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használó\Desktop\Jegyzőkönyv\2024\KT\2024.10.22\Előterik és meghívó\"/>
    </mc:Choice>
  </mc:AlternateContent>
  <bookViews>
    <workbookView xWindow="0" yWindow="0" windowWidth="23040" windowHeight="9390"/>
  </bookViews>
  <sheets>
    <sheet name="Összesítő" sheetId="1" r:id="rId1"/>
  </sheets>
  <definedNames>
    <definedName name="_xlnm._FilterDatabase" localSheetId="0" hidden="1">Összesítő!$A$3:$AB$68</definedName>
    <definedName name="_xlnm.Print_Area" localSheetId="0">Összesítő!$A$1:$W$71</definedName>
  </definedNames>
  <calcPr calcId="191029"/>
</workbook>
</file>

<file path=xl/calcChain.xml><?xml version="1.0" encoding="utf-8"?>
<calcChain xmlns="http://schemas.openxmlformats.org/spreadsheetml/2006/main">
  <c r="S68" i="1" l="1"/>
  <c r="T28" i="1" l="1"/>
  <c r="T18" i="1"/>
  <c r="T16" i="1"/>
  <c r="T10" i="1"/>
  <c r="X68" i="1" l="1"/>
  <c r="Y68" i="1"/>
  <c r="Z68" i="1"/>
  <c r="T67" i="1"/>
  <c r="T60" i="1"/>
  <c r="T52" i="1"/>
  <c r="T47" i="1"/>
  <c r="U47" i="1"/>
  <c r="T45" i="1"/>
  <c r="T43" i="1"/>
  <c r="T42" i="1"/>
  <c r="V42" i="1"/>
  <c r="T38" i="1"/>
  <c r="U68" i="1" l="1"/>
  <c r="T68" i="1"/>
  <c r="V28" i="1"/>
  <c r="W17" i="1" l="1"/>
  <c r="W68" i="1" s="1"/>
  <c r="V17" i="1"/>
  <c r="V68" i="1" s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L68" i="1"/>
  <c r="M68" i="1"/>
  <c r="N68" i="1"/>
  <c r="O68" i="1"/>
  <c r="K68" i="1"/>
  <c r="J68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D68" i="1"/>
  <c r="E68" i="1"/>
  <c r="F68" i="1"/>
  <c r="G68" i="1"/>
  <c r="H68" i="1" l="1"/>
</calcChain>
</file>

<file path=xl/sharedStrings.xml><?xml version="1.0" encoding="utf-8"?>
<sst xmlns="http://schemas.openxmlformats.org/spreadsheetml/2006/main" count="249" uniqueCount="236">
  <si>
    <t>Ügyszám</t>
  </si>
  <si>
    <t>Név</t>
  </si>
  <si>
    <t>Tőkekövetelés</t>
  </si>
  <si>
    <t>Késedelmi kamat</t>
  </si>
  <si>
    <t>Posta</t>
  </si>
  <si>
    <t>Ügyvéd</t>
  </si>
  <si>
    <t>Összesen</t>
  </si>
  <si>
    <t>EBBŐL</t>
  </si>
  <si>
    <t>Befizetett tőke</t>
  </si>
  <si>
    <t>Törölhető tőke</t>
  </si>
  <si>
    <t>Törölhető ktg</t>
  </si>
  <si>
    <t>Folyamatban</t>
  </si>
  <si>
    <t>Foly. Ktg</t>
  </si>
  <si>
    <t>Hotel Marton Klub Kft.</t>
  </si>
  <si>
    <t>Öreg Obsitos Kft.</t>
  </si>
  <si>
    <t>Csatorna</t>
  </si>
  <si>
    <t>82. sz. Bolt Tó-Coop</t>
  </si>
  <si>
    <t>Konto-17 Bt.</t>
  </si>
  <si>
    <t>Befizetett ktg-ek</t>
  </si>
  <si>
    <t>MV/CST/289</t>
  </si>
  <si>
    <t>MV/CST/290</t>
  </si>
  <si>
    <t>MV/CST/293</t>
  </si>
  <si>
    <t>MV/CST/295</t>
  </si>
  <si>
    <t>MV/CST/306</t>
  </si>
  <si>
    <t>MV/CST/309</t>
  </si>
  <si>
    <t>MV/CST/313</t>
  </si>
  <si>
    <t>MV/CST/319</t>
  </si>
  <si>
    <t>MV/CST/320</t>
  </si>
  <si>
    <t>MV/CST/323</t>
  </si>
  <si>
    <t>MV/CST/333</t>
  </si>
  <si>
    <t>MV/CST/335</t>
  </si>
  <si>
    <t>MV/CST/336</t>
  </si>
  <si>
    <t>MV/CST/351</t>
  </si>
  <si>
    <t>MV/CST/356</t>
  </si>
  <si>
    <t>MV/CST/367</t>
  </si>
  <si>
    <t>MV/CST/368</t>
  </si>
  <si>
    <t>MV/CST/369</t>
  </si>
  <si>
    <t>MV/CST/370</t>
  </si>
  <si>
    <t>MV/CST/371</t>
  </si>
  <si>
    <t>MV/CST/372</t>
  </si>
  <si>
    <t>MV/CST/373</t>
  </si>
  <si>
    <t>MV/CST/376</t>
  </si>
  <si>
    <t>MV/CST/381</t>
  </si>
  <si>
    <t>MV/CST/388</t>
  </si>
  <si>
    <t>MV/CST/396</t>
  </si>
  <si>
    <t>MV/CST/399</t>
  </si>
  <si>
    <t>MV/CST/403</t>
  </si>
  <si>
    <t>MV/CST/410</t>
  </si>
  <si>
    <t>MV/CST/416</t>
  </si>
  <si>
    <t>MV/CST/420</t>
  </si>
  <si>
    <t>MV/CST/424</t>
  </si>
  <si>
    <t>MV/CST/426</t>
  </si>
  <si>
    <t>MV/CST/428</t>
  </si>
  <si>
    <t>MV/CST/429</t>
  </si>
  <si>
    <t>MV/CST/430</t>
  </si>
  <si>
    <t>MV/CST/441</t>
  </si>
  <si>
    <t>MV/CST/442</t>
  </si>
  <si>
    <t>MV/CST/447</t>
  </si>
  <si>
    <t>MV/CST/451</t>
  </si>
  <si>
    <t>MV/CST/457</t>
  </si>
  <si>
    <t>MV/CST/465</t>
  </si>
  <si>
    <t>MV/CST/467</t>
  </si>
  <si>
    <t>MV/CST/470</t>
  </si>
  <si>
    <t>MV/CST/472</t>
  </si>
  <si>
    <t>MV/CST/481</t>
  </si>
  <si>
    <t>MV/CST/482</t>
  </si>
  <si>
    <t>MV/CST/483</t>
  </si>
  <si>
    <t>MV/CST/495</t>
  </si>
  <si>
    <t>MV/CST/498</t>
  </si>
  <si>
    <t>MV/CST/499</t>
  </si>
  <si>
    <t>MV/CST/503</t>
  </si>
  <si>
    <t>MV/CST/504</t>
  </si>
  <si>
    <t>MV/CST/508</t>
  </si>
  <si>
    <t>MV/CST/510</t>
  </si>
  <si>
    <t>MV/CST/511</t>
  </si>
  <si>
    <t>MV/CST/512</t>
  </si>
  <si>
    <t>MV/CST/514</t>
  </si>
  <si>
    <t>MV/CST/520</t>
  </si>
  <si>
    <t>MV/CST/521</t>
  </si>
  <si>
    <t>MV/CST/522</t>
  </si>
  <si>
    <t>MV/CST/535</t>
  </si>
  <si>
    <t>MV/CST/539</t>
  </si>
  <si>
    <t>Behajthatatlansági nyilatkozat beszerezve.</t>
  </si>
  <si>
    <t>Adós elhunyt.</t>
  </si>
  <si>
    <t>Az Önkorm. nem tudott adatokat az adósról.</t>
  </si>
  <si>
    <t>Ismeretlen cím.</t>
  </si>
  <si>
    <t>Az Önk. kérte az eljárás megszüntetését.</t>
  </si>
  <si>
    <t>Az Önkorm. kérése alapján sztornó.</t>
  </si>
  <si>
    <t>Vh nem volt indítható, elutasítás oka: adós ismeretlen helyre költözött.</t>
  </si>
  <si>
    <t>Az Önkorm. nem tudott adatokat az adósról/ügyvéd szerint elhunyt.</t>
  </si>
  <si>
    <t>Nem indult vh., nem szerepel az ügyvéd megbízásában.</t>
  </si>
  <si>
    <t>Az Önkorm. nem kérte az eljárás folytatását (kisösszegű követelés).</t>
  </si>
  <si>
    <t>A követelés tárgytalan, mert a locsolómérőn mért fogyasztás nem került jóváírásra a csatornadíj számlájában.</t>
  </si>
  <si>
    <t>Számlázási hiba miatt sztornó.</t>
  </si>
  <si>
    <t>Az Önkorm. kérte az eljárás megszüntetését (kisösszegű követelés).</t>
  </si>
  <si>
    <t>Téves számlázás alapján sztornó.</t>
  </si>
  <si>
    <t>Az Önk. kérte a vh. mellőzését, nem tudott adatokat.</t>
  </si>
  <si>
    <t>Az Önkorm. nem tudott személyes adatokat az adósról.</t>
  </si>
  <si>
    <t>A tőke összegét befizette, a fennmaradó költség sztornó.</t>
  </si>
  <si>
    <t>x</t>
  </si>
  <si>
    <t>Végrehajtás folyamatban, ügyvéd nyilvántartásában szerpepel.</t>
  </si>
  <si>
    <t>Részletfizetést kért, nem tartotta a részletet. Felszólítás.</t>
  </si>
  <si>
    <t>Felszólítás! (nem ügyvédi anyag)</t>
  </si>
  <si>
    <t>Ügyvéd nyilvántartásában nem szerepel. Felszólítás!</t>
  </si>
  <si>
    <t>Egy részt befizetett, szerződés nélkül elhunyt.</t>
  </si>
  <si>
    <t>Önkormányzat felé kellene fizetnie a részleteket. Fizetve!</t>
  </si>
  <si>
    <t>Ügyvéd válasza: A 0115.V.1863/2012. sz. folyamatban lévő végrehajtási eljárásban az eljáró végrehajtó megkereséssel élt az adós lakhelye szerinti másik végrehajtó felé a helyszíni eljárás (ingóságok felkutatása, lefoglalások stb.) lefolytatása érdekében. A megkeresett végrehajtó eljárásáról még nem kaptam tájékoztatást, de jelen levelemmel együtt intézkedtem annak beszerzése érdekében, amint ezt megkapom, megküldöm az Önök részére is.</t>
  </si>
  <si>
    <t>Ügyvéd válasza: A 0115.V.1866/2012. sz. folyamatban lévő eljárásban 2014. május 29. napján vettem kézhez a végrehajtó által kiállított díjjegyzéket és tájékoztatást, mivel az adósnak jövedelme, lefoglalható vagyontárgya nem volt, így a végrehajtás jelenleg szünetel. Amennyiben kérik az eljárás folytatását, úgy – az eddig megtérült követelés megjelölésével – kérem erről tájékoztatni szíveskedjenek.</t>
  </si>
  <si>
    <t>Ügyvéd válasza: A 0115.V.1895/2012. sz. folyamatban lévő eljárásban a végrehajtó talált lefoglalható ingatlant illetve gépjárművet az adós nevén, de az Önkormányzat – feltehetőleg költséghatékonysági szempontok miatt – eddig nem kérte sem az ingatlan vonatkozásában a végrehajtási jog bejegyzését, sem a gépjármű árverés útján történő értékesítését. A végrehajtás jelenleg tovább folyik, amennyiben az Önkormányzat fentiekkel kapcsolatos álláspontjában változás lenne, erről kérem tájékoztassanak.</t>
  </si>
  <si>
    <t>0115.V.1776/2012</t>
  </si>
  <si>
    <t>0115.V.1762/2012</t>
  </si>
  <si>
    <t>207.V.0172/2013</t>
  </si>
  <si>
    <t>0115.V.1873/2012</t>
  </si>
  <si>
    <t>0115.V.1863/2012</t>
  </si>
  <si>
    <t>0115.V.1923/2012</t>
  </si>
  <si>
    <t>207.V.91/2013</t>
  </si>
  <si>
    <t>0056.V.63/2013</t>
  </si>
  <si>
    <t>0115.V.1895/2012</t>
  </si>
  <si>
    <t>0115.V.1838/2012</t>
  </si>
  <si>
    <t>0115.V.1866/2012</t>
  </si>
  <si>
    <t>207.V.144/2013</t>
  </si>
  <si>
    <t>0115.V.1828/2012</t>
  </si>
  <si>
    <t>207.V.128/2013</t>
  </si>
  <si>
    <t>0115.V.1835/2012</t>
  </si>
  <si>
    <t>Nincs a földkönyben a megadott címnél</t>
  </si>
  <si>
    <t>Tőkét megfizette, többit az Önk. Átvállalta</t>
  </si>
  <si>
    <t>Befizette?</t>
  </si>
  <si>
    <t>Külföldre költözött.</t>
  </si>
  <si>
    <t>Dreher u. 4 jelenlegi tulajdonosa Fábry Pálné, több jelzálogjog és végrehajtási jog van rajta</t>
  </si>
  <si>
    <t>3 havi részlettel tartozik, fel lett szólítva?</t>
  </si>
  <si>
    <t>1 havi részlettel tartozik</t>
  </si>
  <si>
    <t>Nem fizette</t>
  </si>
  <si>
    <t>kivezethető összeg</t>
  </si>
  <si>
    <t>befizetés 2011.</t>
  </si>
  <si>
    <t>befizetés 2012.</t>
  </si>
  <si>
    <t>befizetés 2013.</t>
  </si>
  <si>
    <t>befizetés 2010.</t>
  </si>
  <si>
    <t>befizetés 2014.</t>
  </si>
  <si>
    <t>befizetés 2015.</t>
  </si>
  <si>
    <t>Az Önk. kérte az eljárás megszüntetését. Korábban már megfizette az összeget</t>
  </si>
  <si>
    <t>víz tartozásnál túlfizetés 61267 ft</t>
  </si>
  <si>
    <t>Követelés összege</t>
  </si>
  <si>
    <t>Megjegyzés</t>
  </si>
  <si>
    <t>Adós elhunyt, 2011.09.02. napján.</t>
  </si>
  <si>
    <t>Az Önkorm. nem tudott adatokat. Szl lekérés: 2013.01.08.</t>
  </si>
  <si>
    <t>Az Önkorm. kérte az eljárás megszüntetését. Levél nincs, Szl lekérés: 2013.01.08.</t>
  </si>
  <si>
    <t>Adós elhunyt, 2006.10.08.</t>
  </si>
  <si>
    <t>Az Önkorm. kérése alapján sztornó. Szl lekérés alapján megadott adatokkal nem található.</t>
  </si>
  <si>
    <t>Az Önkorm. kérése alapján sztornó. Kis összegű követelés.</t>
  </si>
  <si>
    <t>Az Önkorm. nem kérte az eljárás folytatását. Kisösszegű követelés.</t>
  </si>
  <si>
    <t>Új elszámoló számlát kapott, ez a követelés sztornó. Kis összegű követelés.</t>
  </si>
  <si>
    <t>Adós elhunyt, 2011.03.24.</t>
  </si>
  <si>
    <t>Az Önkorm. kérése alapján sztornó. 2010ben 2649 Ft befizetés.</t>
  </si>
  <si>
    <t>Az Önk. nem kérte az eljárás folytatását. Kis összegű követelés.</t>
  </si>
  <si>
    <t xml:space="preserve">Ügyvéd válasza: : A 207.V.0172/2013. sz. folyamatban lévő eljárásban több adósi teljesítés történt, az Önkormányzat Ph/3946-2/2013.. ikt. sz. levele alapján 2013. november 7. napján bejelentettem a követelés csökkenését, a végrehajtás azóta 37.096,- Ft tőke és annak 2013. október 15. napjától számított kamataira folyik. Jelen levelemmel egyidejűleg megkerestem a végrehajtót az azóta érvényesített követelésekről való tájékoztatás érdekében, de kérem Önöket is, hogy az esetlegesen 2013. október 15. napja óta megtérült további követelésekről Önök is tájékoztatni szíveskedjenek. / 2014.09.29-én érkezett levél alapján (felhívás) nyilatkozat kérése másik közjegyzőtől. Összes befizetésről külön analitika. Utolsó cselekmény 2013.01.08.
</t>
  </si>
  <si>
    <t xml:space="preserve">Ügyvéd válasza: A 207.V.91/2013. sz. folyamatban lévő eljárásban az adós fia vállalta az adós helyett a követelés megfizetését, az Önkormányzat pedig hozzájárult az eljárás szünetelésének megállapításához. Nem rendelkezem információval arra vonatkozóan, hogy a szünetelés alatt a követelés megtérült volna, így jelen levelemmel egyidejűleg megkerestem a végrehajtót az esetlegesen érvényesített követelésekről való tájékoztatás érdekében, de kérem Önöket is, hogy az Önök felé megtett további teljesítésekről Önök is tájékoztatni szíveskedjenek. Utolsó cselekmény, szl lekérés 2013.01.08.
/ 2014.09.29-én érkezett levél alapján a végrehajtó felkereste a Keve Baracska Kft-t, mint munkáltatót, hogy a munkabéréből vonja le az összegeket.
</t>
  </si>
  <si>
    <t>Nem tudott adatokat az Önkorm. szl lekérés: a keresett személyt a személyiadat- és lakcímnyilvántartás központi rendszerében a közölt adatokkal nem tartjuk nyilván 2013.01.02.</t>
  </si>
  <si>
    <t>Hagyaték nélkül elhunyt. Rendelkezésre álló anyagban nem találtam ezzel kapcsolatos anyagot.</t>
  </si>
  <si>
    <t>A tőkét befizette, a költségeket az Önkorm. átvállalta. 2011.évben befizetés: 12.356 Ft</t>
  </si>
  <si>
    <t>Az Önkorm. felé vállalt részletfietést, rendelkezésre álló dokumentációban nem található. Fizetés 2011.évben 47.249 Ft.</t>
  </si>
  <si>
    <t>Fizetve, 45.620 Ft.</t>
  </si>
  <si>
    <t>Ügyvéd válasza: A 207.V.0128/2013. sz. folyamatban lévő eljárásban 2014. július 29. napján vettem kézhez a végrehajtó által kiállított díjjegyzéket és tájékoztatást, mivel az adósnak jövedelme, lefoglalható vagyontárgya nem volt, így a végrehajtás jelenleg szünetel." 2011.évben 5.168 Ft-ot befizetett.
g) pont utolsó cselekmény, 2013.01.08. szl lekérés</t>
  </si>
  <si>
    <t>A követelés ezen része nem jogos, ezt a szolgáltató jóváírta. 2011-ben befizetett 56.000 Ft-ot.</t>
  </si>
  <si>
    <t>A Juristas Kft. 6 havi részletfizetést engedélyezett, de csak 3 havi részletet teljesített az adós. A fennmaradó tartozás behajtására fizetési meghagyásos eljárást javasoltak. FMH/felszólítás! Befizetés 2011-ben 78.080 Ft</t>
  </si>
  <si>
    <t>Juristas felé kért részletfizetést, nem tartotta. Felszólítás! 2011.évben 73.042 Ft, 2012. évben 48.660 Ft.</t>
  </si>
  <si>
    <t>Folyamatban. Utolsó cselekmény szl lekérés:2013.01.08. Befizetések: 32.480 Ft</t>
  </si>
  <si>
    <t>Augusztusban indult a behajtása, innentől folyamatos. Rendelkezésre álló dokumentumokban nem található ezzel kapcsolatos információ.</t>
  </si>
  <si>
    <t>A követelés egy részét fizette csak meg, többiről felszólítás! Befizetés: 13.349 Ft.</t>
  </si>
  <si>
    <t>Nem tartja a részletet: felszólítás/ügyvédnek átadni fmh-ra. Befizetés: 14.413 FT</t>
  </si>
  <si>
    <t>Felszólítás! Befizetés: 282.967 Ft</t>
  </si>
  <si>
    <t>Ügyvéd válasza: A 0115.V.1776/2012. sz. folyamatban lévő eljárásban 2014. augusztus 28. napján vettem kézhez a végrehajtó által kiállított díjjegyzéket és tájékoztatást, mivel az adósnak jövedelme, lefoglalható vagyontárgya nem volt, így a végrehajtás jelenleg szünetel. Frissítés: 1997/2015 ügyirat. Befizetés: 27.193 Ft</t>
  </si>
  <si>
    <t>Ügyvéd válasza: A 0115.V.1923/2012. sz. folyamatban lévő végrehajtási eljárásban az eljáró végrehajtó megkereséssel élt az adós lakhelye szerinti másik végrehajtó felé a helyszíni eljárás (ingóságok felkutatása, lefoglalások stb.) lefolytatása érdekében. A megkeresett végrehajtó eljárásáról még nem kaptam . tájékoztatást, de jelen levelemmel együtt intézkedtem annak beszerzése érdekében, amint ezt megkapom, megküldöm az Önök részére is./ 2014.09.29-i levél (átirat) alapján a közjegyző közlése szerint adósnak nincs lefoglalható vagyontárgya . Befizetés: 8.608 FT</t>
  </si>
  <si>
    <t>Ügyvéd válasza: A 0115.V.1838/2012. sz. folyamatban lévő eljárásban több adósi teljesítés történt, az Önkormányzat 2875-2/2013. ikt. sz. levele alapján 2014. szeptember 2. napján bejelentettem a követelés csökkenését, a végrehajtás jelenleg 3.146,- Ft tőke és annak 2014. április 2. napjától számított kamataira folyik. Befizetés: 57.473 Ft</t>
  </si>
  <si>
    <t>Végrehajtói letiltás folyamatban (kezdődött: augusztusban). Havi 4000ft-os részletekben törleszt. összes befizetés: 150.787, ebből csatorna 56.263 Ft</t>
  </si>
  <si>
    <t>Ügyvéd válasza: A 0115.V.1873/2012. sz. folyamatban lévő eljárásban 2013. június 28. napján vettem kézhez a végrehajtó által kiállított díjjegyzéket és tájékoztatást, mivel az adósnak jövedelme, lefoglalható vagyontárgya nem volt, így a végrehajtás jelenleg szünetel. Befizetés: 18.000 Ft</t>
  </si>
  <si>
    <t>Felszólítás! (nem ügyvédi anyag) Befizetés: 54.660 Ft</t>
  </si>
  <si>
    <t>MV/CST/516</t>
  </si>
  <si>
    <t>A tőke összegéből egy részt befizetett, a fennmaradó tartozás összegét az Önkormányzat kérte sztornózni, leolvasási hiba miatt. Befizetés: 43.836 Ft</t>
  </si>
  <si>
    <t>Még fennálló/kivezethető tartozás</t>
  </si>
  <si>
    <t>Leírt értékvesztés állomány:</t>
  </si>
  <si>
    <t>M. Ferenc</t>
  </si>
  <si>
    <t>Sz. István</t>
  </si>
  <si>
    <t>M. Jánosné</t>
  </si>
  <si>
    <t>M. József</t>
  </si>
  <si>
    <t>B.Gyula</t>
  </si>
  <si>
    <t>K. József</t>
  </si>
  <si>
    <t>P. Józsefné</t>
  </si>
  <si>
    <t>K. Anna</t>
  </si>
  <si>
    <t>N. Gézáné</t>
  </si>
  <si>
    <t>Sz. Judit Veronika/V. P. Mária</t>
  </si>
  <si>
    <t>D. István</t>
  </si>
  <si>
    <t>V. Imréné</t>
  </si>
  <si>
    <t>F. István</t>
  </si>
  <si>
    <t>A. János</t>
  </si>
  <si>
    <t>Sz. Gabriella</t>
  </si>
  <si>
    <t>K. Sándor</t>
  </si>
  <si>
    <t>D. János</t>
  </si>
  <si>
    <t>R. György</t>
  </si>
  <si>
    <t>Sz. K.Ágnes</t>
  </si>
  <si>
    <t>T. István</t>
  </si>
  <si>
    <t>B. Sz. Rozália</t>
  </si>
  <si>
    <t>Sz. Csaba (Sándor)</t>
  </si>
  <si>
    <t>H. Antalné</t>
  </si>
  <si>
    <t>B. Károly</t>
  </si>
  <si>
    <t>M. András</t>
  </si>
  <si>
    <t xml:space="preserve"> C. László</t>
  </si>
  <si>
    <t>V.Józsefné</t>
  </si>
  <si>
    <t>B. János</t>
  </si>
  <si>
    <t>I. Istvánné</t>
  </si>
  <si>
    <t>Sz. Gyuláné</t>
  </si>
  <si>
    <t>Z. Ferenc</t>
  </si>
  <si>
    <t>D. Gábor</t>
  </si>
  <si>
    <t>P. László</t>
  </si>
  <si>
    <t>T. Gyuláné</t>
  </si>
  <si>
    <t>K. László</t>
  </si>
  <si>
    <t>L. Miklós György</t>
  </si>
  <si>
    <t>V. László</t>
  </si>
  <si>
    <t>Cs. László</t>
  </si>
  <si>
    <t>K. Sándorné</t>
  </si>
  <si>
    <t>L. L.Sarolta</t>
  </si>
  <si>
    <t>N. Imre</t>
  </si>
  <si>
    <t>V. Lászlóné</t>
  </si>
  <si>
    <t>K. Imre</t>
  </si>
  <si>
    <t>N. Istvánné</t>
  </si>
  <si>
    <t>L. Tibor</t>
  </si>
  <si>
    <t>I. Béla</t>
  </si>
  <si>
    <t>F. Ferencné</t>
  </si>
  <si>
    <t>L. Sándor</t>
  </si>
  <si>
    <t>M. Balázs</t>
  </si>
  <si>
    <t>H. Józsefné</t>
  </si>
  <si>
    <t>K.Tibor</t>
  </si>
  <si>
    <t>N. Józsefné</t>
  </si>
  <si>
    <t>R. Sz.Edit</t>
  </si>
  <si>
    <t>Sz. Lászlóné</t>
  </si>
  <si>
    <t>M. Zoltán</t>
  </si>
  <si>
    <t>T. Ákos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</si>
</sst>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21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u/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2" xfId="0" applyFont="1" applyFill="1" applyBorder="1"/>
    <xf numFmtId="0" fontId="7" fillId="0" borderId="2" xfId="0" applyFont="1" applyFill="1" applyBorder="1" applyAlignment="1">
      <alignment horizontal="left" wrapText="1"/>
    </xf>
    <xf numFmtId="0" fontId="0" fillId="0" borderId="0" xfId="0" applyFill="1"/>
    <xf numFmtId="0" fontId="8" fillId="0" borderId="0" xfId="0" applyFont="1" applyFill="1" applyAlignment="1">
      <alignment wrapText="1"/>
    </xf>
    <xf numFmtId="164" fontId="0" fillId="0" borderId="0" xfId="1" applyNumberFormat="1" applyFont="1" applyFill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13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164" fontId="12" fillId="0" borderId="0" xfId="0" applyNumberFormat="1" applyFont="1" applyFill="1"/>
    <xf numFmtId="164" fontId="11" fillId="0" borderId="0" xfId="0" applyNumberFormat="1" applyFont="1" applyFill="1"/>
    <xf numFmtId="0" fontId="14" fillId="0" borderId="0" xfId="0" applyFont="1" applyFill="1" applyAlignment="1">
      <alignment wrapText="1"/>
    </xf>
    <xf numFmtId="0" fontId="2" fillId="0" borderId="2" xfId="0" applyFont="1" applyFill="1" applyBorder="1"/>
    <xf numFmtId="0" fontId="1" fillId="0" borderId="0" xfId="0" applyFont="1" applyFill="1"/>
    <xf numFmtId="0" fontId="9" fillId="0" borderId="0" xfId="0" applyFont="1" applyFill="1" applyAlignment="1">
      <alignment wrapText="1"/>
    </xf>
    <xf numFmtId="0" fontId="15" fillId="0" borderId="3" xfId="2" applyFill="1" applyBorder="1"/>
    <xf numFmtId="0" fontId="15" fillId="0" borderId="3" xfId="2" applyFill="1" applyBorder="1" applyAlignment="1">
      <alignment vertical="center"/>
    </xf>
    <xf numFmtId="164" fontId="16" fillId="0" borderId="2" xfId="1" applyNumberFormat="1" applyFont="1" applyFill="1" applyBorder="1"/>
    <xf numFmtId="0" fontId="15" fillId="0" borderId="0" xfId="2"/>
    <xf numFmtId="0" fontId="15" fillId="0" borderId="2" xfId="2" applyFill="1" applyBorder="1"/>
    <xf numFmtId="0" fontId="15" fillId="0" borderId="2" xfId="2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164" fontId="13" fillId="0" borderId="2" xfId="1" applyNumberFormat="1" applyFont="1" applyFill="1" applyBorder="1" applyAlignment="1">
      <alignment wrapText="1"/>
    </xf>
    <xf numFmtId="164" fontId="17" fillId="0" borderId="2" xfId="0" applyNumberFormat="1" applyFont="1" applyFill="1" applyBorder="1" applyAlignment="1">
      <alignment wrapText="1"/>
    </xf>
    <xf numFmtId="0" fontId="0" fillId="2" borderId="0" xfId="0" applyFill="1"/>
    <xf numFmtId="0" fontId="15" fillId="2" borderId="2" xfId="2" applyFill="1" applyBorder="1"/>
    <xf numFmtId="0" fontId="1" fillId="2" borderId="2" xfId="0" applyFont="1" applyFill="1" applyBorder="1"/>
    <xf numFmtId="0" fontId="7" fillId="2" borderId="2" xfId="0" applyFont="1" applyFill="1" applyBorder="1" applyAlignment="1">
      <alignment horizontal="left" wrapText="1"/>
    </xf>
    <xf numFmtId="0" fontId="8" fillId="2" borderId="0" xfId="0" applyFont="1" applyFill="1" applyAlignment="1">
      <alignment wrapText="1"/>
    </xf>
    <xf numFmtId="164" fontId="13" fillId="2" borderId="2" xfId="1" applyNumberFormat="1" applyFont="1" applyFill="1" applyBorder="1" applyAlignment="1">
      <alignment wrapText="1"/>
    </xf>
    <xf numFmtId="164" fontId="0" fillId="2" borderId="0" xfId="1" applyNumberFormat="1" applyFont="1" applyFill="1"/>
    <xf numFmtId="0" fontId="8" fillId="0" borderId="0" xfId="0" applyFont="1" applyFill="1" applyAlignment="1">
      <alignment horizontal="left" vertical="center" wrapText="1"/>
    </xf>
    <xf numFmtId="0" fontId="15" fillId="0" borderId="0" xfId="2" applyFill="1"/>
    <xf numFmtId="0" fontId="18" fillId="0" borderId="0" xfId="2" applyFont="1" applyFill="1"/>
    <xf numFmtId="0" fontId="16" fillId="0" borderId="2" xfId="0" applyFont="1" applyFill="1" applyBorder="1"/>
    <xf numFmtId="0" fontId="19" fillId="0" borderId="2" xfId="0" applyFont="1" applyFill="1" applyBorder="1" applyAlignment="1">
      <alignment horizontal="left" wrapText="1"/>
    </xf>
    <xf numFmtId="164" fontId="14" fillId="0" borderId="0" xfId="1" applyNumberFormat="1" applyFont="1" applyFill="1"/>
    <xf numFmtId="0" fontId="14" fillId="0" borderId="0" xfId="0" applyFont="1" applyFill="1"/>
    <xf numFmtId="164" fontId="20" fillId="0" borderId="2" xfId="1" applyNumberFormat="1" applyFont="1" applyFill="1" applyBorder="1" applyAlignment="1">
      <alignment horizontal="center"/>
    </xf>
    <xf numFmtId="164" fontId="16" fillId="0" borderId="2" xfId="1" applyNumberFormat="1" applyFont="1" applyFill="1" applyBorder="1" applyAlignment="1">
      <alignment vertical="center"/>
    </xf>
    <xf numFmtId="164" fontId="16" fillId="2" borderId="2" xfId="1" applyNumberFormat="1" applyFont="1" applyFill="1" applyBorder="1"/>
    <xf numFmtId="164" fontId="20" fillId="0" borderId="2" xfId="1" applyNumberFormat="1" applyFont="1" applyFill="1" applyBorder="1"/>
    <xf numFmtId="164" fontId="16" fillId="0" borderId="0" xfId="1" applyNumberFormat="1" applyFont="1" applyFill="1"/>
    <xf numFmtId="0" fontId="2" fillId="0" borderId="2" xfId="0" applyFont="1" applyFill="1" applyBorder="1" applyAlignment="1">
      <alignment horizontal="center" wrapText="1"/>
    </xf>
    <xf numFmtId="164" fontId="13" fillId="0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7" fillId="2" borderId="2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3">
    <cellStyle name="Hivatkozás" xfId="2" builtinId="8"/>
    <cellStyle name="Normál" xfId="0" builtinId="0"/>
    <cellStyle name="Pénznem" xfId="1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../AppData/Local/Microsoft/Windows/INetCache/Content.Outlook/9V859TYG/MV_CST_424.pdf" TargetMode="External"/><Relationship Id="rId18" Type="http://schemas.openxmlformats.org/officeDocument/2006/relationships/hyperlink" Target="../../../../../../AppData/Local/Microsoft/Windows/INetCache/Content.Outlook/9V859TYG/MV_CST_504.pdf" TargetMode="External"/><Relationship Id="rId26" Type="http://schemas.openxmlformats.org/officeDocument/2006/relationships/hyperlink" Target="../../../../../../AppData/Local/Microsoft/Windows/INetCache/Content.Outlook/9V859TYG/MV_CST_313.pdf" TargetMode="External"/><Relationship Id="rId39" Type="http://schemas.openxmlformats.org/officeDocument/2006/relationships/hyperlink" Target="../../../../../../AppData/Local/Microsoft/Windows/INetCache/Content.Outlook/9V859TYG/MV_CST_416.pdf" TargetMode="External"/><Relationship Id="rId21" Type="http://schemas.openxmlformats.org/officeDocument/2006/relationships/hyperlink" Target="../../../../../../AppData/Local/Microsoft/Windows/INetCache/Content.Outlook/9V859TYG/MV_CST_535.pdf" TargetMode="External"/><Relationship Id="rId34" Type="http://schemas.openxmlformats.org/officeDocument/2006/relationships/hyperlink" Target="../../../../../../AppData/Local/Microsoft/Windows/INetCache/Content.Outlook/9V859TYG/MV_CST_369.pdf" TargetMode="External"/><Relationship Id="rId42" Type="http://schemas.openxmlformats.org/officeDocument/2006/relationships/hyperlink" Target="../../../../../../AppData/Local/Microsoft/Windows/INetCache/Content.Outlook/9V859TYG/MV_CST_429.pdf" TargetMode="External"/><Relationship Id="rId47" Type="http://schemas.openxmlformats.org/officeDocument/2006/relationships/hyperlink" Target="../../../../../../AppData/Local/Microsoft/Windows/INetCache/Content.Outlook/9V859TYG/MV_CST_457.pdf" TargetMode="External"/><Relationship Id="rId50" Type="http://schemas.openxmlformats.org/officeDocument/2006/relationships/hyperlink" Target="../../../../../../AppData/Local/Microsoft/Windows/INetCache/Content.Outlook/9V859TYG/MV_CST_470.pdf" TargetMode="External"/><Relationship Id="rId55" Type="http://schemas.openxmlformats.org/officeDocument/2006/relationships/hyperlink" Target="../../../../../../AppData/Local/Microsoft/Windows/INetCache/Content.Outlook/9V859TYG/MV_CST_498.pdf" TargetMode="External"/><Relationship Id="rId63" Type="http://schemas.openxmlformats.org/officeDocument/2006/relationships/hyperlink" Target="../../../../../../AppData/Local/Microsoft/Windows/INetCache/Content.Outlook/9V859TYG/MV_CST_371.pdf" TargetMode="External"/><Relationship Id="rId7" Type="http://schemas.openxmlformats.org/officeDocument/2006/relationships/hyperlink" Target="../../../../../../AppData/Local/Microsoft/Windows/INetCache/Content.Outlook/9V859TYG/MV_CST_372.pdf" TargetMode="External"/><Relationship Id="rId2" Type="http://schemas.openxmlformats.org/officeDocument/2006/relationships/hyperlink" Target="../../../../../../AppData/Local/Microsoft/Windows/INetCache/Content.Outlook/9V859TYG/MV_CST_309.pdf" TargetMode="External"/><Relationship Id="rId16" Type="http://schemas.openxmlformats.org/officeDocument/2006/relationships/hyperlink" Target="../../../../../../AppData/Local/Microsoft/Windows/INetCache/Content.Outlook/9V859TYG/MV_CST_499.pdf" TargetMode="External"/><Relationship Id="rId20" Type="http://schemas.openxmlformats.org/officeDocument/2006/relationships/hyperlink" Target="../../../../../../AppData/Local/Microsoft/Windows/INetCache/Content.Outlook/9V859TYG/MV_CST_522.pdf" TargetMode="External"/><Relationship Id="rId29" Type="http://schemas.openxmlformats.org/officeDocument/2006/relationships/hyperlink" Target="../../../../../../AppData/Local/Microsoft/Windows/INetCache/Content.Outlook/9V859TYG/MV_CST_335.pdf" TargetMode="External"/><Relationship Id="rId41" Type="http://schemas.openxmlformats.org/officeDocument/2006/relationships/hyperlink" Target="../../../../../../AppData/Local/Microsoft/Windows/INetCache/Content.Outlook/9V859TYG/MV_CST_428.pdf" TargetMode="External"/><Relationship Id="rId54" Type="http://schemas.openxmlformats.org/officeDocument/2006/relationships/hyperlink" Target="../../../../../../AppData/Local/Microsoft/Windows/INetCache/Content.Outlook/9V859TYG/MV_CST_495.pdf" TargetMode="External"/><Relationship Id="rId62" Type="http://schemas.openxmlformats.org/officeDocument/2006/relationships/hyperlink" Target="../../../../../../AppData/Local/Microsoft/Windows/INetCache/Content.Outlook/9V859TYG/MV_CST_539.pdf" TargetMode="External"/><Relationship Id="rId1" Type="http://schemas.openxmlformats.org/officeDocument/2006/relationships/hyperlink" Target="../../../../../../AppData/Local/Microsoft/Windows/INetCache/Content.Outlook/9V859TYG/MV_CST_306.pdf" TargetMode="External"/><Relationship Id="rId6" Type="http://schemas.openxmlformats.org/officeDocument/2006/relationships/hyperlink" Target="../../../../../../AppData/Local/Microsoft/Windows/INetCache/Content.Outlook/9V859TYG/MV_CST_370.pdf" TargetMode="External"/><Relationship Id="rId11" Type="http://schemas.openxmlformats.org/officeDocument/2006/relationships/hyperlink" Target="../../../../../../AppData/Local/Microsoft/Windows/INetCache/Content.Outlook/9V859TYG/MV_CST_403.pdf" TargetMode="External"/><Relationship Id="rId24" Type="http://schemas.openxmlformats.org/officeDocument/2006/relationships/hyperlink" Target="../../../../../../AppData/Local/Microsoft/Windows/INetCache/Content.Outlook/9V859TYG/MV_CST_293.pdf" TargetMode="External"/><Relationship Id="rId32" Type="http://schemas.openxmlformats.org/officeDocument/2006/relationships/hyperlink" Target="../../../../../../AppData/Local/Microsoft/Windows/INetCache/Content.Outlook/9V859TYG/MV_CST_367.pdf" TargetMode="External"/><Relationship Id="rId37" Type="http://schemas.openxmlformats.org/officeDocument/2006/relationships/hyperlink" Target="../../../../../../AppData/Local/Microsoft/Windows/INetCache/Content.Outlook/9V859TYG/MV_CST_399.pdf" TargetMode="External"/><Relationship Id="rId40" Type="http://schemas.openxmlformats.org/officeDocument/2006/relationships/hyperlink" Target="../../../../../../AppData/Local/Microsoft/Windows/INetCache/Content.Outlook/9V859TYG/MV_CST_426.pdf" TargetMode="External"/><Relationship Id="rId45" Type="http://schemas.openxmlformats.org/officeDocument/2006/relationships/hyperlink" Target="../../../../../../AppData/Local/Microsoft/Windows/INetCache/Content.Outlook/9V859TYG/MV_CST_447.pdf" TargetMode="External"/><Relationship Id="rId53" Type="http://schemas.openxmlformats.org/officeDocument/2006/relationships/hyperlink" Target="../../../../../../AppData/Local/Microsoft/Windows/INetCache/Content.Outlook/9V859TYG/MV_CST_482.pdf" TargetMode="External"/><Relationship Id="rId58" Type="http://schemas.openxmlformats.org/officeDocument/2006/relationships/hyperlink" Target="../../../../../../AppData/Local/Microsoft/Windows/INetCache/Content.Outlook/9V859TYG/MV_CST_512.pdf" TargetMode="External"/><Relationship Id="rId5" Type="http://schemas.openxmlformats.org/officeDocument/2006/relationships/hyperlink" Target="../../../../../../AppData/Local/Microsoft/Windows/INetCache/Content.Outlook/9V859TYG/MV_CST_356.pdf" TargetMode="External"/><Relationship Id="rId15" Type="http://schemas.openxmlformats.org/officeDocument/2006/relationships/hyperlink" Target="../../../../../../AppData/Local/Microsoft/Windows/INetCache/Content.Outlook/9V859TYG/MV_CST_483.pdf" TargetMode="External"/><Relationship Id="rId23" Type="http://schemas.openxmlformats.org/officeDocument/2006/relationships/hyperlink" Target="../../../../../../AppData/Local/Microsoft/Windows/INetCache/Content.Outlook/9V859TYG/MV_CST_290.pdf" TargetMode="External"/><Relationship Id="rId28" Type="http://schemas.openxmlformats.org/officeDocument/2006/relationships/hyperlink" Target="../../../../../../AppData/Local/Microsoft/Windows/INetCache/Content.Outlook/9V859TYG/MV_CST_320.pdf" TargetMode="External"/><Relationship Id="rId36" Type="http://schemas.openxmlformats.org/officeDocument/2006/relationships/hyperlink" Target="../../../../../../AppData/Local/Microsoft/Windows/INetCache/Content.Outlook/9V859TYG/MV_CST_396.pdf" TargetMode="External"/><Relationship Id="rId49" Type="http://schemas.openxmlformats.org/officeDocument/2006/relationships/hyperlink" Target="../../../../../../AppData/Local/Microsoft/Windows/INetCache/Content.Outlook/9V859TYG/MV_CST_467.pdf" TargetMode="External"/><Relationship Id="rId57" Type="http://schemas.openxmlformats.org/officeDocument/2006/relationships/hyperlink" Target="../../../../../../AppData/Local/Microsoft/Windows/INetCache/Content.Outlook/9V859TYG/MV_CST_511.pdf" TargetMode="External"/><Relationship Id="rId61" Type="http://schemas.openxmlformats.org/officeDocument/2006/relationships/hyperlink" Target="../../../../../../AppData/Local/Microsoft/Windows/INetCache/Content.Outlook/9V859TYG/MV_CST_520.pdf" TargetMode="External"/><Relationship Id="rId10" Type="http://schemas.openxmlformats.org/officeDocument/2006/relationships/hyperlink" Target="../../../../../../AppData/Local/Microsoft/Windows/INetCache/Content.Outlook/9V859TYG/MV_CST_381.pdf" TargetMode="External"/><Relationship Id="rId19" Type="http://schemas.openxmlformats.org/officeDocument/2006/relationships/hyperlink" Target="../../../../../../AppData/Local/Microsoft/Windows/INetCache/Content.Outlook/9V859TYG/MV_CST_510.pdf" TargetMode="External"/><Relationship Id="rId31" Type="http://schemas.openxmlformats.org/officeDocument/2006/relationships/hyperlink" Target="../../../../../../AppData/Local/Microsoft/Windows/INetCache/Content.Outlook/9V859TYG/MV_CST_351.pdf" TargetMode="External"/><Relationship Id="rId44" Type="http://schemas.openxmlformats.org/officeDocument/2006/relationships/hyperlink" Target="../../../../../../AppData/Local/Microsoft/Windows/INetCache/Content.Outlook/9V859TYG/MV_CST_442.pdf" TargetMode="External"/><Relationship Id="rId52" Type="http://schemas.openxmlformats.org/officeDocument/2006/relationships/hyperlink" Target="../../../../../../AppData/Local/Microsoft/Windows/INetCache/Content.Outlook/9V859TYG/MV_CST_481.pdf" TargetMode="External"/><Relationship Id="rId60" Type="http://schemas.openxmlformats.org/officeDocument/2006/relationships/hyperlink" Target="../../../../../../AppData/Local/Microsoft/Windows/INetCache/Content.Outlook/9V859TYG/MV_CST_516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../../../../../../AppData/Local/Microsoft/Windows/INetCache/Content.Outlook/9V859TYG/MV_CST_333.pdf" TargetMode="External"/><Relationship Id="rId9" Type="http://schemas.openxmlformats.org/officeDocument/2006/relationships/hyperlink" Target="../../../../../../AppData/Local/Microsoft/Windows/INetCache/Content.Outlook/9V859TYG/MV_CST_376.pdf" TargetMode="External"/><Relationship Id="rId14" Type="http://schemas.openxmlformats.org/officeDocument/2006/relationships/hyperlink" Target="../../../../../../AppData/Local/Microsoft/Windows/INetCache/Content.Outlook/9V859TYG/MV_CST_441.pdf" TargetMode="External"/><Relationship Id="rId22" Type="http://schemas.openxmlformats.org/officeDocument/2006/relationships/hyperlink" Target="../../../../../../AppData/Local/Microsoft/Windows/INetCache/Content.Outlook/9V859TYG/MV_CST_289.pdf" TargetMode="External"/><Relationship Id="rId27" Type="http://schemas.openxmlformats.org/officeDocument/2006/relationships/hyperlink" Target="../../../../../../AppData/Local/Microsoft/Windows/INetCache/Content.Outlook/9V859TYG/MV_CST_319.pdf" TargetMode="External"/><Relationship Id="rId30" Type="http://schemas.openxmlformats.org/officeDocument/2006/relationships/hyperlink" Target="../../../../../../AppData/Local/Microsoft/Windows/INetCache/Content.Outlook/9V859TYG/MV_CST_336.pdf" TargetMode="External"/><Relationship Id="rId35" Type="http://schemas.openxmlformats.org/officeDocument/2006/relationships/hyperlink" Target="../../../../../../AppData/Local/Microsoft/Windows/INetCache/Content.Outlook/9V859TYG/MV_CST_388.pdf" TargetMode="External"/><Relationship Id="rId43" Type="http://schemas.openxmlformats.org/officeDocument/2006/relationships/hyperlink" Target="../../../../../../AppData/Local/Microsoft/Windows/INetCache/Content.Outlook/9V859TYG/MV_CST_430.pdf" TargetMode="External"/><Relationship Id="rId48" Type="http://schemas.openxmlformats.org/officeDocument/2006/relationships/hyperlink" Target="../../../../../../AppData/Local/Microsoft/Windows/INetCache/Content.Outlook/9V859TYG/MV_CST_465.pdf" TargetMode="External"/><Relationship Id="rId56" Type="http://schemas.openxmlformats.org/officeDocument/2006/relationships/hyperlink" Target="../../../../../../AppData/Local/Microsoft/Windows/INetCache/Content.Outlook/9V859TYG/MV_CST_508.pdf" TargetMode="External"/><Relationship Id="rId64" Type="http://schemas.openxmlformats.org/officeDocument/2006/relationships/hyperlink" Target="../../../../../../AppData/Local/Microsoft/Windows/INetCache/Content.Outlook/9V859TYG/MV_CST_521.pdf" TargetMode="External"/><Relationship Id="rId8" Type="http://schemas.openxmlformats.org/officeDocument/2006/relationships/hyperlink" Target="../../../../../../AppData/Local/Microsoft/Windows/INetCache/Content.Outlook/9V859TYG/MV_CST_373.pdf" TargetMode="External"/><Relationship Id="rId51" Type="http://schemas.openxmlformats.org/officeDocument/2006/relationships/hyperlink" Target="../../../../../../AppData/Local/Microsoft/Windows/INetCache/Content.Outlook/9V859TYG/MV_CST_472.pdf" TargetMode="External"/><Relationship Id="rId3" Type="http://schemas.openxmlformats.org/officeDocument/2006/relationships/hyperlink" Target="../../../../../../AppData/Local/Microsoft/Windows/INetCache/Content.Outlook/9V859TYG/MV_CST_323.pdf" TargetMode="External"/><Relationship Id="rId12" Type="http://schemas.openxmlformats.org/officeDocument/2006/relationships/hyperlink" Target="../../../../../../AppData/Local/Microsoft/Windows/INetCache/Content.Outlook/9V859TYG/MV_CST_420.pdf" TargetMode="External"/><Relationship Id="rId17" Type="http://schemas.openxmlformats.org/officeDocument/2006/relationships/hyperlink" Target="../../../../../../AppData/Local/Microsoft/Windows/INetCache/Content.Outlook/9V859TYG/MV_CST_503.pdf" TargetMode="External"/><Relationship Id="rId25" Type="http://schemas.openxmlformats.org/officeDocument/2006/relationships/hyperlink" Target="../../../../../../AppData/Local/Microsoft/Windows/INetCache/Content.Outlook/9V859TYG/MV_CST_295.pdf" TargetMode="External"/><Relationship Id="rId33" Type="http://schemas.openxmlformats.org/officeDocument/2006/relationships/hyperlink" Target="../../../../../../AppData/Local/Microsoft/Windows/INetCache/Content.Outlook/9V859TYG/MV_CST_368.pdf" TargetMode="External"/><Relationship Id="rId38" Type="http://schemas.openxmlformats.org/officeDocument/2006/relationships/hyperlink" Target="../../../../../../AppData/Local/Microsoft/Windows/INetCache/Content.Outlook/9V859TYG/MV_CST_410.pdf" TargetMode="External"/><Relationship Id="rId46" Type="http://schemas.openxmlformats.org/officeDocument/2006/relationships/hyperlink" Target="../../../../../../AppData/Local/Microsoft/Windows/INetCache/Content.Outlook/9V859TYG/MV_CST_451.pdf" TargetMode="External"/><Relationship Id="rId59" Type="http://schemas.openxmlformats.org/officeDocument/2006/relationships/hyperlink" Target="../../../../../../AppData/Local/Microsoft/Windows/INetCache/Content.Outlook/9V859TYG/MV_CST_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tabSelected="1" view="pageBreakPreview" topLeftCell="B1" zoomScale="60" zoomScaleNormal="115" workbookViewId="0">
      <pane ySplit="1" topLeftCell="A2" activePane="bottomLeft" state="frozen"/>
      <selection pane="bottomLeft" activeCell="S67" sqref="S67"/>
    </sheetView>
  </sheetViews>
  <sheetFormatPr defaultRowHeight="15" x14ac:dyDescent="0.25"/>
  <cols>
    <col min="1" max="1" width="12.28515625" style="3" customWidth="1"/>
    <col min="2" max="2" width="23.7109375" style="3" customWidth="1"/>
    <col min="3" max="3" width="18.5703125" style="3" hidden="1" customWidth="1"/>
    <col min="4" max="4" width="14.28515625" style="3" hidden="1" customWidth="1"/>
    <col min="5" max="5" width="15.42578125" style="3" hidden="1" customWidth="1"/>
    <col min="6" max="6" width="11.85546875" style="3" hidden="1" customWidth="1"/>
    <col min="7" max="7" width="11.5703125" style="3" hidden="1" customWidth="1"/>
    <col min="8" max="8" width="13.85546875" style="3" hidden="1" customWidth="1"/>
    <col min="9" max="9" width="7.85546875" style="3" hidden="1" customWidth="1"/>
    <col min="10" max="10" width="17.28515625" style="3" hidden="1" customWidth="1"/>
    <col min="11" max="11" width="18.85546875" style="3" hidden="1" customWidth="1"/>
    <col min="12" max="12" width="13.5703125" style="3" hidden="1" customWidth="1"/>
    <col min="13" max="13" width="11.85546875" style="3" hidden="1" customWidth="1"/>
    <col min="14" max="14" width="11.28515625" style="19" hidden="1" customWidth="1"/>
    <col min="15" max="15" width="10.28515625" style="19" hidden="1" customWidth="1"/>
    <col min="16" max="16" width="20.7109375" style="48" bestFit="1" customWidth="1"/>
    <col min="17" max="17" width="38.42578125" style="14" customWidth="1"/>
    <col min="18" max="18" width="40.7109375" style="20" hidden="1" customWidth="1"/>
    <col min="19" max="19" width="27.42578125" style="17" customWidth="1"/>
    <col min="20" max="22" width="15.42578125" style="3" hidden="1" customWidth="1"/>
    <col min="23" max="26" width="13.85546875" style="3" hidden="1" customWidth="1"/>
    <col min="27" max="27" width="0" style="3" hidden="1" customWidth="1"/>
    <col min="28" max="1022" width="8.7109375" style="3"/>
    <col min="1023" max="16384" width="9.140625" style="3"/>
  </cols>
  <sheetData>
    <row r="1" spans="1:27" ht="15" customHeight="1" x14ac:dyDescent="0.25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4"/>
      <c r="S1" s="12"/>
    </row>
    <row r="2" spans="1:27" ht="15" customHeigh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4"/>
      <c r="S2" s="12"/>
    </row>
    <row r="3" spans="1:27" ht="26.25" x14ac:dyDescent="0.25">
      <c r="A3" s="8" t="s">
        <v>0</v>
      </c>
      <c r="B3" s="8" t="s">
        <v>1</v>
      </c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18</v>
      </c>
      <c r="L3" s="8" t="s">
        <v>11</v>
      </c>
      <c r="M3" s="8" t="s">
        <v>12</v>
      </c>
      <c r="N3" s="8" t="s">
        <v>9</v>
      </c>
      <c r="O3" s="8" t="s">
        <v>10</v>
      </c>
      <c r="P3" s="44" t="s">
        <v>141</v>
      </c>
      <c r="Q3" s="8" t="s">
        <v>142</v>
      </c>
      <c r="R3" s="27"/>
      <c r="S3" s="49" t="s">
        <v>178</v>
      </c>
      <c r="T3" s="3" t="s">
        <v>132</v>
      </c>
      <c r="U3" s="3" t="s">
        <v>136</v>
      </c>
      <c r="V3" s="3" t="s">
        <v>133</v>
      </c>
      <c r="W3" s="3" t="s">
        <v>134</v>
      </c>
      <c r="X3" s="3" t="s">
        <v>135</v>
      </c>
      <c r="Y3" s="3" t="s">
        <v>137</v>
      </c>
      <c r="Z3" s="3" t="s">
        <v>138</v>
      </c>
    </row>
    <row r="4" spans="1:27" ht="23.25" x14ac:dyDescent="0.25">
      <c r="A4" s="21" t="s">
        <v>19</v>
      </c>
      <c r="B4" s="1" t="s">
        <v>180</v>
      </c>
      <c r="C4" s="1"/>
      <c r="D4" s="1">
        <v>49366</v>
      </c>
      <c r="E4" s="1">
        <v>0</v>
      </c>
      <c r="F4" s="1">
        <v>500</v>
      </c>
      <c r="G4" s="1">
        <v>1500</v>
      </c>
      <c r="H4" s="1">
        <f t="shared" ref="H4:H10" si="0">SUM(D4:G4)</f>
        <v>51366</v>
      </c>
      <c r="I4" s="1"/>
      <c r="J4" s="1"/>
      <c r="K4" s="1"/>
      <c r="L4" s="1"/>
      <c r="M4" s="1"/>
      <c r="N4" s="1">
        <v>49366</v>
      </c>
      <c r="O4" s="1">
        <v>2000</v>
      </c>
      <c r="P4" s="23">
        <f>SUM(N4:O4)</f>
        <v>51366</v>
      </c>
      <c r="Q4" s="2" t="s">
        <v>157</v>
      </c>
      <c r="R4" s="4"/>
      <c r="S4" s="28">
        <v>51366</v>
      </c>
      <c r="T4" s="5">
        <v>51366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</row>
    <row r="5" spans="1:27" x14ac:dyDescent="0.25">
      <c r="A5" s="21" t="s">
        <v>20</v>
      </c>
      <c r="B5" s="1" t="s">
        <v>181</v>
      </c>
      <c r="C5" s="1"/>
      <c r="D5" s="1">
        <v>43491</v>
      </c>
      <c r="E5" s="1">
        <v>1316</v>
      </c>
      <c r="F5" s="1">
        <v>500</v>
      </c>
      <c r="G5" s="1">
        <v>1500</v>
      </c>
      <c r="H5" s="1">
        <f t="shared" si="0"/>
        <v>46807</v>
      </c>
      <c r="I5" s="1"/>
      <c r="J5" s="1"/>
      <c r="K5" s="1"/>
      <c r="L5" s="1"/>
      <c r="M5" s="1"/>
      <c r="N5" s="1">
        <v>43491</v>
      </c>
      <c r="O5" s="1">
        <v>3316</v>
      </c>
      <c r="P5" s="23">
        <f>SUM(N5:O5)</f>
        <v>46807</v>
      </c>
      <c r="Q5" s="2" t="s">
        <v>84</v>
      </c>
      <c r="R5" s="4" t="s">
        <v>124</v>
      </c>
      <c r="S5" s="28">
        <v>46807</v>
      </c>
      <c r="T5" s="5">
        <v>46807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</row>
    <row r="6" spans="1:27" ht="23.25" x14ac:dyDescent="0.25">
      <c r="A6" s="21" t="s">
        <v>21</v>
      </c>
      <c r="B6" s="1" t="s">
        <v>182</v>
      </c>
      <c r="C6" s="1"/>
      <c r="D6" s="1">
        <v>52157</v>
      </c>
      <c r="E6" s="1">
        <v>1578</v>
      </c>
      <c r="F6" s="1">
        <v>500</v>
      </c>
      <c r="G6" s="1">
        <v>1500</v>
      </c>
      <c r="H6" s="1">
        <f t="shared" si="0"/>
        <v>55735</v>
      </c>
      <c r="I6" s="1"/>
      <c r="J6" s="1"/>
      <c r="K6" s="1"/>
      <c r="L6" s="1"/>
      <c r="M6" s="1"/>
      <c r="N6" s="1">
        <v>52157</v>
      </c>
      <c r="O6" s="1">
        <v>3578</v>
      </c>
      <c r="P6" s="23">
        <f>SUM(N6:O6)</f>
        <v>55735</v>
      </c>
      <c r="Q6" s="2" t="s">
        <v>89</v>
      </c>
      <c r="R6" s="4"/>
      <c r="S6" s="28">
        <v>55735</v>
      </c>
      <c r="T6" s="5">
        <v>55735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/>
    </row>
    <row r="7" spans="1:27" ht="23.25" x14ac:dyDescent="0.25">
      <c r="A7" s="21" t="s">
        <v>22</v>
      </c>
      <c r="B7" s="1" t="s">
        <v>183</v>
      </c>
      <c r="C7" s="1" t="s">
        <v>116</v>
      </c>
      <c r="D7" s="1">
        <v>98948</v>
      </c>
      <c r="E7" s="1">
        <v>10004</v>
      </c>
      <c r="F7" s="1">
        <v>1000</v>
      </c>
      <c r="G7" s="1">
        <v>5000</v>
      </c>
      <c r="H7" s="1">
        <f t="shared" si="0"/>
        <v>114952</v>
      </c>
      <c r="I7" s="1"/>
      <c r="J7" s="1"/>
      <c r="K7" s="1"/>
      <c r="L7" s="1"/>
      <c r="M7" s="1"/>
      <c r="N7" s="1">
        <v>98948</v>
      </c>
      <c r="O7" s="1">
        <v>16004</v>
      </c>
      <c r="P7" s="23">
        <f>SUM(N7:O7)</f>
        <v>114952</v>
      </c>
      <c r="Q7" s="2" t="s">
        <v>90</v>
      </c>
      <c r="R7" s="4"/>
      <c r="S7" s="28">
        <v>114952</v>
      </c>
      <c r="T7" s="5">
        <v>114952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3" t="s">
        <v>140</v>
      </c>
    </row>
    <row r="8" spans="1:27" ht="24" customHeight="1" x14ac:dyDescent="0.25">
      <c r="A8" s="21" t="s">
        <v>23</v>
      </c>
      <c r="B8" s="1" t="s">
        <v>184</v>
      </c>
      <c r="C8" s="1"/>
      <c r="D8" s="1">
        <v>12356</v>
      </c>
      <c r="E8" s="1">
        <v>374</v>
      </c>
      <c r="F8" s="1">
        <v>500</v>
      </c>
      <c r="G8" s="1">
        <v>1500</v>
      </c>
      <c r="H8" s="1">
        <f t="shared" si="0"/>
        <v>14730</v>
      </c>
      <c r="I8" s="1"/>
      <c r="J8" s="1">
        <v>12356</v>
      </c>
      <c r="K8" s="1"/>
      <c r="L8" s="1"/>
      <c r="M8" s="1"/>
      <c r="N8" s="1"/>
      <c r="O8" s="1">
        <v>2374</v>
      </c>
      <c r="P8" s="23">
        <f>SUM(J8:O8)</f>
        <v>14730</v>
      </c>
      <c r="Q8" s="2" t="s">
        <v>158</v>
      </c>
      <c r="R8" s="4" t="s">
        <v>125</v>
      </c>
      <c r="S8" s="28">
        <v>2374</v>
      </c>
      <c r="T8" s="5"/>
      <c r="U8" s="5"/>
      <c r="V8" s="5"/>
      <c r="W8" s="5"/>
      <c r="X8" s="5"/>
      <c r="Y8" s="5"/>
      <c r="Z8" s="5"/>
    </row>
    <row r="9" spans="1:27" x14ac:dyDescent="0.25">
      <c r="A9" s="21" t="s">
        <v>24</v>
      </c>
      <c r="B9" s="1" t="s">
        <v>185</v>
      </c>
      <c r="C9" s="1"/>
      <c r="D9" s="1">
        <v>86346</v>
      </c>
      <c r="E9" s="1">
        <v>8730</v>
      </c>
      <c r="F9" s="1">
        <v>1000</v>
      </c>
      <c r="G9" s="1">
        <v>5000</v>
      </c>
      <c r="H9" s="1">
        <f t="shared" si="0"/>
        <v>101076</v>
      </c>
      <c r="I9" s="1"/>
      <c r="J9" s="1"/>
      <c r="K9" s="1"/>
      <c r="L9" s="1"/>
      <c r="M9" s="1"/>
      <c r="N9" s="1">
        <v>86346</v>
      </c>
      <c r="O9" s="1">
        <v>14730</v>
      </c>
      <c r="P9" s="23">
        <f>SUM(N9:O9)</f>
        <v>101076</v>
      </c>
      <c r="Q9" s="2" t="s">
        <v>143</v>
      </c>
      <c r="R9" s="4"/>
      <c r="S9" s="28">
        <v>101076</v>
      </c>
      <c r="T9" s="5"/>
      <c r="U9" s="5"/>
      <c r="V9" s="5"/>
      <c r="W9" s="5"/>
      <c r="X9" s="5"/>
      <c r="Y9" s="5"/>
      <c r="Z9" s="5"/>
    </row>
    <row r="10" spans="1:27" ht="34.5" x14ac:dyDescent="0.25">
      <c r="A10" s="24" t="s">
        <v>25</v>
      </c>
      <c r="B10" s="1" t="s">
        <v>186</v>
      </c>
      <c r="C10" s="1"/>
      <c r="D10" s="1">
        <v>258053</v>
      </c>
      <c r="E10" s="1">
        <v>0</v>
      </c>
      <c r="F10" s="1">
        <v>500</v>
      </c>
      <c r="G10" s="1">
        <v>1500</v>
      </c>
      <c r="H10" s="1">
        <f t="shared" si="0"/>
        <v>260053</v>
      </c>
      <c r="I10" s="1"/>
      <c r="J10" s="1">
        <v>47249</v>
      </c>
      <c r="K10" s="1"/>
      <c r="L10" s="1">
        <v>210804</v>
      </c>
      <c r="M10" s="1">
        <v>2000</v>
      </c>
      <c r="N10" s="1"/>
      <c r="O10" s="1"/>
      <c r="P10" s="23">
        <f>SUM(J10:O10)</f>
        <v>260053</v>
      </c>
      <c r="Q10" s="2" t="s">
        <v>159</v>
      </c>
      <c r="R10" s="4" t="s">
        <v>126</v>
      </c>
      <c r="S10" s="28">
        <v>212804</v>
      </c>
      <c r="T10" s="5">
        <f>260053-47249</f>
        <v>212804</v>
      </c>
      <c r="U10" s="5">
        <v>0</v>
      </c>
      <c r="V10" s="5">
        <v>47249</v>
      </c>
      <c r="W10" s="5">
        <v>0</v>
      </c>
      <c r="X10" s="5">
        <v>0</v>
      </c>
      <c r="Y10" s="5">
        <v>0</v>
      </c>
      <c r="Z10" s="5">
        <v>0</v>
      </c>
    </row>
    <row r="11" spans="1:27" ht="102" x14ac:dyDescent="0.25">
      <c r="A11" s="22" t="s">
        <v>26</v>
      </c>
      <c r="B11" s="6" t="s">
        <v>187</v>
      </c>
      <c r="C11" s="6" t="s">
        <v>113</v>
      </c>
      <c r="D11" s="6">
        <v>158937</v>
      </c>
      <c r="E11" s="6">
        <v>16069</v>
      </c>
      <c r="F11" s="6">
        <v>1000</v>
      </c>
      <c r="G11" s="6">
        <v>5000</v>
      </c>
      <c r="H11" s="6">
        <f t="shared" ref="H11:H16" si="1">SUM(D11:G11)</f>
        <v>181006</v>
      </c>
      <c r="I11" s="6"/>
      <c r="J11" s="6"/>
      <c r="K11" s="6"/>
      <c r="L11" s="6">
        <v>158937</v>
      </c>
      <c r="M11" s="6">
        <v>22069</v>
      </c>
      <c r="N11" s="6"/>
      <c r="O11" s="6"/>
      <c r="P11" s="45">
        <f>SUM(L11:O11)</f>
        <v>181006</v>
      </c>
      <c r="Q11" s="2" t="s">
        <v>106</v>
      </c>
      <c r="R11" s="37" t="s">
        <v>127</v>
      </c>
      <c r="S11" s="28">
        <v>181006</v>
      </c>
      <c r="T11" s="5">
        <v>181006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7" x14ac:dyDescent="0.25">
      <c r="A12" s="21" t="s">
        <v>27</v>
      </c>
      <c r="B12" s="1" t="s">
        <v>188</v>
      </c>
      <c r="C12" s="1"/>
      <c r="D12" s="1">
        <v>49774</v>
      </c>
      <c r="E12" s="1">
        <v>0</v>
      </c>
      <c r="F12" s="1">
        <v>500</v>
      </c>
      <c r="G12" s="1">
        <v>1500</v>
      </c>
      <c r="H12" s="1">
        <f t="shared" si="1"/>
        <v>51774</v>
      </c>
      <c r="I12" s="1"/>
      <c r="J12" s="1">
        <v>49774</v>
      </c>
      <c r="K12" s="1">
        <v>2000</v>
      </c>
      <c r="L12" s="1"/>
      <c r="M12" s="1"/>
      <c r="N12" s="1"/>
      <c r="O12" s="1"/>
      <c r="P12" s="23">
        <f>SUM(J12:O12)</f>
        <v>51774</v>
      </c>
      <c r="Q12" s="2" t="s">
        <v>160</v>
      </c>
      <c r="R12" s="4"/>
      <c r="S12" s="28">
        <v>6154</v>
      </c>
      <c r="T12" s="5">
        <v>6154</v>
      </c>
      <c r="U12" s="5">
        <v>0</v>
      </c>
      <c r="V12" s="5">
        <v>45620</v>
      </c>
      <c r="W12" s="5">
        <v>0</v>
      </c>
      <c r="X12" s="5">
        <v>0</v>
      </c>
      <c r="Y12" s="5">
        <v>0</v>
      </c>
      <c r="Z12" s="5">
        <v>0</v>
      </c>
    </row>
    <row r="13" spans="1:27" ht="79.5" x14ac:dyDescent="0.25">
      <c r="A13" s="22" t="s">
        <v>28</v>
      </c>
      <c r="B13" s="7" t="s">
        <v>189</v>
      </c>
      <c r="C13" s="7" t="s">
        <v>122</v>
      </c>
      <c r="D13" s="6">
        <v>64907</v>
      </c>
      <c r="E13" s="6">
        <v>6562</v>
      </c>
      <c r="F13" s="6">
        <v>1000</v>
      </c>
      <c r="G13" s="6">
        <v>5000</v>
      </c>
      <c r="H13" s="6">
        <f t="shared" si="1"/>
        <v>77469</v>
      </c>
      <c r="I13" s="6"/>
      <c r="J13" s="6">
        <v>5628</v>
      </c>
      <c r="K13" s="6"/>
      <c r="L13" s="6">
        <v>59279</v>
      </c>
      <c r="M13" s="6">
        <v>12562</v>
      </c>
      <c r="N13" s="6"/>
      <c r="O13" s="6"/>
      <c r="P13" s="45">
        <f>SUM(J13:O13)</f>
        <v>77469</v>
      </c>
      <c r="Q13" s="2" t="s">
        <v>161</v>
      </c>
      <c r="R13" s="4" t="s">
        <v>128</v>
      </c>
      <c r="S13" s="28">
        <v>71841</v>
      </c>
      <c r="T13" s="5"/>
      <c r="U13" s="5"/>
      <c r="V13" s="5"/>
      <c r="W13" s="5"/>
      <c r="X13" s="5"/>
      <c r="Y13" s="5"/>
      <c r="Z13" s="5"/>
    </row>
    <row r="14" spans="1:27" ht="23.25" x14ac:dyDescent="0.25">
      <c r="A14" s="24" t="s">
        <v>29</v>
      </c>
      <c r="B14" s="1" t="s">
        <v>190</v>
      </c>
      <c r="C14" s="1"/>
      <c r="D14" s="1">
        <v>440</v>
      </c>
      <c r="E14" s="1">
        <v>13</v>
      </c>
      <c r="F14" s="1">
        <v>500</v>
      </c>
      <c r="G14" s="1">
        <v>0</v>
      </c>
      <c r="H14" s="1">
        <f t="shared" si="1"/>
        <v>953</v>
      </c>
      <c r="I14" s="1"/>
      <c r="J14" s="1"/>
      <c r="K14" s="1"/>
      <c r="L14" s="1"/>
      <c r="M14" s="1"/>
      <c r="N14" s="1">
        <v>440</v>
      </c>
      <c r="O14" s="1">
        <v>513</v>
      </c>
      <c r="P14" s="23">
        <f>SUM(N14:O14)</f>
        <v>953</v>
      </c>
      <c r="Q14" s="2" t="s">
        <v>91</v>
      </c>
      <c r="R14" s="4"/>
      <c r="S14" s="28">
        <v>953</v>
      </c>
      <c r="T14" s="5"/>
      <c r="U14" s="5"/>
      <c r="V14" s="5"/>
      <c r="W14" s="5"/>
      <c r="X14" s="5"/>
      <c r="Y14" s="5"/>
      <c r="Z14" s="5"/>
    </row>
    <row r="15" spans="1:27" ht="23.25" x14ac:dyDescent="0.25">
      <c r="A15" s="25" t="s">
        <v>30</v>
      </c>
      <c r="B15" s="1" t="s">
        <v>191</v>
      </c>
      <c r="C15" s="1"/>
      <c r="D15" s="1">
        <v>133402</v>
      </c>
      <c r="E15" s="1">
        <v>4035</v>
      </c>
      <c r="F15" s="1">
        <v>500</v>
      </c>
      <c r="G15" s="1">
        <v>1500</v>
      </c>
      <c r="H15" s="1">
        <f t="shared" si="1"/>
        <v>139437</v>
      </c>
      <c r="I15" s="1"/>
      <c r="J15" s="1">
        <v>56000</v>
      </c>
      <c r="K15" s="1"/>
      <c r="L15" s="1"/>
      <c r="M15" s="1"/>
      <c r="N15" s="1">
        <v>77402</v>
      </c>
      <c r="O15" s="1">
        <v>6035</v>
      </c>
      <c r="P15" s="23">
        <f>SUM(J15:O15)</f>
        <v>139437</v>
      </c>
      <c r="Q15" s="2" t="s">
        <v>162</v>
      </c>
      <c r="R15" s="4"/>
      <c r="S15" s="28">
        <v>83437</v>
      </c>
      <c r="T15" s="5">
        <v>83437</v>
      </c>
      <c r="U15" s="5">
        <v>0</v>
      </c>
      <c r="V15" s="5">
        <v>56000</v>
      </c>
      <c r="W15" s="5">
        <v>0</v>
      </c>
      <c r="X15" s="5">
        <v>0</v>
      </c>
      <c r="Y15" s="5">
        <v>0</v>
      </c>
      <c r="Z15" s="5">
        <v>0</v>
      </c>
    </row>
    <row r="16" spans="1:27" ht="57" x14ac:dyDescent="0.25">
      <c r="A16" s="25" t="s">
        <v>31</v>
      </c>
      <c r="B16" s="1" t="s">
        <v>192</v>
      </c>
      <c r="C16" s="1"/>
      <c r="D16" s="1">
        <v>129092</v>
      </c>
      <c r="E16" s="1">
        <v>0</v>
      </c>
      <c r="F16" s="1">
        <v>500</v>
      </c>
      <c r="G16" s="1">
        <v>1500</v>
      </c>
      <c r="H16" s="1">
        <f t="shared" si="1"/>
        <v>131092</v>
      </c>
      <c r="I16" s="1"/>
      <c r="J16" s="1">
        <v>78080</v>
      </c>
      <c r="K16" s="1"/>
      <c r="L16" s="1">
        <v>51012</v>
      </c>
      <c r="M16" s="1">
        <v>2000</v>
      </c>
      <c r="N16" s="1"/>
      <c r="O16" s="1"/>
      <c r="P16" s="23">
        <f>SUM(J16:O16)</f>
        <v>131092</v>
      </c>
      <c r="Q16" s="2" t="s">
        <v>163</v>
      </c>
      <c r="R16" s="4" t="s">
        <v>129</v>
      </c>
      <c r="S16" s="28">
        <v>53012</v>
      </c>
      <c r="T16" s="5">
        <f>131092-78080</f>
        <v>53012</v>
      </c>
      <c r="U16" s="5">
        <v>0</v>
      </c>
      <c r="V16" s="5">
        <v>78080</v>
      </c>
      <c r="W16" s="5">
        <v>0</v>
      </c>
      <c r="X16" s="5">
        <v>0</v>
      </c>
      <c r="Y16" s="5">
        <v>0</v>
      </c>
      <c r="Z16" s="5">
        <v>0</v>
      </c>
    </row>
    <row r="17" spans="1:26" ht="34.5" x14ac:dyDescent="0.25">
      <c r="A17" s="25" t="s">
        <v>32</v>
      </c>
      <c r="B17" s="1" t="s">
        <v>193</v>
      </c>
      <c r="C17" s="1"/>
      <c r="D17" s="1">
        <v>139803</v>
      </c>
      <c r="E17" s="1">
        <v>12112</v>
      </c>
      <c r="F17" s="1">
        <v>1000</v>
      </c>
      <c r="G17" s="1">
        <v>5000</v>
      </c>
      <c r="H17" s="1">
        <f t="shared" ref="H17:H27" si="2">SUM(D17:G17)</f>
        <v>157915</v>
      </c>
      <c r="I17" s="1"/>
      <c r="J17" s="1">
        <v>121702</v>
      </c>
      <c r="K17" s="1"/>
      <c r="L17" s="1">
        <v>18101</v>
      </c>
      <c r="M17" s="1">
        <v>18112</v>
      </c>
      <c r="N17" s="1"/>
      <c r="O17" s="1"/>
      <c r="P17" s="23">
        <f>SUM(J17:O17)</f>
        <v>157915</v>
      </c>
      <c r="Q17" s="2" t="s">
        <v>164</v>
      </c>
      <c r="R17" s="4" t="s">
        <v>130</v>
      </c>
      <c r="S17" s="28">
        <v>36213</v>
      </c>
      <c r="T17" s="5">
        <v>36213</v>
      </c>
      <c r="U17" s="5">
        <v>0</v>
      </c>
      <c r="V17" s="5">
        <f>24330+24382+24330</f>
        <v>73042</v>
      </c>
      <c r="W17" s="5">
        <f>24330+24330</f>
        <v>48660</v>
      </c>
      <c r="X17" s="5">
        <v>0</v>
      </c>
      <c r="Y17" s="5">
        <v>0</v>
      </c>
      <c r="Z17" s="5">
        <v>0</v>
      </c>
    </row>
    <row r="18" spans="1:26" ht="23.25" x14ac:dyDescent="0.25">
      <c r="A18" s="25" t="s">
        <v>33</v>
      </c>
      <c r="B18" s="1" t="s">
        <v>194</v>
      </c>
      <c r="C18" s="1" t="s">
        <v>120</v>
      </c>
      <c r="D18" s="1">
        <v>203079</v>
      </c>
      <c r="E18" s="1">
        <v>18914</v>
      </c>
      <c r="F18" s="1">
        <v>1000</v>
      </c>
      <c r="G18" s="1">
        <v>5000</v>
      </c>
      <c r="H18" s="1">
        <f t="shared" si="2"/>
        <v>227993</v>
      </c>
      <c r="I18" s="1"/>
      <c r="J18" s="1">
        <v>10258</v>
      </c>
      <c r="K18" s="1"/>
      <c r="L18" s="1">
        <v>192821</v>
      </c>
      <c r="M18" s="1">
        <v>24914</v>
      </c>
      <c r="N18" s="1"/>
      <c r="O18" s="1"/>
      <c r="P18" s="23">
        <f>SUM(J18:O18)</f>
        <v>227993</v>
      </c>
      <c r="Q18" s="2" t="s">
        <v>165</v>
      </c>
      <c r="R18" s="4" t="s">
        <v>99</v>
      </c>
      <c r="S18" s="28">
        <v>195513</v>
      </c>
      <c r="T18" s="5">
        <f>227993-22222-6046-4212</f>
        <v>195513</v>
      </c>
      <c r="U18" s="5">
        <v>0</v>
      </c>
      <c r="V18" s="5">
        <v>22222</v>
      </c>
      <c r="W18" s="5">
        <v>0</v>
      </c>
      <c r="X18" s="5">
        <v>6046</v>
      </c>
      <c r="Y18" s="5">
        <v>4212</v>
      </c>
      <c r="Z18" s="5">
        <v>0</v>
      </c>
    </row>
    <row r="19" spans="1:26" ht="23.25" x14ac:dyDescent="0.25">
      <c r="A19" s="24" t="s">
        <v>34</v>
      </c>
      <c r="B19" s="1" t="s">
        <v>195</v>
      </c>
      <c r="C19" s="1"/>
      <c r="D19" s="1">
        <v>37510</v>
      </c>
      <c r="E19" s="1">
        <v>3792</v>
      </c>
      <c r="F19" s="1">
        <v>1000</v>
      </c>
      <c r="G19" s="1">
        <v>5000</v>
      </c>
      <c r="H19" s="1">
        <f t="shared" si="2"/>
        <v>47302</v>
      </c>
      <c r="I19" s="1"/>
      <c r="J19" s="1"/>
      <c r="K19" s="1"/>
      <c r="L19" s="1"/>
      <c r="M19" s="1"/>
      <c r="N19" s="1">
        <v>37510</v>
      </c>
      <c r="O19" s="1">
        <v>9792</v>
      </c>
      <c r="P19" s="23">
        <f>SUM(J19:O19)</f>
        <v>47302</v>
      </c>
      <c r="Q19" s="2" t="s">
        <v>144</v>
      </c>
      <c r="R19" s="4"/>
      <c r="S19" s="28">
        <v>47302</v>
      </c>
      <c r="T19" s="5"/>
      <c r="U19" s="5"/>
      <c r="V19" s="5"/>
      <c r="W19" s="5"/>
      <c r="X19" s="5"/>
      <c r="Y19" s="5"/>
      <c r="Z19" s="5"/>
    </row>
    <row r="20" spans="1:26" ht="23.25" x14ac:dyDescent="0.25">
      <c r="A20" s="25" t="s">
        <v>35</v>
      </c>
      <c r="B20" s="1" t="s">
        <v>196</v>
      </c>
      <c r="C20" s="1" t="s">
        <v>110</v>
      </c>
      <c r="D20" s="1">
        <v>13274</v>
      </c>
      <c r="E20" s="1">
        <v>0</v>
      </c>
      <c r="F20" s="1">
        <v>0</v>
      </c>
      <c r="G20" s="1">
        <v>0</v>
      </c>
      <c r="H20" s="1">
        <f t="shared" si="2"/>
        <v>13274</v>
      </c>
      <c r="I20" s="1"/>
      <c r="J20" s="1"/>
      <c r="K20" s="1"/>
      <c r="L20" s="1">
        <v>13274</v>
      </c>
      <c r="M20" s="1"/>
      <c r="N20" s="1"/>
      <c r="O20" s="1"/>
      <c r="P20" s="23">
        <f>SUM(L20:O20)</f>
        <v>13274</v>
      </c>
      <c r="Q20" s="2" t="s">
        <v>100</v>
      </c>
      <c r="R20" s="4"/>
      <c r="S20" s="28">
        <v>13274</v>
      </c>
      <c r="T20" s="5">
        <v>13274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34.5" x14ac:dyDescent="0.25">
      <c r="A21" s="38" t="s">
        <v>36</v>
      </c>
      <c r="B21" s="1" t="s">
        <v>197</v>
      </c>
      <c r="C21" s="1"/>
      <c r="D21" s="1">
        <v>5260</v>
      </c>
      <c r="E21" s="1">
        <v>159</v>
      </c>
      <c r="F21" s="1">
        <v>500</v>
      </c>
      <c r="G21" s="1">
        <v>1500</v>
      </c>
      <c r="H21" s="1">
        <f t="shared" si="2"/>
        <v>7419</v>
      </c>
      <c r="I21" s="1"/>
      <c r="J21" s="1"/>
      <c r="K21" s="1"/>
      <c r="L21" s="1"/>
      <c r="M21" s="1"/>
      <c r="N21" s="1">
        <v>5260</v>
      </c>
      <c r="O21" s="1">
        <v>2159</v>
      </c>
      <c r="P21" s="23">
        <f>SUM(N21:O21)</f>
        <v>7419</v>
      </c>
      <c r="Q21" s="2" t="s">
        <v>92</v>
      </c>
      <c r="R21" s="4"/>
      <c r="S21" s="28">
        <v>7419</v>
      </c>
      <c r="T21" s="5"/>
      <c r="U21" s="5"/>
      <c r="V21" s="5"/>
      <c r="W21" s="5"/>
      <c r="X21" s="5"/>
      <c r="Y21" s="5"/>
      <c r="Z21" s="5"/>
    </row>
    <row r="22" spans="1:26" ht="23.25" x14ac:dyDescent="0.25">
      <c r="A22" s="25" t="s">
        <v>37</v>
      </c>
      <c r="B22" s="1" t="s">
        <v>198</v>
      </c>
      <c r="C22" s="1"/>
      <c r="D22" s="1">
        <v>42942</v>
      </c>
      <c r="E22" s="1">
        <v>4341</v>
      </c>
      <c r="F22" s="1">
        <v>1000</v>
      </c>
      <c r="G22" s="1">
        <v>5000</v>
      </c>
      <c r="H22" s="1">
        <f t="shared" si="2"/>
        <v>53283</v>
      </c>
      <c r="I22" s="1"/>
      <c r="J22" s="1"/>
      <c r="K22" s="1"/>
      <c r="L22" s="1"/>
      <c r="M22" s="1"/>
      <c r="N22" s="1">
        <v>42942</v>
      </c>
      <c r="O22" s="1">
        <v>10341</v>
      </c>
      <c r="P22" s="23">
        <f>SUM(N22:O22)</f>
        <v>53283</v>
      </c>
      <c r="Q22" s="2" t="s">
        <v>145</v>
      </c>
      <c r="R22" s="4"/>
      <c r="S22" s="28">
        <v>53283</v>
      </c>
      <c r="T22" s="5"/>
      <c r="U22" s="5"/>
      <c r="V22" s="5"/>
      <c r="W22" s="5"/>
      <c r="X22" s="5"/>
      <c r="Y22" s="5"/>
      <c r="Z22" s="5"/>
    </row>
    <row r="23" spans="1:26" ht="34.5" x14ac:dyDescent="0.25">
      <c r="A23" s="25" t="s">
        <v>38</v>
      </c>
      <c r="B23" s="1" t="s">
        <v>199</v>
      </c>
      <c r="C23" s="1" t="s">
        <v>123</v>
      </c>
      <c r="D23" s="1">
        <v>223171</v>
      </c>
      <c r="E23" s="1">
        <v>22563</v>
      </c>
      <c r="F23" s="1">
        <v>1000</v>
      </c>
      <c r="G23" s="1">
        <v>5579</v>
      </c>
      <c r="H23" s="1">
        <f t="shared" si="2"/>
        <v>252313</v>
      </c>
      <c r="I23" s="1"/>
      <c r="J23" s="1">
        <v>223171</v>
      </c>
      <c r="K23" s="1">
        <v>122008</v>
      </c>
      <c r="L23" s="1"/>
      <c r="M23" s="1"/>
      <c r="N23" s="1"/>
      <c r="O23" s="1"/>
      <c r="P23" s="23">
        <f>SUM(J23:O23)</f>
        <v>345179</v>
      </c>
      <c r="Q23" s="2" t="s">
        <v>166</v>
      </c>
      <c r="R23" s="4" t="s">
        <v>131</v>
      </c>
      <c r="S23" s="28">
        <v>345179</v>
      </c>
      <c r="T23" s="5"/>
      <c r="U23" s="5"/>
      <c r="V23" s="5"/>
      <c r="W23" s="5"/>
      <c r="X23" s="5"/>
      <c r="Y23" s="5"/>
      <c r="Z23" s="5"/>
    </row>
    <row r="24" spans="1:26" x14ac:dyDescent="0.25">
      <c r="A24" s="25" t="s">
        <v>39</v>
      </c>
      <c r="B24" s="1" t="s">
        <v>200</v>
      </c>
      <c r="C24" s="1"/>
      <c r="D24" s="1">
        <v>75321</v>
      </c>
      <c r="E24" s="1">
        <v>2278</v>
      </c>
      <c r="F24" s="1">
        <v>500</v>
      </c>
      <c r="G24" s="1">
        <v>1500</v>
      </c>
      <c r="H24" s="1">
        <f t="shared" si="2"/>
        <v>79599</v>
      </c>
      <c r="I24" s="1"/>
      <c r="J24" s="1"/>
      <c r="K24" s="1"/>
      <c r="L24" s="1"/>
      <c r="M24" s="1"/>
      <c r="N24" s="1">
        <v>75321</v>
      </c>
      <c r="O24" s="1">
        <v>4278</v>
      </c>
      <c r="P24" s="23">
        <f>SUM(N24:O24)</f>
        <v>79599</v>
      </c>
      <c r="Q24" s="2" t="s">
        <v>146</v>
      </c>
      <c r="R24" s="4"/>
      <c r="S24" s="28">
        <v>79599</v>
      </c>
      <c r="T24" s="5"/>
      <c r="U24" s="5"/>
      <c r="V24" s="5"/>
      <c r="W24" s="5"/>
      <c r="X24" s="5"/>
      <c r="Y24" s="5"/>
      <c r="Z24" s="5"/>
    </row>
    <row r="25" spans="1:26" ht="23.25" x14ac:dyDescent="0.25">
      <c r="A25" s="25" t="s">
        <v>40</v>
      </c>
      <c r="B25" s="1" t="s">
        <v>201</v>
      </c>
      <c r="C25" s="1"/>
      <c r="D25" s="1">
        <v>111460</v>
      </c>
      <c r="E25" s="1">
        <v>0</v>
      </c>
      <c r="F25" s="1">
        <v>0</v>
      </c>
      <c r="G25" s="1">
        <v>0</v>
      </c>
      <c r="H25" s="1">
        <f t="shared" si="2"/>
        <v>111460</v>
      </c>
      <c r="I25" s="1"/>
      <c r="J25" s="1"/>
      <c r="K25" s="1"/>
      <c r="L25" s="1"/>
      <c r="M25" s="1"/>
      <c r="N25" s="1">
        <v>111460</v>
      </c>
      <c r="O25" s="1"/>
      <c r="P25" s="23">
        <f>SUM(N25:O25)</f>
        <v>111460</v>
      </c>
      <c r="Q25" s="2" t="s">
        <v>147</v>
      </c>
      <c r="R25" s="4"/>
      <c r="S25" s="28">
        <v>111460</v>
      </c>
      <c r="T25" s="5"/>
      <c r="U25" s="5"/>
      <c r="V25" s="5"/>
      <c r="W25" s="5"/>
      <c r="X25" s="5"/>
      <c r="Y25" s="5"/>
      <c r="Z25" s="5"/>
    </row>
    <row r="26" spans="1:26" ht="23.25" x14ac:dyDescent="0.25">
      <c r="A26" s="25" t="s">
        <v>41</v>
      </c>
      <c r="B26" s="1" t="s">
        <v>202</v>
      </c>
      <c r="C26" s="1"/>
      <c r="D26" s="1">
        <v>1214</v>
      </c>
      <c r="E26" s="1">
        <v>37</v>
      </c>
      <c r="F26" s="1">
        <v>500</v>
      </c>
      <c r="G26" s="1">
        <v>0</v>
      </c>
      <c r="H26" s="1">
        <f t="shared" si="2"/>
        <v>1751</v>
      </c>
      <c r="I26" s="1"/>
      <c r="J26" s="1"/>
      <c r="K26" s="1"/>
      <c r="L26" s="1"/>
      <c r="M26" s="1"/>
      <c r="N26" s="1">
        <v>1214</v>
      </c>
      <c r="O26" s="1">
        <v>537</v>
      </c>
      <c r="P26" s="23">
        <f>SUM(N26:O26)</f>
        <v>1751</v>
      </c>
      <c r="Q26" s="2" t="s">
        <v>148</v>
      </c>
      <c r="R26" s="4"/>
      <c r="S26" s="28">
        <v>1751</v>
      </c>
      <c r="T26" s="5"/>
      <c r="U26" s="5"/>
      <c r="V26" s="5"/>
      <c r="W26" s="5"/>
      <c r="X26" s="5"/>
      <c r="Y26" s="5"/>
      <c r="Z26" s="5"/>
    </row>
    <row r="27" spans="1:26" ht="23.25" x14ac:dyDescent="0.25">
      <c r="A27" s="25" t="s">
        <v>42</v>
      </c>
      <c r="B27" s="1" t="s">
        <v>203</v>
      </c>
      <c r="C27" s="1"/>
      <c r="D27" s="1">
        <v>304</v>
      </c>
      <c r="E27" s="1">
        <v>9</v>
      </c>
      <c r="F27" s="1">
        <v>500</v>
      </c>
      <c r="G27" s="1">
        <v>0</v>
      </c>
      <c r="H27" s="1">
        <f t="shared" si="2"/>
        <v>813</v>
      </c>
      <c r="I27" s="1"/>
      <c r="J27" s="1"/>
      <c r="K27" s="1"/>
      <c r="L27" s="1"/>
      <c r="M27" s="1"/>
      <c r="N27" s="1">
        <v>304</v>
      </c>
      <c r="O27" s="1">
        <v>509</v>
      </c>
      <c r="P27" s="23">
        <f>SUM(N27:O27)</f>
        <v>813</v>
      </c>
      <c r="Q27" s="2" t="s">
        <v>149</v>
      </c>
      <c r="R27" s="4"/>
      <c r="S27" s="28">
        <v>813</v>
      </c>
      <c r="T27" s="5"/>
      <c r="U27" s="5"/>
      <c r="V27" s="5"/>
      <c r="W27" s="5"/>
      <c r="X27" s="5"/>
      <c r="Y27" s="5"/>
      <c r="Z27" s="5"/>
    </row>
    <row r="28" spans="1:26" ht="23.25" x14ac:dyDescent="0.25">
      <c r="A28" s="25" t="s">
        <v>43</v>
      </c>
      <c r="B28" s="1" t="s">
        <v>204</v>
      </c>
      <c r="C28" s="1"/>
      <c r="D28" s="1">
        <v>25621</v>
      </c>
      <c r="E28" s="1">
        <v>0</v>
      </c>
      <c r="F28" s="1">
        <v>500</v>
      </c>
      <c r="G28" s="1">
        <v>1500</v>
      </c>
      <c r="H28" s="1">
        <f t="shared" ref="H28" si="3">SUM(D28:G28)</f>
        <v>27621</v>
      </c>
      <c r="I28" s="1"/>
      <c r="J28" s="1">
        <v>13349</v>
      </c>
      <c r="K28" s="1"/>
      <c r="L28" s="1">
        <v>12272</v>
      </c>
      <c r="M28" s="1">
        <v>2000</v>
      </c>
      <c r="N28" s="1"/>
      <c r="O28" s="1"/>
      <c r="P28" s="23">
        <f>SUM(J28:O28)</f>
        <v>27621</v>
      </c>
      <c r="Q28" s="2" t="s">
        <v>167</v>
      </c>
      <c r="R28" s="4"/>
      <c r="S28" s="28">
        <v>14272</v>
      </c>
      <c r="T28" s="5">
        <f>27621-13349</f>
        <v>14272</v>
      </c>
      <c r="U28" s="5">
        <v>0</v>
      </c>
      <c r="V28" s="5">
        <f>10152+3197</f>
        <v>13349</v>
      </c>
      <c r="W28" s="5">
        <v>0</v>
      </c>
      <c r="X28" s="5">
        <v>0</v>
      </c>
      <c r="Y28" s="5">
        <v>0</v>
      </c>
      <c r="Z28" s="5">
        <v>0</v>
      </c>
    </row>
    <row r="29" spans="1:26" x14ac:dyDescent="0.25">
      <c r="A29" s="25" t="s">
        <v>44</v>
      </c>
      <c r="B29" s="1" t="s">
        <v>205</v>
      </c>
      <c r="C29" s="1"/>
      <c r="D29" s="1">
        <v>9265</v>
      </c>
      <c r="E29" s="1">
        <v>280</v>
      </c>
      <c r="F29" s="1">
        <v>500</v>
      </c>
      <c r="G29" s="1">
        <v>1500</v>
      </c>
      <c r="H29" s="1">
        <f t="shared" ref="H29:H32" si="4">SUM(D29:G29)</f>
        <v>11545</v>
      </c>
      <c r="I29" s="1"/>
      <c r="J29" s="1">
        <v>0</v>
      </c>
      <c r="K29" s="1"/>
      <c r="L29" s="1"/>
      <c r="M29" s="1"/>
      <c r="N29" s="1">
        <v>9265</v>
      </c>
      <c r="O29" s="1">
        <v>2280</v>
      </c>
      <c r="P29" s="23">
        <f>SUM(N29:O29)</f>
        <v>11545</v>
      </c>
      <c r="Q29" s="2" t="s">
        <v>93</v>
      </c>
      <c r="R29" s="4"/>
      <c r="S29" s="28">
        <v>11545</v>
      </c>
      <c r="T29" s="5">
        <v>11545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23.25" x14ac:dyDescent="0.25">
      <c r="A30" s="25" t="s">
        <v>45</v>
      </c>
      <c r="B30" s="1" t="s">
        <v>206</v>
      </c>
      <c r="C30" s="1"/>
      <c r="D30" s="1">
        <v>13238</v>
      </c>
      <c r="E30" s="1">
        <v>1338</v>
      </c>
      <c r="F30" s="1">
        <v>1000</v>
      </c>
      <c r="G30" s="1">
        <v>5000</v>
      </c>
      <c r="H30" s="1">
        <f t="shared" si="4"/>
        <v>20576</v>
      </c>
      <c r="I30" s="1"/>
      <c r="J30" s="1">
        <v>13238</v>
      </c>
      <c r="K30" s="1"/>
      <c r="L30" s="1"/>
      <c r="M30" s="1"/>
      <c r="N30" s="1"/>
      <c r="O30" s="1">
        <v>7338</v>
      </c>
      <c r="P30" s="23">
        <f>SUM(J30:O30)</f>
        <v>20576</v>
      </c>
      <c r="Q30" s="2" t="s">
        <v>139</v>
      </c>
      <c r="R30" s="4"/>
      <c r="S30" s="28">
        <v>20576</v>
      </c>
      <c r="T30" s="5">
        <v>20576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23.25" x14ac:dyDescent="0.25">
      <c r="A31" s="25" t="s">
        <v>46</v>
      </c>
      <c r="B31" s="1" t="s">
        <v>207</v>
      </c>
      <c r="C31" s="1"/>
      <c r="D31" s="1">
        <v>5298</v>
      </c>
      <c r="E31" s="1">
        <v>0</v>
      </c>
      <c r="F31" s="1">
        <v>500</v>
      </c>
      <c r="G31" s="1">
        <v>1500</v>
      </c>
      <c r="H31" s="1">
        <f t="shared" si="4"/>
        <v>7298</v>
      </c>
      <c r="I31" s="1"/>
      <c r="J31" s="1">
        <v>0</v>
      </c>
      <c r="K31" s="1"/>
      <c r="L31" s="1"/>
      <c r="M31" s="1"/>
      <c r="N31" s="1">
        <v>5298</v>
      </c>
      <c r="O31" s="1">
        <v>2000</v>
      </c>
      <c r="P31" s="23">
        <f>SUM(N31:O31)</f>
        <v>7298</v>
      </c>
      <c r="Q31" s="2" t="s">
        <v>150</v>
      </c>
      <c r="R31" s="4"/>
      <c r="S31" s="28">
        <v>7298</v>
      </c>
      <c r="T31" s="5"/>
      <c r="U31" s="5"/>
      <c r="V31" s="5"/>
      <c r="W31" s="5"/>
      <c r="X31" s="5"/>
      <c r="Y31" s="5"/>
      <c r="Z31" s="5"/>
    </row>
    <row r="32" spans="1:26" x14ac:dyDescent="0.25">
      <c r="A32" s="25" t="s">
        <v>47</v>
      </c>
      <c r="B32" s="1" t="s">
        <v>182</v>
      </c>
      <c r="C32" s="1"/>
      <c r="D32" s="1">
        <v>68167</v>
      </c>
      <c r="E32" s="1">
        <v>6892</v>
      </c>
      <c r="F32" s="1">
        <v>1000</v>
      </c>
      <c r="G32" s="1">
        <v>5000</v>
      </c>
      <c r="H32" s="1">
        <f t="shared" si="4"/>
        <v>81059</v>
      </c>
      <c r="I32" s="1"/>
      <c r="J32" s="1"/>
      <c r="K32" s="1"/>
      <c r="L32" s="1"/>
      <c r="M32" s="1"/>
      <c r="N32" s="1">
        <v>68167</v>
      </c>
      <c r="O32" s="1">
        <v>12892</v>
      </c>
      <c r="P32" s="23">
        <f>SUM(N32:O32)</f>
        <v>81059</v>
      </c>
      <c r="Q32" s="2" t="s">
        <v>86</v>
      </c>
      <c r="R32" s="4"/>
      <c r="S32" s="28">
        <v>81059</v>
      </c>
      <c r="T32" s="5">
        <v>81059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x14ac:dyDescent="0.25">
      <c r="A33" s="25" t="s">
        <v>48</v>
      </c>
      <c r="B33" s="1" t="s">
        <v>208</v>
      </c>
      <c r="C33" s="1"/>
      <c r="D33" s="1">
        <v>67071</v>
      </c>
      <c r="E33" s="1">
        <v>2029</v>
      </c>
      <c r="F33" s="1">
        <v>500</v>
      </c>
      <c r="G33" s="1">
        <v>1500</v>
      </c>
      <c r="H33" s="1">
        <f t="shared" ref="H33:H41" si="5">SUM(D33:G33)</f>
        <v>71100</v>
      </c>
      <c r="I33" s="1"/>
      <c r="J33" s="1"/>
      <c r="K33" s="1"/>
      <c r="L33" s="1"/>
      <c r="M33" s="1"/>
      <c r="N33" s="1">
        <v>67071</v>
      </c>
      <c r="O33" s="1">
        <v>4029</v>
      </c>
      <c r="P33" s="23">
        <f>SUM(N33:O33)</f>
        <v>71100</v>
      </c>
      <c r="Q33" s="2" t="s">
        <v>83</v>
      </c>
      <c r="R33" s="4"/>
      <c r="S33" s="28">
        <v>71100</v>
      </c>
      <c r="T33" s="5">
        <v>71100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23.25" x14ac:dyDescent="0.25">
      <c r="A34" s="25" t="s">
        <v>49</v>
      </c>
      <c r="B34" s="1" t="s">
        <v>209</v>
      </c>
      <c r="C34" s="1"/>
      <c r="D34" s="1">
        <v>868</v>
      </c>
      <c r="E34" s="1">
        <v>26</v>
      </c>
      <c r="F34" s="1">
        <v>500</v>
      </c>
      <c r="G34" s="1">
        <v>0</v>
      </c>
      <c r="H34" s="1">
        <f t="shared" si="5"/>
        <v>1394</v>
      </c>
      <c r="I34" s="1"/>
      <c r="J34" s="1"/>
      <c r="K34" s="1"/>
      <c r="L34" s="1"/>
      <c r="M34" s="1"/>
      <c r="N34" s="1">
        <v>868</v>
      </c>
      <c r="O34" s="1">
        <v>526</v>
      </c>
      <c r="P34" s="23">
        <f>SUM(N34:O34)</f>
        <v>1394</v>
      </c>
      <c r="Q34" s="2" t="s">
        <v>94</v>
      </c>
      <c r="R34" s="4"/>
      <c r="S34" s="28">
        <v>1394</v>
      </c>
      <c r="T34" s="5"/>
      <c r="U34" s="5"/>
      <c r="V34" s="5"/>
      <c r="W34" s="5"/>
      <c r="X34" s="5"/>
      <c r="Y34" s="5"/>
      <c r="Z34" s="5"/>
    </row>
    <row r="35" spans="1:26" ht="23.25" x14ac:dyDescent="0.25">
      <c r="A35" s="25" t="s">
        <v>50</v>
      </c>
      <c r="B35" s="1" t="s">
        <v>210</v>
      </c>
      <c r="C35" s="1"/>
      <c r="D35" s="1">
        <v>441</v>
      </c>
      <c r="E35" s="1">
        <v>13</v>
      </c>
      <c r="F35" s="1">
        <v>500</v>
      </c>
      <c r="G35" s="1">
        <v>0</v>
      </c>
      <c r="H35" s="1">
        <f t="shared" si="5"/>
        <v>954</v>
      </c>
      <c r="I35" s="1"/>
      <c r="J35" s="1"/>
      <c r="K35" s="1"/>
      <c r="L35" s="1"/>
      <c r="M35" s="1"/>
      <c r="N35" s="1">
        <v>441</v>
      </c>
      <c r="O35" s="1">
        <v>513</v>
      </c>
      <c r="P35" s="23">
        <f>SUM(N35:O35)</f>
        <v>954</v>
      </c>
      <c r="Q35" s="2" t="s">
        <v>94</v>
      </c>
      <c r="R35" s="4"/>
      <c r="S35" s="28">
        <v>954</v>
      </c>
      <c r="T35" s="5"/>
      <c r="U35" s="5"/>
      <c r="V35" s="5"/>
      <c r="W35" s="5"/>
      <c r="X35" s="5"/>
      <c r="Y35" s="5"/>
      <c r="Z35" s="5"/>
    </row>
    <row r="36" spans="1:26" ht="23.25" x14ac:dyDescent="0.25">
      <c r="A36" s="25" t="s">
        <v>51</v>
      </c>
      <c r="B36" s="1" t="s">
        <v>211</v>
      </c>
      <c r="C36" s="1"/>
      <c r="D36" s="1">
        <v>120835</v>
      </c>
      <c r="E36" s="1">
        <v>3655</v>
      </c>
      <c r="F36" s="1">
        <v>500</v>
      </c>
      <c r="G36" s="1">
        <v>1500</v>
      </c>
      <c r="H36" s="1">
        <f t="shared" si="5"/>
        <v>126490</v>
      </c>
      <c r="I36" s="1"/>
      <c r="J36" s="1">
        <v>105000</v>
      </c>
      <c r="K36" s="1"/>
      <c r="L36" s="1">
        <v>15835</v>
      </c>
      <c r="M36" s="1">
        <v>5655</v>
      </c>
      <c r="N36" s="1"/>
      <c r="O36" s="1"/>
      <c r="P36" s="23">
        <f>SUM(J36:O36)</f>
        <v>126490</v>
      </c>
      <c r="Q36" s="2" t="s">
        <v>101</v>
      </c>
      <c r="R36" s="4"/>
      <c r="S36" s="28">
        <v>126490</v>
      </c>
      <c r="T36" s="5">
        <v>126490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102" x14ac:dyDescent="0.25">
      <c r="A37" s="26" t="s">
        <v>52</v>
      </c>
      <c r="B37" s="6" t="s">
        <v>212</v>
      </c>
      <c r="C37" s="6" t="s">
        <v>119</v>
      </c>
      <c r="D37" s="6">
        <v>255705</v>
      </c>
      <c r="E37" s="6">
        <v>25852</v>
      </c>
      <c r="F37" s="6">
        <v>1000</v>
      </c>
      <c r="G37" s="6">
        <v>6393</v>
      </c>
      <c r="H37" s="6">
        <f t="shared" si="5"/>
        <v>288950</v>
      </c>
      <c r="I37" s="6"/>
      <c r="J37" s="6"/>
      <c r="K37" s="6"/>
      <c r="L37" s="6">
        <v>255705</v>
      </c>
      <c r="M37" s="6">
        <v>33245</v>
      </c>
      <c r="N37" s="6"/>
      <c r="O37" s="6"/>
      <c r="P37" s="45">
        <f>SUM(L37:O37)</f>
        <v>288950</v>
      </c>
      <c r="Q37" s="2" t="s">
        <v>107</v>
      </c>
      <c r="R37" s="4"/>
      <c r="S37" s="28">
        <v>288950</v>
      </c>
      <c r="T37" s="5">
        <v>288950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23.25" x14ac:dyDescent="0.25">
      <c r="A38" s="38" t="s">
        <v>53</v>
      </c>
      <c r="B38" s="1" t="s">
        <v>213</v>
      </c>
      <c r="C38" s="1"/>
      <c r="D38" s="1">
        <v>226697</v>
      </c>
      <c r="E38" s="1">
        <v>6857</v>
      </c>
      <c r="F38" s="1">
        <v>500</v>
      </c>
      <c r="G38" s="1">
        <v>1500</v>
      </c>
      <c r="H38" s="1">
        <f t="shared" si="5"/>
        <v>235554</v>
      </c>
      <c r="I38" s="1"/>
      <c r="J38" s="1">
        <v>14413</v>
      </c>
      <c r="K38" s="1"/>
      <c r="L38" s="1">
        <v>212284</v>
      </c>
      <c r="M38" s="1">
        <v>8857</v>
      </c>
      <c r="N38" s="1"/>
      <c r="O38" s="1"/>
      <c r="P38" s="23">
        <f>SUM(J38:O38)</f>
        <v>235554</v>
      </c>
      <c r="Q38" s="2" t="s">
        <v>168</v>
      </c>
      <c r="R38" s="4"/>
      <c r="S38" s="28">
        <v>221141</v>
      </c>
      <c r="T38" s="5">
        <f>235554-14413</f>
        <v>221141</v>
      </c>
      <c r="U38" s="5">
        <v>0</v>
      </c>
      <c r="V38" s="5">
        <v>14413</v>
      </c>
      <c r="W38" s="5">
        <v>0</v>
      </c>
      <c r="X38" s="5">
        <v>0</v>
      </c>
      <c r="Y38" s="5">
        <v>0</v>
      </c>
      <c r="Z38" s="5">
        <v>0</v>
      </c>
    </row>
    <row r="39" spans="1:26" x14ac:dyDescent="0.25">
      <c r="A39" s="38" t="s">
        <v>54</v>
      </c>
      <c r="B39" s="1" t="s">
        <v>214</v>
      </c>
      <c r="C39" s="1"/>
      <c r="D39" s="1">
        <v>3530</v>
      </c>
      <c r="E39" s="1">
        <v>107</v>
      </c>
      <c r="F39" s="1">
        <v>500</v>
      </c>
      <c r="G39" s="1">
        <v>1500</v>
      </c>
      <c r="H39" s="1">
        <f t="shared" si="5"/>
        <v>5637</v>
      </c>
      <c r="I39" s="1"/>
      <c r="J39" s="1"/>
      <c r="K39" s="1"/>
      <c r="L39" s="1"/>
      <c r="M39" s="1"/>
      <c r="N39" s="1">
        <v>3530</v>
      </c>
      <c r="O39" s="1">
        <v>2107</v>
      </c>
      <c r="P39" s="23">
        <f>SUM(N39:O39)</f>
        <v>5637</v>
      </c>
      <c r="Q39" s="2" t="s">
        <v>87</v>
      </c>
      <c r="R39" s="4"/>
      <c r="S39" s="28">
        <v>5637</v>
      </c>
      <c r="T39" s="5"/>
      <c r="U39" s="5"/>
      <c r="V39" s="5"/>
      <c r="W39" s="5"/>
      <c r="X39" s="5"/>
      <c r="Y39" s="5"/>
      <c r="Z39" s="5"/>
    </row>
    <row r="40" spans="1:26" x14ac:dyDescent="0.25">
      <c r="A40" s="25" t="s">
        <v>55</v>
      </c>
      <c r="B40" s="1" t="s">
        <v>215</v>
      </c>
      <c r="C40" s="1"/>
      <c r="D40" s="1">
        <v>325272</v>
      </c>
      <c r="E40" s="1">
        <v>32885</v>
      </c>
      <c r="F40" s="1">
        <v>1000</v>
      </c>
      <c r="G40" s="1">
        <v>8132</v>
      </c>
      <c r="H40" s="1">
        <f t="shared" si="5"/>
        <v>367289</v>
      </c>
      <c r="I40" s="1"/>
      <c r="J40" s="1"/>
      <c r="K40" s="1"/>
      <c r="L40" s="1"/>
      <c r="M40" s="1"/>
      <c r="N40" s="1">
        <v>325272</v>
      </c>
      <c r="O40" s="1">
        <v>42017</v>
      </c>
      <c r="P40" s="23">
        <f>SUM(N40:O40)</f>
        <v>367289</v>
      </c>
      <c r="Q40" s="2" t="s">
        <v>151</v>
      </c>
      <c r="R40" s="4"/>
      <c r="S40" s="28">
        <v>367289</v>
      </c>
      <c r="T40" s="5"/>
      <c r="U40" s="5"/>
      <c r="V40" s="5"/>
      <c r="W40" s="5"/>
      <c r="X40" s="5"/>
      <c r="Y40" s="5"/>
      <c r="Z40" s="5"/>
    </row>
    <row r="41" spans="1:26" x14ac:dyDescent="0.25">
      <c r="A41" s="24" t="s">
        <v>56</v>
      </c>
      <c r="B41" s="1" t="s">
        <v>216</v>
      </c>
      <c r="C41" s="1"/>
      <c r="D41" s="1">
        <v>1672</v>
      </c>
      <c r="E41" s="1">
        <v>51</v>
      </c>
      <c r="F41" s="1">
        <v>500</v>
      </c>
      <c r="G41" s="1">
        <v>0</v>
      </c>
      <c r="H41" s="1">
        <f t="shared" si="5"/>
        <v>2223</v>
      </c>
      <c r="I41" s="1"/>
      <c r="J41" s="1"/>
      <c r="K41" s="1"/>
      <c r="L41" s="1"/>
      <c r="M41" s="1"/>
      <c r="N41" s="1">
        <v>1672</v>
      </c>
      <c r="O41" s="1">
        <v>551</v>
      </c>
      <c r="P41" s="23">
        <f>SUM(N41:O41)</f>
        <v>2223</v>
      </c>
      <c r="Q41" s="2" t="s">
        <v>87</v>
      </c>
      <c r="R41" s="4"/>
      <c r="S41" s="28">
        <v>2223</v>
      </c>
      <c r="T41" s="5"/>
      <c r="U41" s="5"/>
      <c r="V41" s="5"/>
      <c r="W41" s="5"/>
      <c r="X41" s="5"/>
      <c r="Y41" s="5"/>
      <c r="Z41" s="5"/>
    </row>
    <row r="42" spans="1:26" x14ac:dyDescent="0.25">
      <c r="A42" s="25" t="s">
        <v>57</v>
      </c>
      <c r="B42" s="1" t="s">
        <v>216</v>
      </c>
      <c r="C42" s="1"/>
      <c r="D42" s="1">
        <v>297281</v>
      </c>
      <c r="E42" s="1">
        <v>8992</v>
      </c>
      <c r="F42" s="1">
        <v>500</v>
      </c>
      <c r="G42" s="1">
        <v>1500</v>
      </c>
      <c r="H42" s="1">
        <f t="shared" ref="H42:H48" si="6">SUM(D42:G42)</f>
        <v>308273</v>
      </c>
      <c r="I42" s="1"/>
      <c r="J42" s="1">
        <v>257300</v>
      </c>
      <c r="K42" s="1"/>
      <c r="L42" s="1">
        <v>39981</v>
      </c>
      <c r="M42" s="1">
        <v>10992</v>
      </c>
      <c r="N42" s="1"/>
      <c r="O42" s="1"/>
      <c r="P42" s="23">
        <f>SUM(J42:O42)</f>
        <v>308273</v>
      </c>
      <c r="Q42" s="2" t="s">
        <v>169</v>
      </c>
      <c r="R42" s="4"/>
      <c r="S42" s="28">
        <v>25306</v>
      </c>
      <c r="T42" s="5">
        <f>308273-179957-103010</f>
        <v>25306</v>
      </c>
      <c r="U42" s="5">
        <v>0</v>
      </c>
      <c r="V42" s="5">
        <f>25940+25670+25667+25670+25670+25670+25670</f>
        <v>179957</v>
      </c>
      <c r="W42" s="5">
        <v>103010</v>
      </c>
      <c r="X42" s="5">
        <v>0</v>
      </c>
      <c r="Y42" s="5">
        <v>0</v>
      </c>
      <c r="Z42" s="5">
        <v>0</v>
      </c>
    </row>
    <row r="43" spans="1:26" ht="113.25" customHeight="1" x14ac:dyDescent="0.25">
      <c r="A43" s="26" t="s">
        <v>58</v>
      </c>
      <c r="B43" s="6" t="s">
        <v>217</v>
      </c>
      <c r="C43" s="6" t="s">
        <v>109</v>
      </c>
      <c r="D43" s="6">
        <v>103075</v>
      </c>
      <c r="E43" s="6">
        <v>9410</v>
      </c>
      <c r="F43" s="6">
        <v>1000</v>
      </c>
      <c r="G43" s="6">
        <v>5000</v>
      </c>
      <c r="H43" s="6">
        <f t="shared" si="6"/>
        <v>118485</v>
      </c>
      <c r="I43" s="6"/>
      <c r="J43" s="6">
        <v>10000</v>
      </c>
      <c r="K43" s="6">
        <v>17193</v>
      </c>
      <c r="L43" s="6">
        <v>91292</v>
      </c>
      <c r="M43" s="6"/>
      <c r="N43" s="6"/>
      <c r="O43" s="6"/>
      <c r="P43" s="45">
        <f>SUM(J43:O43)</f>
        <v>118485</v>
      </c>
      <c r="Q43" s="2" t="s">
        <v>170</v>
      </c>
      <c r="R43" s="4" t="s">
        <v>99</v>
      </c>
      <c r="S43" s="28">
        <v>91292</v>
      </c>
      <c r="T43" s="5">
        <f>118485-13693-13500</f>
        <v>91292</v>
      </c>
      <c r="U43" s="5">
        <v>0</v>
      </c>
      <c r="V43" s="5">
        <v>13693</v>
      </c>
      <c r="W43" s="5">
        <v>13500</v>
      </c>
      <c r="X43" s="5">
        <v>0</v>
      </c>
      <c r="Y43" s="5">
        <v>0</v>
      </c>
      <c r="Z43" s="5">
        <v>0</v>
      </c>
    </row>
    <row r="44" spans="1:26" ht="23.25" x14ac:dyDescent="0.25">
      <c r="A44" s="24" t="s">
        <v>59</v>
      </c>
      <c r="B44" s="1" t="s">
        <v>218</v>
      </c>
      <c r="C44" s="1"/>
      <c r="D44" s="1">
        <v>7502</v>
      </c>
      <c r="E44" s="1">
        <v>0</v>
      </c>
      <c r="F44" s="1">
        <v>500</v>
      </c>
      <c r="G44" s="1">
        <v>1500</v>
      </c>
      <c r="H44" s="1">
        <f t="shared" si="6"/>
        <v>9502</v>
      </c>
      <c r="I44" s="1"/>
      <c r="J44" s="1">
        <v>2649</v>
      </c>
      <c r="K44" s="1"/>
      <c r="L44" s="1"/>
      <c r="M44" s="1"/>
      <c r="N44" s="1">
        <v>4853</v>
      </c>
      <c r="O44" s="1">
        <v>2000</v>
      </c>
      <c r="P44" s="23">
        <f>SUM(J44:O44)</f>
        <v>9502</v>
      </c>
      <c r="Q44" s="2" t="s">
        <v>152</v>
      </c>
      <c r="R44" s="4"/>
      <c r="S44" s="28">
        <v>6853</v>
      </c>
      <c r="T44" s="5"/>
      <c r="U44" s="5"/>
      <c r="V44" s="5"/>
      <c r="W44" s="5"/>
      <c r="X44" s="5"/>
      <c r="Y44" s="5"/>
      <c r="Z44" s="5"/>
    </row>
    <row r="45" spans="1:26" ht="109.5" customHeight="1" x14ac:dyDescent="0.25">
      <c r="A45" s="26" t="s">
        <v>60</v>
      </c>
      <c r="B45" s="6" t="s">
        <v>219</v>
      </c>
      <c r="C45" s="6" t="s">
        <v>114</v>
      </c>
      <c r="D45" s="6">
        <v>33764</v>
      </c>
      <c r="E45" s="6">
        <v>3414</v>
      </c>
      <c r="F45" s="6">
        <v>1000</v>
      </c>
      <c r="G45" s="6">
        <v>5000</v>
      </c>
      <c r="H45" s="6">
        <f t="shared" si="6"/>
        <v>43178</v>
      </c>
      <c r="I45" s="6"/>
      <c r="J45" s="6">
        <v>8608</v>
      </c>
      <c r="K45" s="6"/>
      <c r="L45" s="6">
        <v>25156</v>
      </c>
      <c r="M45" s="6">
        <v>9414</v>
      </c>
      <c r="N45" s="6"/>
      <c r="O45" s="6"/>
      <c r="P45" s="45">
        <f>SUM(J45:O45)</f>
        <v>43178</v>
      </c>
      <c r="Q45" s="2" t="s">
        <v>171</v>
      </c>
      <c r="R45" s="4" t="s">
        <v>99</v>
      </c>
      <c r="S45" s="28">
        <v>34570</v>
      </c>
      <c r="T45" s="5">
        <f>43178-8608</f>
        <v>34570</v>
      </c>
      <c r="U45" s="5">
        <v>8608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124.5" x14ac:dyDescent="0.25">
      <c r="A46" s="26" t="s">
        <v>61</v>
      </c>
      <c r="B46" s="6" t="s">
        <v>180</v>
      </c>
      <c r="C46" s="6" t="s">
        <v>117</v>
      </c>
      <c r="D46" s="6">
        <v>113598</v>
      </c>
      <c r="E46" s="6">
        <v>11485</v>
      </c>
      <c r="F46" s="6">
        <v>1000</v>
      </c>
      <c r="G46" s="6">
        <v>5000</v>
      </c>
      <c r="H46" s="6">
        <f t="shared" si="6"/>
        <v>131083</v>
      </c>
      <c r="I46" s="6"/>
      <c r="J46" s="6"/>
      <c r="K46" s="6"/>
      <c r="L46" s="6">
        <v>113598</v>
      </c>
      <c r="M46" s="6">
        <v>17485</v>
      </c>
      <c r="N46" s="6"/>
      <c r="O46" s="6"/>
      <c r="P46" s="45">
        <f>SUM(L46:O46)</f>
        <v>131083</v>
      </c>
      <c r="Q46" s="2" t="s">
        <v>108</v>
      </c>
      <c r="R46" s="4"/>
      <c r="S46" s="28">
        <v>131083</v>
      </c>
      <c r="T46" s="5">
        <v>131083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79.5" x14ac:dyDescent="0.25">
      <c r="A47" s="26" t="s">
        <v>62</v>
      </c>
      <c r="B47" s="6" t="s">
        <v>220</v>
      </c>
      <c r="C47" s="6" t="s">
        <v>118</v>
      </c>
      <c r="D47" s="6">
        <v>87422</v>
      </c>
      <c r="E47" s="6">
        <v>6697</v>
      </c>
      <c r="F47" s="6">
        <v>1000</v>
      </c>
      <c r="G47" s="6">
        <v>5000</v>
      </c>
      <c r="H47" s="6">
        <f t="shared" si="6"/>
        <v>100119</v>
      </c>
      <c r="I47" s="6"/>
      <c r="J47" s="6">
        <v>87422</v>
      </c>
      <c r="K47" s="6"/>
      <c r="L47" s="6"/>
      <c r="M47" s="6">
        <v>36165</v>
      </c>
      <c r="N47" s="6"/>
      <c r="O47" s="6"/>
      <c r="P47" s="45">
        <f>SUM(J47:O47)</f>
        <v>123587</v>
      </c>
      <c r="Q47" s="2" t="s">
        <v>172</v>
      </c>
      <c r="R47" s="4" t="s">
        <v>99</v>
      </c>
      <c r="S47" s="28">
        <v>66114</v>
      </c>
      <c r="T47" s="5">
        <f>123587-57473</f>
        <v>66114</v>
      </c>
      <c r="U47" s="5">
        <f>21185+36288</f>
        <v>57473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34.5" x14ac:dyDescent="0.25">
      <c r="A48" s="25" t="s">
        <v>63</v>
      </c>
      <c r="B48" s="1" t="s">
        <v>221</v>
      </c>
      <c r="C48" s="1" t="s">
        <v>121</v>
      </c>
      <c r="D48" s="1">
        <v>223713</v>
      </c>
      <c r="E48" s="1">
        <v>0</v>
      </c>
      <c r="F48" s="1">
        <v>0</v>
      </c>
      <c r="G48" s="1">
        <v>0</v>
      </c>
      <c r="H48" s="1">
        <f t="shared" si="6"/>
        <v>223713</v>
      </c>
      <c r="I48" s="1"/>
      <c r="J48" s="1">
        <v>164704</v>
      </c>
      <c r="K48" s="1"/>
      <c r="L48" s="1">
        <v>59009</v>
      </c>
      <c r="M48" s="1"/>
      <c r="N48" s="1"/>
      <c r="O48" s="1"/>
      <c r="P48" s="23">
        <f>SUM(J48:O48)</f>
        <v>223713</v>
      </c>
      <c r="Q48" s="2" t="s">
        <v>173</v>
      </c>
      <c r="R48" s="4"/>
      <c r="S48" s="28">
        <v>167450</v>
      </c>
      <c r="T48" s="5"/>
      <c r="U48" s="5"/>
      <c r="V48" s="5"/>
      <c r="W48" s="5"/>
      <c r="X48" s="5"/>
      <c r="Y48" s="5"/>
      <c r="Z48" s="5"/>
    </row>
    <row r="49" spans="1:26" x14ac:dyDescent="0.25">
      <c r="A49" s="24" t="s">
        <v>64</v>
      </c>
      <c r="B49" s="1" t="s">
        <v>222</v>
      </c>
      <c r="C49" s="1"/>
      <c r="D49" s="1">
        <v>3972</v>
      </c>
      <c r="E49" s="1">
        <v>120</v>
      </c>
      <c r="F49" s="1">
        <v>500</v>
      </c>
      <c r="G49" s="1">
        <v>1500</v>
      </c>
      <c r="H49" s="1">
        <f t="shared" ref="H49:H57" si="7">SUM(D49:G49)</f>
        <v>6092</v>
      </c>
      <c r="I49" s="1"/>
      <c r="J49" s="1"/>
      <c r="K49" s="1"/>
      <c r="L49" s="1"/>
      <c r="M49" s="1"/>
      <c r="N49" s="1">
        <v>3972</v>
      </c>
      <c r="O49" s="1">
        <v>2120</v>
      </c>
      <c r="P49" s="23">
        <f>SUM(N49:O49)</f>
        <v>6092</v>
      </c>
      <c r="Q49" s="2" t="s">
        <v>95</v>
      </c>
      <c r="R49" s="4"/>
      <c r="S49" s="28">
        <v>6092</v>
      </c>
      <c r="T49" s="5"/>
      <c r="U49" s="5"/>
      <c r="V49" s="5"/>
      <c r="W49" s="5"/>
      <c r="X49" s="5"/>
      <c r="Y49" s="5"/>
      <c r="Z49" s="5"/>
    </row>
    <row r="50" spans="1:26" x14ac:dyDescent="0.25">
      <c r="A50" s="25" t="s">
        <v>65</v>
      </c>
      <c r="B50" s="1" t="s">
        <v>223</v>
      </c>
      <c r="C50" s="1"/>
      <c r="D50" s="1">
        <v>21180</v>
      </c>
      <c r="E50" s="1">
        <v>0</v>
      </c>
      <c r="F50" s="1">
        <v>0</v>
      </c>
      <c r="G50" s="1">
        <v>0</v>
      </c>
      <c r="H50" s="1">
        <f t="shared" si="7"/>
        <v>21180</v>
      </c>
      <c r="I50" s="1"/>
      <c r="J50" s="1"/>
      <c r="K50" s="1"/>
      <c r="L50" s="1"/>
      <c r="M50" s="1"/>
      <c r="N50" s="1">
        <v>21180</v>
      </c>
      <c r="O50" s="1"/>
      <c r="P50" s="23">
        <f>SUM(N50:O50)</f>
        <v>21180</v>
      </c>
      <c r="Q50" s="2" t="s">
        <v>96</v>
      </c>
      <c r="R50" s="4"/>
      <c r="S50" s="28">
        <v>21180</v>
      </c>
      <c r="T50" s="5">
        <v>21180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</row>
    <row r="51" spans="1:26" ht="23.25" x14ac:dyDescent="0.25">
      <c r="A51" s="25" t="s">
        <v>66</v>
      </c>
      <c r="B51" s="1" t="s">
        <v>224</v>
      </c>
      <c r="C51" s="1"/>
      <c r="D51" s="1">
        <v>424</v>
      </c>
      <c r="E51" s="1">
        <v>13</v>
      </c>
      <c r="F51" s="1">
        <v>500</v>
      </c>
      <c r="G51" s="1">
        <v>0</v>
      </c>
      <c r="H51" s="1">
        <f t="shared" si="7"/>
        <v>937</v>
      </c>
      <c r="I51" s="1"/>
      <c r="J51" s="1"/>
      <c r="K51" s="1"/>
      <c r="L51" s="1"/>
      <c r="M51" s="1"/>
      <c r="N51" s="1">
        <v>424</v>
      </c>
      <c r="O51" s="1">
        <v>513</v>
      </c>
      <c r="P51" s="23">
        <f>SUM(N51:O51)</f>
        <v>937</v>
      </c>
      <c r="Q51" s="2" t="s">
        <v>153</v>
      </c>
      <c r="R51" s="4"/>
      <c r="S51" s="28">
        <v>937</v>
      </c>
      <c r="T51" s="5"/>
      <c r="U51" s="5"/>
      <c r="V51" s="5"/>
      <c r="W51" s="5"/>
      <c r="X51" s="5"/>
      <c r="Y51" s="5"/>
      <c r="Z51" s="5"/>
    </row>
    <row r="52" spans="1:26" ht="68.25" x14ac:dyDescent="0.25">
      <c r="A52" s="26" t="s">
        <v>67</v>
      </c>
      <c r="B52" s="6" t="s">
        <v>225</v>
      </c>
      <c r="C52" s="6" t="s">
        <v>112</v>
      </c>
      <c r="D52" s="6">
        <v>67355</v>
      </c>
      <c r="E52" s="6">
        <v>4990</v>
      </c>
      <c r="F52" s="6">
        <v>1000</v>
      </c>
      <c r="G52" s="6">
        <v>5000</v>
      </c>
      <c r="H52" s="6">
        <f t="shared" si="7"/>
        <v>78345</v>
      </c>
      <c r="I52" s="6"/>
      <c r="J52" s="6">
        <v>18000</v>
      </c>
      <c r="K52" s="6"/>
      <c r="L52" s="6">
        <v>49355</v>
      </c>
      <c r="M52" s="6">
        <v>10990</v>
      </c>
      <c r="N52" s="6"/>
      <c r="O52" s="6"/>
      <c r="P52" s="45">
        <f>SUM(J52:O52)</f>
        <v>78345</v>
      </c>
      <c r="Q52" s="2" t="s">
        <v>174</v>
      </c>
      <c r="R52" s="4" t="s">
        <v>99</v>
      </c>
      <c r="S52" s="28">
        <v>60345</v>
      </c>
      <c r="T52" s="5">
        <f>78345-18000</f>
        <v>60345</v>
      </c>
      <c r="U52" s="5">
        <v>0</v>
      </c>
      <c r="V52" s="5">
        <v>18000</v>
      </c>
      <c r="W52" s="5">
        <v>0</v>
      </c>
      <c r="X52" s="5">
        <v>0</v>
      </c>
      <c r="Y52" s="5">
        <v>0</v>
      </c>
      <c r="Z52" s="5">
        <v>0</v>
      </c>
    </row>
    <row r="53" spans="1:26" x14ac:dyDescent="0.25">
      <c r="A53" s="24" t="s">
        <v>68</v>
      </c>
      <c r="B53" s="1" t="s">
        <v>14</v>
      </c>
      <c r="C53" s="1"/>
      <c r="D53" s="1">
        <v>21621</v>
      </c>
      <c r="E53" s="1">
        <v>0</v>
      </c>
      <c r="F53" s="1">
        <v>0</v>
      </c>
      <c r="G53" s="1">
        <v>0</v>
      </c>
      <c r="H53" s="1">
        <f t="shared" si="7"/>
        <v>21621</v>
      </c>
      <c r="I53" s="1"/>
      <c r="J53" s="1"/>
      <c r="K53" s="1"/>
      <c r="L53" s="1"/>
      <c r="M53" s="1"/>
      <c r="N53" s="1">
        <v>21621</v>
      </c>
      <c r="O53" s="1"/>
      <c r="P53" s="23">
        <f>SUM(N53:O53)</f>
        <v>21621</v>
      </c>
      <c r="Q53" s="2" t="s">
        <v>85</v>
      </c>
      <c r="R53" s="4"/>
      <c r="S53" s="28">
        <v>21621</v>
      </c>
      <c r="T53" s="5"/>
      <c r="U53" s="5"/>
      <c r="V53" s="5"/>
      <c r="W53" s="5"/>
      <c r="X53" s="5"/>
      <c r="Y53" s="5"/>
      <c r="Z53" s="5"/>
    </row>
    <row r="54" spans="1:26" x14ac:dyDescent="0.25">
      <c r="A54" s="25" t="s">
        <v>69</v>
      </c>
      <c r="B54" s="1" t="s">
        <v>16</v>
      </c>
      <c r="C54" s="1"/>
      <c r="D54" s="1">
        <v>11084</v>
      </c>
      <c r="E54" s="1">
        <v>0</v>
      </c>
      <c r="F54" s="1">
        <v>500</v>
      </c>
      <c r="G54" s="1">
        <v>1500</v>
      </c>
      <c r="H54" s="1">
        <f t="shared" si="7"/>
        <v>13084</v>
      </c>
      <c r="I54" s="1"/>
      <c r="J54" s="1">
        <v>3197</v>
      </c>
      <c r="K54" s="1"/>
      <c r="L54" s="1">
        <v>7887</v>
      </c>
      <c r="M54" s="1">
        <v>2000</v>
      </c>
      <c r="N54" s="1"/>
      <c r="O54" s="1"/>
      <c r="P54" s="23">
        <f>SUM(J54:O54)</f>
        <v>13084</v>
      </c>
      <c r="Q54" s="2" t="s">
        <v>102</v>
      </c>
      <c r="R54" s="4"/>
      <c r="S54" s="28">
        <v>9887</v>
      </c>
      <c r="T54" s="5"/>
      <c r="U54" s="5"/>
      <c r="V54" s="5"/>
      <c r="W54" s="5"/>
      <c r="X54" s="5"/>
      <c r="Y54" s="5"/>
      <c r="Z54" s="5"/>
    </row>
    <row r="55" spans="1:26" ht="192" x14ac:dyDescent="0.25">
      <c r="A55" s="26" t="s">
        <v>70</v>
      </c>
      <c r="B55" s="6" t="s">
        <v>226</v>
      </c>
      <c r="C55" s="6" t="s">
        <v>111</v>
      </c>
      <c r="D55" s="6">
        <v>101046</v>
      </c>
      <c r="E55" s="6">
        <v>9205</v>
      </c>
      <c r="F55" s="6">
        <v>1000</v>
      </c>
      <c r="G55" s="6">
        <v>5000</v>
      </c>
      <c r="H55" s="6">
        <f t="shared" si="7"/>
        <v>116251</v>
      </c>
      <c r="I55" s="6"/>
      <c r="J55" s="6">
        <v>101046</v>
      </c>
      <c r="K55" s="6">
        <v>72162</v>
      </c>
      <c r="L55" s="6"/>
      <c r="M55" s="6"/>
      <c r="N55" s="6"/>
      <c r="O55" s="6"/>
      <c r="P55" s="45">
        <f>SUM(J55:O55)</f>
        <v>173208</v>
      </c>
      <c r="Q55" s="2" t="s">
        <v>154</v>
      </c>
      <c r="R55" s="4" t="s">
        <v>99</v>
      </c>
      <c r="S55" s="28">
        <v>52874</v>
      </c>
      <c r="T55" s="5"/>
      <c r="U55" s="5"/>
      <c r="V55" s="5"/>
      <c r="W55" s="5"/>
      <c r="X55" s="5"/>
      <c r="Y55" s="5"/>
      <c r="Z55" s="5"/>
    </row>
    <row r="56" spans="1:26" ht="165" customHeight="1" x14ac:dyDescent="0.25">
      <c r="A56" s="26" t="s">
        <v>71</v>
      </c>
      <c r="B56" s="6" t="s">
        <v>227</v>
      </c>
      <c r="C56" s="6" t="s">
        <v>115</v>
      </c>
      <c r="D56" s="6">
        <v>120215</v>
      </c>
      <c r="E56" s="6">
        <v>0</v>
      </c>
      <c r="F56" s="6">
        <v>0</v>
      </c>
      <c r="G56" s="6">
        <v>0</v>
      </c>
      <c r="H56" s="6">
        <f t="shared" si="7"/>
        <v>120215</v>
      </c>
      <c r="I56" s="6"/>
      <c r="J56" s="6">
        <v>69407</v>
      </c>
      <c r="K56" s="6"/>
      <c r="L56" s="6">
        <v>113028</v>
      </c>
      <c r="M56" s="6"/>
      <c r="N56" s="6"/>
      <c r="O56" s="6"/>
      <c r="P56" s="45">
        <f>SUM(J56:O56)</f>
        <v>182435</v>
      </c>
      <c r="Q56" s="2" t="s">
        <v>155</v>
      </c>
      <c r="R56" s="4" t="s">
        <v>99</v>
      </c>
      <c r="S56" s="28">
        <v>113028</v>
      </c>
      <c r="T56" s="5"/>
      <c r="U56" s="5"/>
      <c r="V56" s="5"/>
      <c r="W56" s="5"/>
      <c r="X56" s="5"/>
      <c r="Y56" s="5"/>
      <c r="Z56" s="5"/>
    </row>
    <row r="57" spans="1:26" x14ac:dyDescent="0.25">
      <c r="A57" s="25" t="s">
        <v>72</v>
      </c>
      <c r="B57" s="1" t="s">
        <v>228</v>
      </c>
      <c r="C57" s="1"/>
      <c r="D57" s="1">
        <v>159891</v>
      </c>
      <c r="E57" s="1">
        <v>5329</v>
      </c>
      <c r="F57" s="1">
        <v>1000</v>
      </c>
      <c r="G57" s="1">
        <v>2000</v>
      </c>
      <c r="H57" s="1">
        <f t="shared" si="7"/>
        <v>168220</v>
      </c>
      <c r="I57" s="1"/>
      <c r="J57" s="1"/>
      <c r="K57" s="1"/>
      <c r="L57" s="1">
        <v>159891</v>
      </c>
      <c r="M57" s="1">
        <v>8329</v>
      </c>
      <c r="N57" s="1"/>
      <c r="O57" s="1"/>
      <c r="P57" s="23">
        <f>SUM(L57:O57)</f>
        <v>168220</v>
      </c>
      <c r="Q57" s="2" t="s">
        <v>103</v>
      </c>
      <c r="R57" s="4"/>
      <c r="S57" s="28">
        <v>168220</v>
      </c>
      <c r="T57" s="5">
        <v>168220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</row>
    <row r="58" spans="1:26" x14ac:dyDescent="0.25">
      <c r="A58" s="25" t="s">
        <v>73</v>
      </c>
      <c r="B58" s="1" t="s">
        <v>229</v>
      </c>
      <c r="C58" s="1"/>
      <c r="D58" s="1">
        <v>10150</v>
      </c>
      <c r="E58" s="1">
        <v>0</v>
      </c>
      <c r="F58" s="1">
        <v>500</v>
      </c>
      <c r="G58" s="1">
        <v>1500</v>
      </c>
      <c r="H58" s="1">
        <f t="shared" ref="H58:H67" si="8">SUM(D58:G58)</f>
        <v>12150</v>
      </c>
      <c r="I58" s="1"/>
      <c r="J58" s="1">
        <v>883</v>
      </c>
      <c r="K58" s="1"/>
      <c r="L58" s="1"/>
      <c r="M58" s="1"/>
      <c r="N58" s="1">
        <v>9267</v>
      </c>
      <c r="O58" s="1">
        <v>2000</v>
      </c>
      <c r="P58" s="23">
        <f>SUM(J58:O58)</f>
        <v>12150</v>
      </c>
      <c r="Q58" s="2" t="s">
        <v>104</v>
      </c>
      <c r="R58" s="4"/>
      <c r="S58" s="28">
        <v>3319</v>
      </c>
      <c r="T58" s="5"/>
      <c r="U58" s="5"/>
      <c r="V58" s="5"/>
      <c r="W58" s="5"/>
      <c r="X58" s="5"/>
      <c r="Y58" s="5"/>
      <c r="Z58" s="5"/>
    </row>
    <row r="59" spans="1:26" ht="23.25" x14ac:dyDescent="0.25">
      <c r="A59" s="25" t="s">
        <v>74</v>
      </c>
      <c r="B59" s="1" t="s">
        <v>230</v>
      </c>
      <c r="C59" s="1"/>
      <c r="D59" s="1">
        <v>7201</v>
      </c>
      <c r="E59" s="1">
        <v>544</v>
      </c>
      <c r="F59" s="1">
        <v>1000</v>
      </c>
      <c r="G59" s="1">
        <v>2000</v>
      </c>
      <c r="H59" s="1">
        <f t="shared" si="8"/>
        <v>10745</v>
      </c>
      <c r="I59" s="1"/>
      <c r="J59" s="1"/>
      <c r="K59" s="1"/>
      <c r="L59" s="1"/>
      <c r="M59" s="1"/>
      <c r="N59" s="1">
        <v>7201</v>
      </c>
      <c r="O59" s="1">
        <v>3544</v>
      </c>
      <c r="P59" s="23">
        <f>SUM(N59:O59)</f>
        <v>10745</v>
      </c>
      <c r="Q59" s="2" t="s">
        <v>97</v>
      </c>
      <c r="R59" s="4"/>
      <c r="S59" s="28">
        <v>10745</v>
      </c>
      <c r="T59" s="5">
        <v>10745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</row>
    <row r="60" spans="1:26" ht="18.75" customHeight="1" x14ac:dyDescent="0.25">
      <c r="A60" s="25" t="s">
        <v>75</v>
      </c>
      <c r="B60" s="1" t="s">
        <v>231</v>
      </c>
      <c r="C60" s="1"/>
      <c r="D60" s="1">
        <v>68835</v>
      </c>
      <c r="E60" s="1">
        <v>2082</v>
      </c>
      <c r="F60" s="1">
        <v>500</v>
      </c>
      <c r="G60" s="1">
        <v>1500</v>
      </c>
      <c r="H60" s="1">
        <f t="shared" si="8"/>
        <v>72917</v>
      </c>
      <c r="I60" s="1"/>
      <c r="J60" s="1">
        <v>54660</v>
      </c>
      <c r="K60" s="1"/>
      <c r="L60" s="1">
        <v>14175</v>
      </c>
      <c r="M60" s="1">
        <v>4082</v>
      </c>
      <c r="N60" s="1"/>
      <c r="O60" s="1"/>
      <c r="P60" s="23">
        <f>SUM(J60:O60)</f>
        <v>72917</v>
      </c>
      <c r="Q60" s="2" t="s">
        <v>175</v>
      </c>
      <c r="R60" s="4"/>
      <c r="S60" s="28">
        <v>18257</v>
      </c>
      <c r="T60" s="5">
        <f>72917-54660</f>
        <v>18257</v>
      </c>
      <c r="U60" s="5">
        <v>0</v>
      </c>
      <c r="V60" s="5">
        <v>54660</v>
      </c>
      <c r="W60" s="5">
        <v>0</v>
      </c>
      <c r="X60" s="5">
        <v>0</v>
      </c>
      <c r="Y60" s="5">
        <v>0</v>
      </c>
      <c r="Z60" s="5">
        <v>0</v>
      </c>
    </row>
    <row r="61" spans="1:26" ht="23.25" x14ac:dyDescent="0.25">
      <c r="A61" s="24" t="s">
        <v>76</v>
      </c>
      <c r="B61" s="1" t="s">
        <v>232</v>
      </c>
      <c r="C61" s="1"/>
      <c r="D61" s="1">
        <v>109782</v>
      </c>
      <c r="E61" s="1">
        <v>0</v>
      </c>
      <c r="F61" s="1">
        <v>0</v>
      </c>
      <c r="G61" s="1">
        <v>0</v>
      </c>
      <c r="H61" s="1">
        <f t="shared" si="8"/>
        <v>109782</v>
      </c>
      <c r="I61" s="1"/>
      <c r="J61" s="1"/>
      <c r="K61" s="1"/>
      <c r="L61" s="1"/>
      <c r="M61" s="1"/>
      <c r="N61" s="1">
        <v>109782</v>
      </c>
      <c r="O61" s="1"/>
      <c r="P61" s="23">
        <f>SUM(N61:O61)</f>
        <v>109782</v>
      </c>
      <c r="Q61" s="2" t="s">
        <v>88</v>
      </c>
      <c r="R61" s="4"/>
      <c r="S61" s="28">
        <v>109782</v>
      </c>
      <c r="T61" s="5"/>
      <c r="U61" s="5"/>
      <c r="V61" s="5"/>
      <c r="W61" s="5"/>
      <c r="X61" s="5"/>
      <c r="Y61" s="5"/>
      <c r="Z61" s="5"/>
    </row>
    <row r="62" spans="1:26" s="43" customFormat="1" x14ac:dyDescent="0.25">
      <c r="A62" s="39" t="s">
        <v>176</v>
      </c>
      <c r="B62" s="40" t="s">
        <v>17</v>
      </c>
      <c r="C62" s="40"/>
      <c r="D62" s="40">
        <v>48821</v>
      </c>
      <c r="E62" s="40">
        <v>1477</v>
      </c>
      <c r="F62" s="40">
        <v>500</v>
      </c>
      <c r="G62" s="40">
        <v>1500</v>
      </c>
      <c r="H62" s="40">
        <f t="shared" si="8"/>
        <v>52298</v>
      </c>
      <c r="I62" s="40"/>
      <c r="J62" s="40"/>
      <c r="K62" s="40"/>
      <c r="L62" s="40"/>
      <c r="M62" s="40"/>
      <c r="N62" s="40">
        <v>48821</v>
      </c>
      <c r="O62" s="40">
        <v>3477</v>
      </c>
      <c r="P62" s="23">
        <f>SUM(N62:O62)</f>
        <v>52298</v>
      </c>
      <c r="Q62" s="41" t="s">
        <v>82</v>
      </c>
      <c r="R62" s="12"/>
      <c r="S62" s="28">
        <v>52298</v>
      </c>
      <c r="T62" s="42">
        <v>52298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</row>
    <row r="63" spans="1:26" ht="23.25" x14ac:dyDescent="0.25">
      <c r="A63" s="25" t="s">
        <v>77</v>
      </c>
      <c r="B63" s="1" t="s">
        <v>233</v>
      </c>
      <c r="C63" s="1"/>
      <c r="D63" s="1">
        <v>31117</v>
      </c>
      <c r="E63" s="1">
        <v>941</v>
      </c>
      <c r="F63" s="1">
        <v>500</v>
      </c>
      <c r="G63" s="1">
        <v>1500</v>
      </c>
      <c r="H63" s="1">
        <f t="shared" si="8"/>
        <v>34058</v>
      </c>
      <c r="I63" s="1"/>
      <c r="J63" s="1"/>
      <c r="K63" s="1"/>
      <c r="L63" s="1">
        <v>31117</v>
      </c>
      <c r="M63" s="1">
        <v>2941</v>
      </c>
      <c r="N63" s="1"/>
      <c r="O63" s="1"/>
      <c r="P63" s="23">
        <f>SUM(L63:O63)</f>
        <v>34058</v>
      </c>
      <c r="Q63" s="2" t="s">
        <v>105</v>
      </c>
      <c r="R63" s="4"/>
      <c r="S63" s="28">
        <v>34058</v>
      </c>
      <c r="T63" s="5">
        <v>34058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</row>
    <row r="64" spans="1:26" x14ac:dyDescent="0.25">
      <c r="A64" s="38" t="s">
        <v>78</v>
      </c>
      <c r="B64" s="1" t="s">
        <v>13</v>
      </c>
      <c r="C64" s="1"/>
      <c r="D64" s="1">
        <v>597911</v>
      </c>
      <c r="E64" s="1">
        <v>18086</v>
      </c>
      <c r="F64" s="1">
        <v>500</v>
      </c>
      <c r="G64" s="1">
        <v>1500</v>
      </c>
      <c r="H64" s="1">
        <f t="shared" si="8"/>
        <v>617997</v>
      </c>
      <c r="I64" s="1"/>
      <c r="J64" s="1"/>
      <c r="K64" s="1"/>
      <c r="L64" s="1"/>
      <c r="M64" s="1"/>
      <c r="N64" s="1">
        <v>597911</v>
      </c>
      <c r="O64" s="1">
        <v>20086</v>
      </c>
      <c r="P64" s="23">
        <f>SUM(N64:O64)</f>
        <v>617997</v>
      </c>
      <c r="Q64" s="2" t="s">
        <v>82</v>
      </c>
      <c r="R64" s="4"/>
      <c r="S64" s="28">
        <v>617997</v>
      </c>
      <c r="T64" s="5">
        <v>617997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</row>
    <row r="65" spans="1:26" ht="23.25" x14ac:dyDescent="0.25">
      <c r="A65" s="25" t="s">
        <v>79</v>
      </c>
      <c r="B65" s="1" t="s">
        <v>234</v>
      </c>
      <c r="C65" s="1"/>
      <c r="D65" s="1">
        <v>33094</v>
      </c>
      <c r="E65" s="1">
        <v>1001</v>
      </c>
      <c r="F65" s="1">
        <v>500</v>
      </c>
      <c r="G65" s="1">
        <v>1500</v>
      </c>
      <c r="H65" s="1">
        <f t="shared" si="8"/>
        <v>36095</v>
      </c>
      <c r="I65" s="1"/>
      <c r="J65" s="1">
        <v>33094</v>
      </c>
      <c r="K65" s="1"/>
      <c r="L65" s="1"/>
      <c r="M65" s="1"/>
      <c r="N65" s="1"/>
      <c r="O65" s="1">
        <v>3001</v>
      </c>
      <c r="P65" s="23">
        <f>SUM(J65:O65)</f>
        <v>36095</v>
      </c>
      <c r="Q65" s="2" t="s">
        <v>98</v>
      </c>
      <c r="R65" s="4"/>
      <c r="S65" s="28">
        <v>3001</v>
      </c>
      <c r="T65" s="5"/>
      <c r="U65" s="5"/>
      <c r="V65" s="5"/>
      <c r="W65" s="5"/>
      <c r="X65" s="5"/>
      <c r="Y65" s="5"/>
      <c r="Z65" s="5"/>
    </row>
    <row r="66" spans="1:26" s="30" customFormat="1" ht="45.75" x14ac:dyDescent="0.25">
      <c r="A66" s="31" t="s">
        <v>80</v>
      </c>
      <c r="B66" s="32" t="s">
        <v>229</v>
      </c>
      <c r="C66" s="32"/>
      <c r="D66" s="32">
        <v>26033</v>
      </c>
      <c r="E66" s="32">
        <v>2632</v>
      </c>
      <c r="F66" s="32">
        <v>1000</v>
      </c>
      <c r="G66" s="32">
        <v>5000</v>
      </c>
      <c r="H66" s="32">
        <f t="shared" si="8"/>
        <v>34665</v>
      </c>
      <c r="I66" s="32"/>
      <c r="J66" s="32"/>
      <c r="K66" s="32"/>
      <c r="L66" s="32"/>
      <c r="M66" s="32"/>
      <c r="N66" s="32">
        <v>26033</v>
      </c>
      <c r="O66" s="32">
        <v>8632</v>
      </c>
      <c r="P66" s="46">
        <f>SUM(N66:O66)</f>
        <v>34665</v>
      </c>
      <c r="Q66" s="33" t="s">
        <v>156</v>
      </c>
      <c r="R66" s="34"/>
      <c r="S66" s="35">
        <v>34665</v>
      </c>
      <c r="T66" s="36"/>
      <c r="U66" s="36"/>
      <c r="V66" s="36"/>
      <c r="W66" s="36"/>
      <c r="X66" s="36"/>
      <c r="Y66" s="36"/>
      <c r="Z66" s="36"/>
    </row>
    <row r="67" spans="1:26" ht="45.75" x14ac:dyDescent="0.25">
      <c r="A67" s="25" t="s">
        <v>81</v>
      </c>
      <c r="B67" s="1" t="s">
        <v>235</v>
      </c>
      <c r="C67" s="1"/>
      <c r="D67" s="1">
        <v>111634</v>
      </c>
      <c r="E67" s="1">
        <v>0</v>
      </c>
      <c r="F67" s="1">
        <v>500</v>
      </c>
      <c r="G67" s="1">
        <v>1500</v>
      </c>
      <c r="H67" s="1">
        <f t="shared" si="8"/>
        <v>113634</v>
      </c>
      <c r="I67" s="1"/>
      <c r="J67" s="1">
        <v>43836</v>
      </c>
      <c r="K67" s="1"/>
      <c r="L67" s="1"/>
      <c r="M67" s="1"/>
      <c r="N67" s="1">
        <v>67798</v>
      </c>
      <c r="O67" s="1">
        <v>2000</v>
      </c>
      <c r="P67" s="23">
        <f>SUM(J67:O67)</f>
        <v>113634</v>
      </c>
      <c r="Q67" s="2" t="s">
        <v>177</v>
      </c>
      <c r="R67" s="4"/>
      <c r="S67" s="28">
        <v>69798</v>
      </c>
      <c r="T67" s="5">
        <f>113634-43836</f>
        <v>69798</v>
      </c>
      <c r="U67" s="5">
        <v>43836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</row>
    <row r="68" spans="1:26" x14ac:dyDescent="0.25">
      <c r="A68" s="1"/>
      <c r="B68" s="1"/>
      <c r="C68" s="1"/>
      <c r="D68" s="18">
        <f>SUM(D4:D67)</f>
        <v>5532008</v>
      </c>
      <c r="E68" s="18">
        <f>SUM(E4:E67)</f>
        <v>279289</v>
      </c>
      <c r="F68" s="18">
        <f>SUM(F4:F67)</f>
        <v>39500</v>
      </c>
      <c r="G68" s="18">
        <f>SUM(G4:G67)</f>
        <v>151104</v>
      </c>
      <c r="H68" s="18">
        <f>SUM(H4:H67)</f>
        <v>6001901</v>
      </c>
      <c r="I68" s="18"/>
      <c r="J68" s="18">
        <f t="shared" ref="J68:O68" si="9">SUM(J4:J67)</f>
        <v>1605024</v>
      </c>
      <c r="K68" s="18">
        <f t="shared" si="9"/>
        <v>213363</v>
      </c>
      <c r="L68" s="18">
        <f t="shared" si="9"/>
        <v>1904813</v>
      </c>
      <c r="M68" s="18">
        <f t="shared" si="9"/>
        <v>233812</v>
      </c>
      <c r="N68" s="18">
        <f t="shared" si="9"/>
        <v>2082608</v>
      </c>
      <c r="O68" s="18">
        <f t="shared" si="9"/>
        <v>197792</v>
      </c>
      <c r="P68" s="47"/>
      <c r="Q68" s="2"/>
      <c r="R68" s="4"/>
      <c r="S68" s="29">
        <f>SUM(S4:S67)</f>
        <v>5024023</v>
      </c>
      <c r="T68" s="15">
        <f t="shared" ref="T68:Z68" si="10">SUM(T4:T67)</f>
        <v>3286669</v>
      </c>
      <c r="U68" s="16">
        <f t="shared" si="10"/>
        <v>109917</v>
      </c>
      <c r="V68" s="16">
        <f t="shared" si="10"/>
        <v>616285</v>
      </c>
      <c r="W68" s="16">
        <f t="shared" si="10"/>
        <v>165170</v>
      </c>
      <c r="X68" s="16">
        <f t="shared" si="10"/>
        <v>6046</v>
      </c>
      <c r="Y68" s="16">
        <f t="shared" si="10"/>
        <v>4212</v>
      </c>
      <c r="Z68" s="16">
        <f t="shared" si="10"/>
        <v>0</v>
      </c>
    </row>
    <row r="69" spans="1:26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Q69" s="51" t="s">
        <v>179</v>
      </c>
      <c r="R69" s="34"/>
      <c r="S69" s="52">
        <v>4093537</v>
      </c>
    </row>
    <row r="70" spans="1:26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Q70" s="13"/>
      <c r="R70" s="4"/>
      <c r="S70" s="12"/>
    </row>
    <row r="71" spans="1:26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9"/>
      <c r="K71" s="9"/>
      <c r="L71" s="9"/>
      <c r="M71" s="9"/>
      <c r="Q71" s="13"/>
      <c r="R71" s="4"/>
      <c r="S71" s="50"/>
    </row>
    <row r="72" spans="1:26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9"/>
      <c r="K72" s="9"/>
      <c r="L72" s="9"/>
      <c r="M72" s="9"/>
      <c r="Q72" s="13"/>
      <c r="R72" s="4"/>
      <c r="S72" s="12"/>
    </row>
    <row r="73" spans="1:26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9"/>
      <c r="K73" s="9"/>
      <c r="L73" s="9"/>
      <c r="M73" s="9"/>
      <c r="Q73" s="13"/>
      <c r="R73" s="4"/>
      <c r="S73" s="12"/>
    </row>
    <row r="74" spans="1:26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9"/>
      <c r="K74" s="9"/>
      <c r="L74" s="9"/>
      <c r="M74" s="9"/>
      <c r="Q74" s="13"/>
      <c r="R74" s="4"/>
      <c r="S74" s="12"/>
    </row>
    <row r="75" spans="1:26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9"/>
      <c r="K75" s="9"/>
      <c r="L75" s="9"/>
      <c r="M75" s="9"/>
      <c r="Q75" s="13"/>
      <c r="R75" s="4"/>
      <c r="S75" s="12"/>
    </row>
    <row r="76" spans="1:26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9"/>
      <c r="K76" s="9"/>
      <c r="L76" s="9"/>
      <c r="M76" s="9"/>
      <c r="Q76" s="13"/>
      <c r="R76" s="4"/>
      <c r="S76" s="12"/>
    </row>
    <row r="77" spans="1:26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9"/>
      <c r="K77" s="9"/>
      <c r="L77" s="9"/>
      <c r="M77" s="9"/>
      <c r="Q77" s="13"/>
      <c r="R77" s="4"/>
      <c r="S77" s="12"/>
    </row>
    <row r="78" spans="1:26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9"/>
      <c r="K78" s="9"/>
      <c r="L78" s="9"/>
      <c r="M78" s="9"/>
      <c r="Q78" s="13"/>
      <c r="R78" s="4"/>
      <c r="S78" s="12"/>
    </row>
    <row r="79" spans="1:26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9"/>
      <c r="K79" s="9"/>
      <c r="L79" s="9"/>
      <c r="M79" s="9"/>
      <c r="Q79" s="13"/>
      <c r="R79" s="4"/>
      <c r="S79" s="12"/>
    </row>
    <row r="80" spans="1:26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9"/>
      <c r="K80" s="9"/>
      <c r="L80" s="9"/>
      <c r="M80" s="9"/>
      <c r="Q80" s="13"/>
      <c r="R80" s="4"/>
      <c r="S80" s="12"/>
    </row>
    <row r="81" spans="1:19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9"/>
      <c r="K81" s="9"/>
      <c r="L81" s="9"/>
      <c r="M81" s="9"/>
      <c r="Q81" s="13"/>
      <c r="R81" s="4"/>
      <c r="S81" s="12"/>
    </row>
    <row r="82" spans="1:19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9"/>
      <c r="K82" s="9"/>
      <c r="L82" s="9"/>
      <c r="M82" s="9"/>
      <c r="Q82" s="13"/>
      <c r="R82" s="4"/>
      <c r="S82" s="12"/>
    </row>
    <row r="83" spans="1:19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9"/>
      <c r="K83" s="9"/>
      <c r="L83" s="9"/>
      <c r="M83" s="9"/>
      <c r="Q83" s="13"/>
      <c r="R83" s="4"/>
      <c r="S83" s="12"/>
    </row>
    <row r="84" spans="1:19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9"/>
      <c r="K84" s="9"/>
      <c r="L84" s="9"/>
      <c r="M84" s="9"/>
      <c r="Q84" s="13"/>
      <c r="R84" s="4"/>
      <c r="S84" s="12"/>
    </row>
    <row r="85" spans="1:19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9"/>
      <c r="K85" s="9"/>
      <c r="L85" s="9"/>
      <c r="M85" s="9"/>
      <c r="Q85" s="13"/>
      <c r="R85" s="4"/>
      <c r="S85" s="12"/>
    </row>
    <row r="86" spans="1:19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Q86" s="13"/>
      <c r="R86" s="4"/>
      <c r="S86" s="12"/>
    </row>
    <row r="87" spans="1:19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Q87" s="13"/>
      <c r="R87" s="4"/>
      <c r="S87" s="12"/>
    </row>
    <row r="88" spans="1:19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Q88" s="13"/>
      <c r="R88" s="4"/>
      <c r="S88" s="12"/>
    </row>
    <row r="89" spans="1:19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Q89" s="13"/>
      <c r="R89" s="4"/>
      <c r="S89" s="12"/>
    </row>
  </sheetData>
  <mergeCells count="1">
    <mergeCell ref="A1:Q2"/>
  </mergeCells>
  <hyperlinks>
    <hyperlink ref="A8" r:id="rId1"/>
    <hyperlink ref="A9" r:id="rId2"/>
    <hyperlink ref="A13" r:id="rId3"/>
    <hyperlink ref="A14" r:id="rId4"/>
    <hyperlink ref="A18" r:id="rId5"/>
    <hyperlink ref="A22" r:id="rId6"/>
    <hyperlink ref="A24" r:id="rId7"/>
    <hyperlink ref="A25" r:id="rId8"/>
    <hyperlink ref="A26" r:id="rId9"/>
    <hyperlink ref="A27" r:id="rId10"/>
    <hyperlink ref="A31" r:id="rId11"/>
    <hyperlink ref="A34" r:id="rId12"/>
    <hyperlink ref="A35" r:id="rId13"/>
    <hyperlink ref="A40" r:id="rId14"/>
    <hyperlink ref="A51" r:id="rId15"/>
    <hyperlink ref="A54" r:id="rId16"/>
    <hyperlink ref="A55" r:id="rId17"/>
    <hyperlink ref="A56" r:id="rId18"/>
    <hyperlink ref="A58" r:id="rId19"/>
    <hyperlink ref="A65" r:id="rId20"/>
    <hyperlink ref="A66" r:id="rId21"/>
    <hyperlink ref="A4" r:id="rId22"/>
    <hyperlink ref="A5" r:id="rId23"/>
    <hyperlink ref="A6" r:id="rId24"/>
    <hyperlink ref="A7" r:id="rId25"/>
    <hyperlink ref="A10" r:id="rId26"/>
    <hyperlink ref="A11" r:id="rId27"/>
    <hyperlink ref="A12" r:id="rId28"/>
    <hyperlink ref="A15" r:id="rId29"/>
    <hyperlink ref="A16" r:id="rId30"/>
    <hyperlink ref="A17" r:id="rId31"/>
    <hyperlink ref="A19" r:id="rId32"/>
    <hyperlink ref="A20" r:id="rId33"/>
    <hyperlink ref="A21" r:id="rId34"/>
    <hyperlink ref="A28" r:id="rId35"/>
    <hyperlink ref="A29" r:id="rId36"/>
    <hyperlink ref="A30" r:id="rId37"/>
    <hyperlink ref="A32" r:id="rId38"/>
    <hyperlink ref="A33" r:id="rId39"/>
    <hyperlink ref="A36" r:id="rId40"/>
    <hyperlink ref="A37" r:id="rId41"/>
    <hyperlink ref="A38" r:id="rId42"/>
    <hyperlink ref="A39" r:id="rId43"/>
    <hyperlink ref="A41" r:id="rId44"/>
    <hyperlink ref="A42" r:id="rId45"/>
    <hyperlink ref="A43" r:id="rId46"/>
    <hyperlink ref="A44" r:id="rId47"/>
    <hyperlink ref="A45" r:id="rId48"/>
    <hyperlink ref="A46" r:id="rId49"/>
    <hyperlink ref="A47" r:id="rId50"/>
    <hyperlink ref="A48" r:id="rId51"/>
    <hyperlink ref="A49" r:id="rId52"/>
    <hyperlink ref="A50" r:id="rId53"/>
    <hyperlink ref="A52" r:id="rId54"/>
    <hyperlink ref="A53" r:id="rId55"/>
    <hyperlink ref="A57" r:id="rId56"/>
    <hyperlink ref="A59" r:id="rId57"/>
    <hyperlink ref="A60" r:id="rId58"/>
    <hyperlink ref="A61" r:id="rId59"/>
    <hyperlink ref="A62" r:id="rId60"/>
    <hyperlink ref="A63" r:id="rId61"/>
    <hyperlink ref="A67" r:id="rId62"/>
    <hyperlink ref="A23" r:id="rId63"/>
    <hyperlink ref="A64" r:id="rId64"/>
  </hyperlinks>
  <printOptions horizontalCentered="1"/>
  <pageMargins left="0.70866141732283472" right="0" top="0.74803149606299213" bottom="0.74803149606299213" header="0.51181102362204722" footer="0.51181102362204722"/>
  <pageSetup paperSize="9" scale="64" firstPageNumber="0" orientation="portrait" r:id="rId65"/>
  <rowBreaks count="2" manualBreakCount="2">
    <brk id="36" max="22" man="1"/>
    <brk id="5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Összesítő</vt:lpstr>
      <vt:lpstr>Összesítő!Nyomtatási_terület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Felhasználó</cp:lastModifiedBy>
  <cp:revision>0</cp:revision>
  <cp:lastPrinted>2024-10-24T07:17:52Z</cp:lastPrinted>
  <dcterms:created xsi:type="dcterms:W3CDTF">2014-04-01T06:20:42Z</dcterms:created>
  <dcterms:modified xsi:type="dcterms:W3CDTF">2024-10-24T07:17:54Z</dcterms:modified>
  <dc:language>hu-HU</dc:language>
</cp:coreProperties>
</file>