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2026\KT\20260916\"/>
    </mc:Choice>
  </mc:AlternateContent>
  <xr:revisionPtr revIDLastSave="0" documentId="8_{901F8FEA-768D-4A07-82F1-FCB705A333CB}" xr6:coauthVersionLast="36" xr6:coauthVersionMax="36" xr10:uidLastSave="{00000000-0000-0000-0000-000000000000}"/>
  <bookViews>
    <workbookView xWindow="0" yWindow="0" windowWidth="23040" windowHeight="8790" firstSheet="1" activeTab="1" xr2:uid="{00000000-000D-0000-FFFF-FFFF00000000}"/>
  </bookViews>
  <sheets>
    <sheet name="Munka1" sheetId="50" r:id="rId1"/>
    <sheet name="1.mell. Mérleg" sheetId="17" r:id="rId2"/>
    <sheet name="2.mell. Mérleg" sheetId="18" r:id="rId3"/>
    <sheet name="3.mell. Bevétel" sheetId="9" r:id="rId4"/>
    <sheet name="3.a átvett pe." sheetId="43" r:id="rId5"/>
    <sheet name="3.b mell. Működési bevételek" sheetId="44" r:id="rId6"/>
    <sheet name="3.c. mell. Közhatalmi bevételek" sheetId="45" r:id="rId7"/>
    <sheet name="4.mell. Normatíva" sheetId="52" r:id="rId8"/>
    <sheet name="5. mell. Önk.össz kiadás" sheetId="8" r:id="rId9"/>
    <sheet name="5.a. mell. Jogalkotás" sheetId="1" r:id="rId10"/>
    <sheet name="5.b. mell. VF saját forrásból" sheetId="54" r:id="rId11"/>
    <sheet name="5.c. mell. VF Eu forrásból" sheetId="5" r:id="rId12"/>
    <sheet name="5.d. mell. Védőnő, EÜ" sheetId="6" r:id="rId13"/>
    <sheet name="5.e. mell. Szociális ellátások" sheetId="37" r:id="rId14"/>
    <sheet name="5.f. mell. Átadott pénzeszk." sheetId="40" r:id="rId15"/>
    <sheet name="5.g. mell. Egyéb tev." sheetId="7" r:id="rId16"/>
    <sheet name="6. mell. Int.összesen" sheetId="15" r:id="rId17"/>
    <sheet name="6.a. mell. PH" sheetId="14" r:id="rId18"/>
    <sheet name="6.b. mell. Óvoda" sheetId="16" r:id="rId19"/>
    <sheet name="6.c. mell. BBKP" sheetId="12" state="hidden" r:id="rId20"/>
    <sheet name="7.mell. Beruházás" sheetId="19" r:id="rId21"/>
    <sheet name="8.mell. Felújítás" sheetId="20" r:id="rId22"/>
    <sheet name="9.mell. Létszámok" sheetId="21" r:id="rId23"/>
    <sheet name="11.mell Pályázati összesítő" sheetId="59" state="hidden" r:id="rId24"/>
    <sheet name="10.mell Több éves kihat" sheetId="29" r:id="rId25"/>
    <sheet name="Táj. 4 MVVK " sheetId="58" state="hidden" r:id="rId26"/>
    <sheet name="Pénzmaradvány 2020" sheetId="61" state="hidden" r:id="rId27"/>
  </sheets>
  <externalReferences>
    <externalReference r:id="rId28"/>
    <externalReference r:id="rId29"/>
    <externalReference r:id="rId30"/>
    <externalReference r:id="rId31"/>
    <externalReference r:id="rId32"/>
  </externalReferences>
  <definedNames>
    <definedName name="ExportData">'[1]temető egyéb'!$A$1:$AA$62</definedName>
    <definedName name="kst" localSheetId="4">#REF!</definedName>
    <definedName name="kst" localSheetId="5">#REF!</definedName>
    <definedName name="kst" localSheetId="6">#REF!</definedName>
    <definedName name="kst" localSheetId="7">#REF!</definedName>
    <definedName name="kst">#REF!</definedName>
    <definedName name="nev" localSheetId="7">[2]kod!$CD$8:$CD$3150</definedName>
    <definedName name="nev">[3]kod!$CD$8:$CD$3150</definedName>
    <definedName name="_xlnm.Print_Titles" localSheetId="7">'4.mell. Normatíva'!$A:$A</definedName>
    <definedName name="_xlnm.Print_Titles" localSheetId="8">'5. mell. Önk.össz kiadás'!$A:$C</definedName>
    <definedName name="_xlnm.Print_Titles" localSheetId="9">'5.a. mell. Jogalkotás'!$2:$4</definedName>
    <definedName name="_xlnm.Print_Titles" localSheetId="10">'5.b. mell. VF saját forrásból'!$A:$C</definedName>
    <definedName name="_xlnm.Print_Titles" localSheetId="11">'5.c. mell. VF Eu forrásból'!$1:$4</definedName>
    <definedName name="_xlnm.Print_Titles" localSheetId="12">'5.d. mell. Védőnő, EÜ'!$1:$4</definedName>
    <definedName name="_xlnm.Print_Titles" localSheetId="15">'5.g. mell. Egyéb tev.'!$A:$C</definedName>
    <definedName name="_xlnm.Print_Titles" localSheetId="17">'6.a. mell. PH'!$1:$4</definedName>
    <definedName name="_xlnm.Print_Titles" localSheetId="18">'6.b. mell. Óvoda'!$1:$4</definedName>
    <definedName name="_xlnm.Print_Titles" localSheetId="19">'6.c. mell. BBKP'!$1:$4</definedName>
    <definedName name="_xlnm.Print_Titles" localSheetId="25">'Táj. 4 MVVK '!$A:$A</definedName>
    <definedName name="_xlnm.Print_Area" localSheetId="1">'1.mell. Mérleg'!$A$1:$I$57</definedName>
    <definedName name="_xlnm.Print_Area" localSheetId="5">'3.b mell. Működési bevételek'!$A$1:$E$26</definedName>
    <definedName name="_xlnm.Print_Area" localSheetId="3">'3.mell. Bevétel'!$A$1:$G$83</definedName>
    <definedName name="_xlnm.Print_Area" localSheetId="10">'5.b. mell. VF saját forrásból'!$A$1:$AF$68</definedName>
    <definedName name="_xlnm.Print_Area" localSheetId="16">'6. mell. Int.összesen'!$A$2:$Q$81</definedName>
    <definedName name="_xlnm.Print_Area" localSheetId="18">'6.b. mell. Óvoda'!$A$1:$T$84</definedName>
    <definedName name="onev" localSheetId="7">[4]kod!$BT$34:$BT$3184</definedName>
    <definedName name="onev">[5]kod!$BT$34:$BT$3184</definedName>
    <definedName name="w" localSheetId="7">#REF!</definedName>
    <definedName name="w">#REF!</definedName>
  </definedNames>
  <calcPr calcId="181029"/>
</workbook>
</file>

<file path=xl/calcChain.xml><?xml version="1.0" encoding="utf-8"?>
<calcChain xmlns="http://schemas.openxmlformats.org/spreadsheetml/2006/main">
  <c r="H4" i="40" l="1"/>
  <c r="H6" i="40"/>
  <c r="H8" i="40" l="1"/>
  <c r="D53" i="19" l="1"/>
  <c r="G38" i="40" l="1"/>
  <c r="H12" i="1" l="1"/>
  <c r="H15" i="1"/>
  <c r="H16" i="1"/>
  <c r="H23" i="1"/>
  <c r="H24" i="1"/>
  <c r="H29" i="1"/>
  <c r="H33" i="1"/>
  <c r="H48" i="1"/>
  <c r="H51" i="1"/>
  <c r="H9" i="1"/>
  <c r="H6" i="1"/>
  <c r="K17" i="16" l="1"/>
  <c r="G32" i="15"/>
  <c r="K13" i="17" l="1"/>
  <c r="E59" i="19" l="1"/>
  <c r="E56" i="19"/>
  <c r="E53" i="19" s="1"/>
  <c r="K30" i="7" l="1"/>
  <c r="K23" i="7"/>
  <c r="W29" i="54"/>
  <c r="W24" i="54"/>
  <c r="H32" i="40"/>
  <c r="E73" i="19"/>
  <c r="I22" i="17" l="1"/>
  <c r="G29" i="18"/>
  <c r="H85" i="7"/>
  <c r="K84" i="7" l="1"/>
  <c r="G34" i="7" l="1"/>
  <c r="E49" i="43"/>
  <c r="D33" i="52"/>
  <c r="D9" i="52"/>
  <c r="D8" i="52" l="1"/>
  <c r="D7" i="52"/>
  <c r="D6" i="52"/>
  <c r="D17" i="52" l="1"/>
  <c r="E19" i="40" l="1"/>
  <c r="H36" i="40"/>
  <c r="E14" i="37"/>
  <c r="E15" i="37"/>
  <c r="E16" i="37"/>
  <c r="E17" i="37"/>
  <c r="E18" i="37"/>
  <c r="E13" i="37"/>
  <c r="D30" i="43" l="1"/>
  <c r="D5" i="43"/>
  <c r="E27" i="43"/>
  <c r="E28" i="43"/>
  <c r="E26" i="43"/>
  <c r="E12" i="45"/>
  <c r="D18" i="52" l="1"/>
  <c r="J18" i="52" s="1"/>
  <c r="J36" i="52"/>
  <c r="J37" i="52"/>
  <c r="J38" i="52"/>
  <c r="G39" i="52"/>
  <c r="J40" i="52"/>
  <c r="G45" i="52"/>
  <c r="J45" i="52" s="1"/>
  <c r="J46" i="52"/>
  <c r="G47" i="52"/>
  <c r="J47" i="52" s="1"/>
  <c r="J35" i="52"/>
  <c r="J54" i="52"/>
  <c r="J55" i="52"/>
  <c r="J51" i="52"/>
  <c r="J49" i="52"/>
  <c r="J41" i="52"/>
  <c r="J42" i="52"/>
  <c r="J43" i="52"/>
  <c r="J21" i="52"/>
  <c r="J30" i="52"/>
  <c r="J33" i="52"/>
  <c r="J4" i="52"/>
  <c r="J5" i="52"/>
  <c r="J6" i="52"/>
  <c r="J7" i="52"/>
  <c r="J13" i="52"/>
  <c r="D50" i="52"/>
  <c r="D52" i="52"/>
  <c r="J52" i="52" s="1"/>
  <c r="D53" i="52"/>
  <c r="D27" i="52"/>
  <c r="J27" i="52" s="1"/>
  <c r="D28" i="52"/>
  <c r="J28" i="52" s="1"/>
  <c r="D29" i="52"/>
  <c r="J29" i="52" s="1"/>
  <c r="J31" i="52"/>
  <c r="D32" i="52"/>
  <c r="J32" i="52" s="1"/>
  <c r="D26" i="52"/>
  <c r="J26" i="52" s="1"/>
  <c r="D23" i="52"/>
  <c r="J23" i="52" s="1"/>
  <c r="D24" i="52"/>
  <c r="J24" i="52" s="1"/>
  <c r="D22" i="52"/>
  <c r="J22" i="52" s="1"/>
  <c r="D19" i="52"/>
  <c r="J19" i="52" s="1"/>
  <c r="J8" i="52"/>
  <c r="J9" i="52"/>
  <c r="D10" i="52"/>
  <c r="J10" i="52" s="1"/>
  <c r="J11" i="52"/>
  <c r="D12" i="52"/>
  <c r="J12" i="52" s="1"/>
  <c r="D14" i="52"/>
  <c r="J14" i="52" s="1"/>
  <c r="D15" i="52"/>
  <c r="J15" i="52" s="1"/>
  <c r="D16" i="52"/>
  <c r="J16" i="52" s="1"/>
  <c r="J17" i="52"/>
  <c r="J39" i="52" l="1"/>
  <c r="G48" i="52"/>
  <c r="J53" i="52"/>
  <c r="D25" i="52"/>
  <c r="J25" i="52" s="1"/>
  <c r="J3" i="52"/>
  <c r="D20" i="52"/>
  <c r="J20" i="52" l="1"/>
  <c r="D34" i="52"/>
  <c r="D56" i="52" s="1"/>
  <c r="E30" i="20"/>
  <c r="E6" i="43"/>
  <c r="E7" i="43"/>
  <c r="E8" i="43"/>
  <c r="E5" i="43"/>
  <c r="G55" i="54"/>
  <c r="M7" i="40"/>
  <c r="N7" i="40"/>
  <c r="O7" i="40" s="1"/>
  <c r="AI58" i="7"/>
  <c r="E6" i="37"/>
  <c r="F6" i="37" s="1"/>
  <c r="F13" i="37"/>
  <c r="F14" i="37"/>
  <c r="F15" i="37"/>
  <c r="F16" i="37"/>
  <c r="F18" i="37"/>
  <c r="F5" i="37"/>
  <c r="M22" i="40"/>
  <c r="M23" i="40"/>
  <c r="M24" i="40"/>
  <c r="M25" i="40"/>
  <c r="N25" i="40"/>
  <c r="O25" i="40" s="1"/>
  <c r="M26" i="40"/>
  <c r="N26" i="40"/>
  <c r="M27" i="40"/>
  <c r="N27" i="40"/>
  <c r="O27" i="40" s="1"/>
  <c r="H30" i="40"/>
  <c r="H31" i="40"/>
  <c r="H33" i="40"/>
  <c r="H34" i="40"/>
  <c r="H35" i="40"/>
  <c r="H29" i="40"/>
  <c r="H23" i="40"/>
  <c r="N23" i="40" s="1"/>
  <c r="H24" i="40"/>
  <c r="N24" i="40" s="1"/>
  <c r="H25" i="40"/>
  <c r="H22" i="40"/>
  <c r="N22" i="40" s="1"/>
  <c r="E10" i="40"/>
  <c r="E11" i="40"/>
  <c r="E12" i="40"/>
  <c r="E13" i="40"/>
  <c r="E14" i="40"/>
  <c r="E15" i="40"/>
  <c r="E16" i="40"/>
  <c r="E17" i="40"/>
  <c r="E18" i="40"/>
  <c r="E9" i="40"/>
  <c r="O22" i="40" l="1"/>
  <c r="O24" i="40"/>
  <c r="O23" i="40"/>
  <c r="F80" i="9"/>
  <c r="F79" i="9"/>
  <c r="E37" i="43" l="1"/>
  <c r="E36" i="43"/>
  <c r="E10" i="44"/>
  <c r="E11" i="44"/>
  <c r="E12" i="44"/>
  <c r="E4" i="44"/>
  <c r="E5" i="44"/>
  <c r="E6" i="44"/>
  <c r="E8" i="44"/>
  <c r="E9" i="44"/>
  <c r="E3" i="44"/>
  <c r="E15" i="44"/>
  <c r="E18" i="44"/>
  <c r="G74" i="9"/>
  <c r="F72" i="9"/>
  <c r="G72" i="9" s="1"/>
  <c r="D38" i="43"/>
  <c r="F66" i="9"/>
  <c r="G66" i="9" s="1"/>
  <c r="D7" i="44"/>
  <c r="E7" i="44" s="1"/>
  <c r="F4" i="45"/>
  <c r="F6" i="45"/>
  <c r="F12" i="45"/>
  <c r="F13" i="45"/>
  <c r="F15" i="45"/>
  <c r="F3" i="45"/>
  <c r="F5" i="9"/>
  <c r="F8" i="9"/>
  <c r="G8" i="9" s="1"/>
  <c r="G6" i="9"/>
  <c r="G7" i="9"/>
  <c r="G9" i="9"/>
  <c r="G13" i="9"/>
  <c r="G18" i="9"/>
  <c r="G19" i="9"/>
  <c r="G22" i="9"/>
  <c r="G31" i="9"/>
  <c r="G32" i="9"/>
  <c r="G46" i="9"/>
  <c r="G47" i="9"/>
  <c r="G49" i="9"/>
  <c r="G55" i="9"/>
  <c r="G58" i="9"/>
  <c r="G59" i="9"/>
  <c r="G60" i="9"/>
  <c r="G61" i="9"/>
  <c r="G62" i="9"/>
  <c r="G63" i="9"/>
  <c r="G64" i="9"/>
  <c r="G69" i="9"/>
  <c r="G70" i="9"/>
  <c r="G79" i="9"/>
  <c r="G80" i="9"/>
  <c r="G82" i="9"/>
  <c r="G5" i="9"/>
  <c r="D13" i="44" l="1"/>
  <c r="N9" i="6"/>
  <c r="N5" i="6"/>
  <c r="Q31" i="7"/>
  <c r="Q30" i="7"/>
  <c r="H58" i="15"/>
  <c r="H65" i="15"/>
  <c r="H70" i="15"/>
  <c r="H72" i="15"/>
  <c r="H76" i="15"/>
  <c r="H78" i="15"/>
  <c r="H80" i="15"/>
  <c r="G54" i="14" l="1"/>
  <c r="G65" i="14"/>
  <c r="G60" i="14"/>
  <c r="H60" i="14" s="1"/>
  <c r="G51" i="14"/>
  <c r="H51" i="14" s="1"/>
  <c r="G39" i="14"/>
  <c r="H39" i="14" s="1"/>
  <c r="G36" i="14"/>
  <c r="H36" i="14" s="1"/>
  <c r="H27" i="14"/>
  <c r="H28" i="14"/>
  <c r="H31" i="14"/>
  <c r="H33" i="14"/>
  <c r="H34" i="14"/>
  <c r="H37" i="14"/>
  <c r="H38" i="14"/>
  <c r="H40" i="14"/>
  <c r="H41" i="14"/>
  <c r="H42" i="14"/>
  <c r="H45" i="14"/>
  <c r="H46" i="14"/>
  <c r="H49" i="14"/>
  <c r="H50" i="14"/>
  <c r="H52" i="14"/>
  <c r="H55" i="14"/>
  <c r="H59" i="14"/>
  <c r="H64" i="14"/>
  <c r="H71" i="14"/>
  <c r="H74" i="14"/>
  <c r="H21" i="14"/>
  <c r="H22" i="14"/>
  <c r="H6" i="14"/>
  <c r="H7" i="14"/>
  <c r="H8" i="14"/>
  <c r="H10" i="14"/>
  <c r="H13" i="14"/>
  <c r="H14" i="14"/>
  <c r="H15" i="14"/>
  <c r="H16" i="14"/>
  <c r="H17" i="14"/>
  <c r="H5" i="14"/>
  <c r="G11" i="14"/>
  <c r="H11" i="14" s="1"/>
  <c r="M45" i="15" l="1"/>
  <c r="J45" i="15"/>
  <c r="F46" i="15"/>
  <c r="F32" i="15"/>
  <c r="H32" i="15" s="1"/>
  <c r="F97" i="7"/>
  <c r="F57" i="17"/>
  <c r="F54" i="17"/>
  <c r="F53" i="17"/>
  <c r="F48" i="17"/>
  <c r="G5" i="17"/>
  <c r="F52" i="17" l="1"/>
  <c r="K3" i="18" l="1"/>
  <c r="K21" i="18" s="1"/>
  <c r="E33" i="18"/>
  <c r="E34" i="18" s="1"/>
  <c r="H76" i="52" l="1"/>
  <c r="F59" i="54"/>
  <c r="F52" i="1"/>
  <c r="F65" i="1" s="1"/>
  <c r="AE7" i="54"/>
  <c r="AE14" i="54"/>
  <c r="AE17" i="54"/>
  <c r="AE25" i="54"/>
  <c r="AE28" i="54"/>
  <c r="AE34" i="54"/>
  <c r="AE53" i="54"/>
  <c r="AE64" i="54"/>
  <c r="M53" i="54"/>
  <c r="AE35" i="54" l="1"/>
  <c r="AE66" i="54" s="1"/>
  <c r="C38" i="43"/>
  <c r="E38" i="43" s="1"/>
  <c r="C30" i="43"/>
  <c r="E30" i="43" s="1"/>
  <c r="C19" i="44"/>
  <c r="D19" i="44"/>
  <c r="C13" i="44"/>
  <c r="E13" i="44" s="1"/>
  <c r="H21" i="40"/>
  <c r="H28" i="40"/>
  <c r="H38" i="40" s="1"/>
  <c r="E19" i="44" l="1"/>
  <c r="F73" i="16"/>
  <c r="G73" i="16"/>
  <c r="H73" i="16" s="1"/>
  <c r="F70" i="16"/>
  <c r="G70" i="16"/>
  <c r="F64" i="16"/>
  <c r="G64" i="16"/>
  <c r="H64" i="16" s="1"/>
  <c r="F63" i="16"/>
  <c r="G63" i="16"/>
  <c r="F56" i="16"/>
  <c r="G56" i="16"/>
  <c r="F57" i="16"/>
  <c r="G57" i="16"/>
  <c r="F58" i="16"/>
  <c r="G58" i="16"/>
  <c r="F59" i="16"/>
  <c r="G59" i="16"/>
  <c r="F55" i="16"/>
  <c r="G55" i="16"/>
  <c r="H55" i="16" s="1"/>
  <c r="F53" i="16"/>
  <c r="G53" i="16"/>
  <c r="F52" i="16"/>
  <c r="G52" i="16"/>
  <c r="G44" i="16"/>
  <c r="G45" i="16"/>
  <c r="G46" i="16"/>
  <c r="G47" i="16"/>
  <c r="G48" i="16"/>
  <c r="G49" i="16"/>
  <c r="G50" i="16"/>
  <c r="F44" i="16"/>
  <c r="F45" i="16"/>
  <c r="F46" i="16"/>
  <c r="F47" i="16"/>
  <c r="F48" i="16"/>
  <c r="F49" i="16"/>
  <c r="F50" i="16"/>
  <c r="F43" i="16"/>
  <c r="G43" i="16"/>
  <c r="F42" i="16"/>
  <c r="G42" i="16"/>
  <c r="F41" i="16"/>
  <c r="G41" i="16"/>
  <c r="F40" i="16"/>
  <c r="G40" i="16"/>
  <c r="F38" i="16"/>
  <c r="G38" i="16"/>
  <c r="F37" i="16"/>
  <c r="G37" i="16"/>
  <c r="F35" i="16"/>
  <c r="G35" i="16"/>
  <c r="F34" i="16"/>
  <c r="G34" i="16"/>
  <c r="F33" i="16"/>
  <c r="G33" i="16"/>
  <c r="H33" i="16" s="1"/>
  <c r="F28" i="16"/>
  <c r="G28" i="16"/>
  <c r="F29" i="16"/>
  <c r="G29" i="16"/>
  <c r="F30" i="16"/>
  <c r="G30" i="16"/>
  <c r="F31" i="16"/>
  <c r="G31" i="16"/>
  <c r="F27" i="16"/>
  <c r="G27" i="16"/>
  <c r="F21" i="16"/>
  <c r="G21" i="16"/>
  <c r="F22" i="16"/>
  <c r="G22" i="16"/>
  <c r="F20" i="16"/>
  <c r="G20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5" i="16"/>
  <c r="G5" i="16"/>
  <c r="E8" i="16"/>
  <c r="E9" i="16"/>
  <c r="C53" i="19"/>
  <c r="C73" i="19" s="1"/>
  <c r="D73" i="19"/>
  <c r="H10" i="16" l="1"/>
  <c r="H5" i="16"/>
  <c r="H17" i="16"/>
  <c r="H13" i="16"/>
  <c r="H21" i="16"/>
  <c r="H38" i="16"/>
  <c r="H41" i="16"/>
  <c r="H43" i="16"/>
  <c r="H52" i="16"/>
  <c r="H16" i="16"/>
  <c r="H8" i="16"/>
  <c r="H50" i="16"/>
  <c r="H11" i="16"/>
  <c r="H22" i="16"/>
  <c r="H27" i="16"/>
  <c r="H28" i="16"/>
  <c r="H34" i="16"/>
  <c r="H37" i="16"/>
  <c r="H40" i="16"/>
  <c r="H42" i="16"/>
  <c r="H49" i="16"/>
  <c r="H59" i="16"/>
  <c r="H63" i="16"/>
  <c r="H70" i="16"/>
  <c r="F26" i="16"/>
  <c r="G26" i="16"/>
  <c r="AG69" i="7"/>
  <c r="D5" i="9"/>
  <c r="H26" i="16" l="1"/>
  <c r="E5" i="14"/>
  <c r="E27" i="14" l="1"/>
  <c r="D8" i="9" l="1"/>
  <c r="C19" i="40" l="1"/>
  <c r="F44" i="52"/>
  <c r="J44" i="52" s="1"/>
  <c r="C18" i="40"/>
  <c r="E50" i="14" l="1"/>
  <c r="F6" i="40" l="1"/>
  <c r="D54" i="17" l="1"/>
  <c r="E101" i="7"/>
  <c r="D53" i="17"/>
  <c r="D52" i="17" l="1"/>
  <c r="D31" i="9"/>
  <c r="D60" i="9" l="1"/>
  <c r="I27" i="16"/>
  <c r="D58" i="9"/>
  <c r="D61" i="9"/>
  <c r="AG58" i="7" l="1"/>
  <c r="D79" i="9"/>
  <c r="B9" i="44"/>
  <c r="B6" i="44"/>
  <c r="I5" i="16" l="1"/>
  <c r="I31" i="16" l="1"/>
  <c r="D81" i="15" l="1"/>
  <c r="D77" i="15"/>
  <c r="E32" i="15"/>
  <c r="D74" i="16"/>
  <c r="D65" i="16"/>
  <c r="D60" i="16"/>
  <c r="D54" i="16"/>
  <c r="D51" i="16"/>
  <c r="D39" i="16"/>
  <c r="D36" i="16"/>
  <c r="D26" i="16"/>
  <c r="D19" i="16"/>
  <c r="D24" i="16" s="1"/>
  <c r="D61" i="16" l="1"/>
  <c r="D84" i="16" s="1"/>
  <c r="L9" i="6"/>
  <c r="L5" i="6"/>
  <c r="D19" i="21" l="1"/>
  <c r="E19" i="21"/>
  <c r="C19" i="21"/>
  <c r="D19" i="14" l="1"/>
  <c r="D60" i="14"/>
  <c r="E55" i="14"/>
  <c r="D51" i="14"/>
  <c r="D61" i="14" l="1"/>
  <c r="D85" i="14" s="1"/>
  <c r="E9" i="1" l="1"/>
  <c r="E6" i="1"/>
  <c r="E19" i="14" l="1"/>
  <c r="F36" i="40" l="1"/>
  <c r="U30" i="54" l="1"/>
  <c r="AG73" i="7" l="1"/>
  <c r="D80" i="9" l="1"/>
  <c r="D32" i="9"/>
  <c r="B48" i="43" l="1"/>
  <c r="AC29" i="5" l="1"/>
  <c r="AC24" i="5"/>
  <c r="AC51" i="5"/>
  <c r="AC46" i="5"/>
  <c r="Z51" i="5"/>
  <c r="Z46" i="5"/>
  <c r="W29" i="5"/>
  <c r="W24" i="5"/>
  <c r="W6" i="5"/>
  <c r="T29" i="5"/>
  <c r="T24" i="5"/>
  <c r="AA53" i="54"/>
  <c r="R53" i="54"/>
  <c r="E47" i="54"/>
  <c r="R5" i="54"/>
  <c r="E51" i="14" l="1"/>
  <c r="D59" i="9" l="1"/>
  <c r="B7" i="44"/>
  <c r="B4" i="44"/>
  <c r="C19" i="37" l="1"/>
  <c r="E33" i="15" l="1"/>
  <c r="E31" i="15"/>
  <c r="E30" i="15"/>
  <c r="E29" i="15"/>
  <c r="E64" i="16"/>
  <c r="E63" i="16"/>
  <c r="E24" i="17" l="1"/>
  <c r="O20" i="7" l="1"/>
  <c r="B8" i="44" l="1"/>
  <c r="B5" i="44" l="1"/>
  <c r="B13" i="44" l="1"/>
  <c r="X30" i="7"/>
  <c r="E29" i="1" l="1"/>
  <c r="L20" i="40" l="1"/>
  <c r="L22" i="40"/>
  <c r="L23" i="40"/>
  <c r="L24" i="40"/>
  <c r="L25" i="40"/>
  <c r="L26" i="40"/>
  <c r="L27" i="40"/>
  <c r="L29" i="40"/>
  <c r="L30" i="40"/>
  <c r="L31" i="40"/>
  <c r="L32" i="40"/>
  <c r="L33" i="40"/>
  <c r="L34" i="40"/>
  <c r="L35" i="40"/>
  <c r="L36" i="40"/>
  <c r="F21" i="40"/>
  <c r="L21" i="40" s="1"/>
  <c r="F28" i="40" l="1"/>
  <c r="F38" i="40" s="1"/>
  <c r="D54" i="9"/>
  <c r="D55" i="9"/>
  <c r="L28" i="40" l="1"/>
  <c r="I25" i="7"/>
  <c r="I16" i="7"/>
  <c r="E17" i="1"/>
  <c r="C12" i="45" l="1"/>
  <c r="E6" i="16" l="1"/>
  <c r="E7" i="16"/>
  <c r="E10" i="16"/>
  <c r="E11" i="16"/>
  <c r="E12" i="16"/>
  <c r="E13" i="16"/>
  <c r="E14" i="16"/>
  <c r="E15" i="16"/>
  <c r="E16" i="16"/>
  <c r="E17" i="16"/>
  <c r="E5" i="16"/>
  <c r="E28" i="16"/>
  <c r="E29" i="16"/>
  <c r="E30" i="16"/>
  <c r="E31" i="16"/>
  <c r="E27" i="16"/>
  <c r="D46" i="5" l="1"/>
  <c r="I4" i="52" l="1"/>
  <c r="K4" i="52" s="1"/>
  <c r="C50" i="19" l="1"/>
  <c r="D50" i="19"/>
  <c r="E50" i="19"/>
  <c r="L49" i="15" l="1"/>
  <c r="B26" i="44" l="1"/>
  <c r="I23" i="16" l="1"/>
  <c r="L7" i="40" l="1"/>
  <c r="L44" i="15" l="1"/>
  <c r="L47" i="15" s="1"/>
  <c r="O26" i="16"/>
  <c r="N26" i="16"/>
  <c r="L26" i="16"/>
  <c r="K26" i="16"/>
  <c r="I26" i="16"/>
  <c r="E7" i="1" l="1"/>
  <c r="D78" i="9" l="1"/>
  <c r="AG63" i="7" l="1"/>
  <c r="C9" i="40" l="1"/>
  <c r="R51" i="16" l="1"/>
  <c r="I45" i="52" l="1"/>
  <c r="I46" i="52"/>
  <c r="K46" i="52" s="1"/>
  <c r="I44" i="52"/>
  <c r="K44" i="52" s="1"/>
  <c r="D12" i="9" l="1"/>
  <c r="F12" i="9"/>
  <c r="H5" i="17" s="1"/>
  <c r="G12" i="9" l="1"/>
  <c r="F65" i="16"/>
  <c r="G65" i="16"/>
  <c r="H65" i="16" s="1"/>
  <c r="I65" i="16"/>
  <c r="K65" i="16"/>
  <c r="L65" i="16"/>
  <c r="N65" i="16"/>
  <c r="O65" i="16"/>
  <c r="Q65" i="16"/>
  <c r="S65" i="16"/>
  <c r="T65" i="16"/>
  <c r="E66" i="16"/>
  <c r="E67" i="16"/>
  <c r="E68" i="16"/>
  <c r="E69" i="16"/>
  <c r="E70" i="16"/>
  <c r="E71" i="16"/>
  <c r="E72" i="16"/>
  <c r="E73" i="16"/>
  <c r="F74" i="16"/>
  <c r="G74" i="16"/>
  <c r="I74" i="16"/>
  <c r="K74" i="16"/>
  <c r="L74" i="16"/>
  <c r="N74" i="16"/>
  <c r="O74" i="16"/>
  <c r="Q74" i="16"/>
  <c r="R74" i="16"/>
  <c r="S74" i="16"/>
  <c r="T74" i="16"/>
  <c r="E76" i="16"/>
  <c r="E77" i="16"/>
  <c r="E78" i="16"/>
  <c r="E79" i="16"/>
  <c r="F80" i="16"/>
  <c r="G80" i="16"/>
  <c r="I80" i="16"/>
  <c r="K80" i="16"/>
  <c r="L80" i="16"/>
  <c r="N80" i="16"/>
  <c r="O80" i="16"/>
  <c r="Q80" i="16"/>
  <c r="R80" i="16"/>
  <c r="S80" i="16"/>
  <c r="T80" i="16"/>
  <c r="H74" i="16" l="1"/>
  <c r="E80" i="16"/>
  <c r="E74" i="16"/>
  <c r="E65" i="16"/>
  <c r="I31" i="52" l="1"/>
  <c r="K31" i="52" s="1"/>
  <c r="T51" i="16" l="1"/>
  <c r="S51" i="16"/>
  <c r="Q51" i="16"/>
  <c r="O51" i="16"/>
  <c r="N51" i="16"/>
  <c r="L51" i="16"/>
  <c r="K51" i="16"/>
  <c r="I51" i="16"/>
  <c r="G51" i="16"/>
  <c r="F51" i="16"/>
  <c r="E40" i="16"/>
  <c r="E41" i="16"/>
  <c r="H51" i="16" l="1"/>
  <c r="D67" i="9"/>
  <c r="E17" i="52" l="1"/>
  <c r="B56" i="52" l="1"/>
  <c r="R84" i="7" l="1"/>
  <c r="E49" i="16" l="1"/>
  <c r="M4" i="58" l="1"/>
  <c r="L4" i="58"/>
  <c r="K4" i="58"/>
  <c r="J4" i="58"/>
  <c r="I4" i="58"/>
  <c r="H4" i="58"/>
  <c r="G4" i="58"/>
  <c r="F4" i="58"/>
  <c r="E4" i="58"/>
  <c r="D4" i="58"/>
  <c r="C4" i="58"/>
  <c r="B4" i="58"/>
  <c r="M3" i="58"/>
  <c r="L3" i="58"/>
  <c r="K3" i="58"/>
  <c r="J3" i="58"/>
  <c r="I3" i="58"/>
  <c r="H3" i="58"/>
  <c r="G3" i="58"/>
  <c r="F3" i="58"/>
  <c r="E3" i="58"/>
  <c r="D3" i="58"/>
  <c r="C3" i="58"/>
  <c r="B3" i="58"/>
  <c r="E67" i="7" l="1"/>
  <c r="J16" i="18" s="1"/>
  <c r="F67" i="7"/>
  <c r="G67" i="7"/>
  <c r="L16" i="18" s="1"/>
  <c r="I19" i="16" l="1"/>
  <c r="L75" i="15" l="1"/>
  <c r="L73" i="15"/>
  <c r="T60" i="16"/>
  <c r="S60" i="16"/>
  <c r="L60" i="16"/>
  <c r="I60" i="16"/>
  <c r="G60" i="16"/>
  <c r="F60" i="16"/>
  <c r="E59" i="16"/>
  <c r="E58" i="16"/>
  <c r="E57" i="16"/>
  <c r="E56" i="16"/>
  <c r="R60" i="16"/>
  <c r="T54" i="16"/>
  <c r="S54" i="16"/>
  <c r="R54" i="16"/>
  <c r="Q54" i="16"/>
  <c r="O54" i="16"/>
  <c r="N54" i="16"/>
  <c r="L54" i="16"/>
  <c r="K54" i="16"/>
  <c r="I54" i="16"/>
  <c r="G54" i="16"/>
  <c r="F54" i="16"/>
  <c r="E53" i="16"/>
  <c r="E52" i="16"/>
  <c r="E50" i="16"/>
  <c r="E46" i="16"/>
  <c r="E45" i="16"/>
  <c r="E44" i="16"/>
  <c r="E42" i="16"/>
  <c r="T39" i="16"/>
  <c r="S39" i="16"/>
  <c r="R39" i="16"/>
  <c r="Q39" i="16"/>
  <c r="O39" i="16"/>
  <c r="N39" i="16"/>
  <c r="L39" i="16"/>
  <c r="K39" i="16"/>
  <c r="I39" i="16"/>
  <c r="G39" i="16"/>
  <c r="F39" i="16"/>
  <c r="E38" i="16"/>
  <c r="E37" i="16"/>
  <c r="T36" i="16"/>
  <c r="S36" i="16"/>
  <c r="R36" i="16"/>
  <c r="Q36" i="16"/>
  <c r="Q60" i="16" s="1"/>
  <c r="O36" i="16"/>
  <c r="N36" i="16"/>
  <c r="N60" i="16" s="1"/>
  <c r="L36" i="16"/>
  <c r="K36" i="16"/>
  <c r="I36" i="16"/>
  <c r="G36" i="16"/>
  <c r="F36" i="16"/>
  <c r="E35" i="16"/>
  <c r="E34" i="16"/>
  <c r="E33" i="16"/>
  <c r="T26" i="16"/>
  <c r="S26" i="16"/>
  <c r="R26" i="16"/>
  <c r="Q26" i="16"/>
  <c r="T23" i="16"/>
  <c r="S23" i="16"/>
  <c r="R23" i="16"/>
  <c r="Q23" i="16"/>
  <c r="O23" i="16"/>
  <c r="N23" i="16"/>
  <c r="L23" i="16"/>
  <c r="K23" i="16"/>
  <c r="G23" i="16"/>
  <c r="F23" i="16"/>
  <c r="E22" i="16"/>
  <c r="E21" i="16"/>
  <c r="E20" i="16"/>
  <c r="T19" i="16"/>
  <c r="S19" i="16"/>
  <c r="R19" i="16"/>
  <c r="Q19" i="16"/>
  <c r="O19" i="16"/>
  <c r="N19" i="16"/>
  <c r="L19" i="16"/>
  <c r="K19" i="16"/>
  <c r="G19" i="16"/>
  <c r="F19" i="16"/>
  <c r="I73" i="15"/>
  <c r="G81" i="14"/>
  <c r="E81" i="14"/>
  <c r="G75" i="14"/>
  <c r="E75" i="14"/>
  <c r="H65" i="14"/>
  <c r="E65" i="14"/>
  <c r="E60" i="14"/>
  <c r="E39" i="14"/>
  <c r="E36" i="14"/>
  <c r="G26" i="14"/>
  <c r="H26" i="14" s="1"/>
  <c r="E26" i="14"/>
  <c r="G23" i="14"/>
  <c r="H23" i="14" s="1"/>
  <c r="E23" i="14"/>
  <c r="G19" i="14"/>
  <c r="H19" i="14" s="1"/>
  <c r="H75" i="14" l="1"/>
  <c r="K71" i="15"/>
  <c r="H36" i="16"/>
  <c r="H19" i="16"/>
  <c r="H23" i="16"/>
  <c r="H54" i="16"/>
  <c r="H60" i="16"/>
  <c r="H39" i="16"/>
  <c r="E24" i="14"/>
  <c r="E54" i="16"/>
  <c r="L62" i="15" s="1"/>
  <c r="N61" i="16"/>
  <c r="G24" i="14"/>
  <c r="H24" i="14" s="1"/>
  <c r="G24" i="16"/>
  <c r="F61" i="16"/>
  <c r="S61" i="16"/>
  <c r="T61" i="16"/>
  <c r="Q24" i="16"/>
  <c r="Q61" i="16"/>
  <c r="G61" i="16"/>
  <c r="F24" i="16"/>
  <c r="R24" i="16"/>
  <c r="S24" i="16"/>
  <c r="T24" i="16"/>
  <c r="K60" i="16"/>
  <c r="K61" i="16" s="1"/>
  <c r="K24" i="16"/>
  <c r="O24" i="16"/>
  <c r="I60" i="15"/>
  <c r="I71" i="15"/>
  <c r="E39" i="16"/>
  <c r="I61" i="16"/>
  <c r="E23" i="16"/>
  <c r="L55" i="15" s="1"/>
  <c r="N24" i="16"/>
  <c r="E61" i="14"/>
  <c r="L68" i="15"/>
  <c r="L69" i="15" s="1"/>
  <c r="L24" i="16"/>
  <c r="I63" i="15"/>
  <c r="I59" i="15"/>
  <c r="I62" i="15"/>
  <c r="I55" i="15"/>
  <c r="I68" i="15"/>
  <c r="I69" i="15" s="1"/>
  <c r="I61" i="15"/>
  <c r="I57" i="15"/>
  <c r="I24" i="16"/>
  <c r="E26" i="16"/>
  <c r="E55" i="16"/>
  <c r="O60" i="16"/>
  <c r="O61" i="16" s="1"/>
  <c r="R61" i="16"/>
  <c r="E36" i="16"/>
  <c r="E43" i="16"/>
  <c r="E19" i="16"/>
  <c r="L61" i="16"/>
  <c r="H61" i="16" l="1"/>
  <c r="H24" i="16"/>
  <c r="N84" i="16"/>
  <c r="R84" i="16"/>
  <c r="G84" i="16"/>
  <c r="F84" i="16"/>
  <c r="K84" i="16"/>
  <c r="Q84" i="16"/>
  <c r="O84" i="16"/>
  <c r="S84" i="16"/>
  <c r="T84" i="16"/>
  <c r="I84" i="16"/>
  <c r="L84" i="16"/>
  <c r="E51" i="16"/>
  <c r="L71" i="15"/>
  <c r="L60" i="15"/>
  <c r="L59" i="15"/>
  <c r="I64" i="15"/>
  <c r="I54" i="15"/>
  <c r="I56" i="15" s="1"/>
  <c r="L57" i="15"/>
  <c r="E57" i="15" s="1"/>
  <c r="L54" i="15"/>
  <c r="L56" i="15" s="1"/>
  <c r="E24" i="16"/>
  <c r="E60" i="16"/>
  <c r="L63" i="15" s="1"/>
  <c r="H84" i="16" l="1"/>
  <c r="I77" i="15"/>
  <c r="I81" i="15" s="1"/>
  <c r="L61" i="15"/>
  <c r="L64" i="15" s="1"/>
  <c r="L77" i="15" s="1"/>
  <c r="L81" i="15" s="1"/>
  <c r="E61" i="16"/>
  <c r="E85" i="14"/>
  <c r="E84" i="16" l="1"/>
  <c r="C3" i="59" l="1"/>
  <c r="E3" i="59" s="1"/>
  <c r="E4" i="59"/>
  <c r="I4" i="59" s="1"/>
  <c r="E5" i="59"/>
  <c r="I5" i="59" s="1"/>
  <c r="E6" i="59"/>
  <c r="H6" i="59"/>
  <c r="C7" i="59"/>
  <c r="E7" i="59" s="1"/>
  <c r="I7" i="59" s="1"/>
  <c r="C8" i="59"/>
  <c r="E8" i="59" s="1"/>
  <c r="I8" i="59" s="1"/>
  <c r="E9" i="59"/>
  <c r="I9" i="59" s="1"/>
  <c r="E10" i="59"/>
  <c r="H10" i="59"/>
  <c r="C11" i="59"/>
  <c r="E11" i="59" s="1"/>
  <c r="H11" i="59"/>
  <c r="E12" i="59"/>
  <c r="I12" i="59" s="1"/>
  <c r="E13" i="59"/>
  <c r="I13" i="59" s="1"/>
  <c r="B14" i="59"/>
  <c r="D14" i="59"/>
  <c r="F14" i="59"/>
  <c r="G14" i="59"/>
  <c r="I11" i="59" l="1"/>
  <c r="H14" i="59"/>
  <c r="I10" i="59"/>
  <c r="I6" i="59"/>
  <c r="E14" i="59"/>
  <c r="I3" i="59"/>
  <c r="C14" i="59"/>
  <c r="M5" i="58"/>
  <c r="L5" i="58"/>
  <c r="K5" i="58"/>
  <c r="J5" i="58"/>
  <c r="I5" i="58"/>
  <c r="H5" i="58"/>
  <c r="G5" i="58"/>
  <c r="F5" i="58"/>
  <c r="E5" i="58"/>
  <c r="D5" i="58"/>
  <c r="C5" i="58"/>
  <c r="B5" i="58"/>
  <c r="I14" i="59" l="1"/>
  <c r="E80" i="19" l="1"/>
  <c r="D80" i="19"/>
  <c r="C80" i="19"/>
  <c r="E40" i="19"/>
  <c r="D40" i="19"/>
  <c r="C40" i="19"/>
  <c r="E34" i="19"/>
  <c r="D34" i="19"/>
  <c r="C34" i="19"/>
  <c r="E29" i="19"/>
  <c r="D29" i="19"/>
  <c r="C29" i="19"/>
  <c r="C24" i="19"/>
  <c r="E21" i="19"/>
  <c r="D21" i="19"/>
  <c r="C21" i="19"/>
  <c r="E13" i="19"/>
  <c r="E15" i="19" s="1"/>
  <c r="D13" i="19"/>
  <c r="D15" i="19" s="1"/>
  <c r="C13" i="19"/>
  <c r="C15" i="19" s="1"/>
  <c r="E44" i="19" l="1"/>
  <c r="D44" i="19"/>
  <c r="C44" i="19"/>
  <c r="C74" i="19" s="1"/>
  <c r="E74" i="19" l="1"/>
  <c r="F74" i="19" s="1"/>
  <c r="D81" i="19"/>
  <c r="E81" i="19"/>
  <c r="C81" i="19"/>
  <c r="D74" i="19"/>
  <c r="AI34" i="5"/>
  <c r="AI28" i="5"/>
  <c r="AI25" i="5"/>
  <c r="AI17" i="5"/>
  <c r="AI14" i="5"/>
  <c r="AI7" i="5"/>
  <c r="AI35" i="5" l="1"/>
  <c r="C29" i="61"/>
  <c r="C17" i="61"/>
  <c r="C20" i="61" s="1"/>
  <c r="I9" i="61"/>
  <c r="G9" i="61"/>
  <c r="E9" i="61"/>
  <c r="D9" i="61"/>
  <c r="C9" i="61"/>
  <c r="F8" i="61"/>
  <c r="H8" i="61" s="1"/>
  <c r="L8" i="61" s="1"/>
  <c r="F7" i="61"/>
  <c r="H7" i="61" s="1"/>
  <c r="L7" i="61" s="1"/>
  <c r="F6" i="61"/>
  <c r="H6" i="61" s="1"/>
  <c r="L6" i="61" s="1"/>
  <c r="K5" i="61"/>
  <c r="K9" i="61" s="1"/>
  <c r="J5" i="61"/>
  <c r="J9" i="61" s="1"/>
  <c r="F5" i="61"/>
  <c r="F9" i="61" s="1"/>
  <c r="H5" i="61" l="1"/>
  <c r="L5" i="61" l="1"/>
  <c r="L9" i="61" s="1"/>
  <c r="H9" i="61"/>
  <c r="B40" i="43" l="1"/>
  <c r="E25" i="20" l="1"/>
  <c r="E33" i="20" s="1"/>
  <c r="D25" i="20"/>
  <c r="D33" i="20" s="1"/>
  <c r="C25" i="20"/>
  <c r="I53" i="12" l="1"/>
  <c r="I48" i="12"/>
  <c r="AK52" i="5" l="1"/>
  <c r="AK65" i="5" s="1"/>
  <c r="AJ52" i="5"/>
  <c r="AJ65" i="5" s="1"/>
  <c r="AI52" i="5"/>
  <c r="AI65" i="5" s="1"/>
  <c r="N4" i="58" l="1"/>
  <c r="N3" i="58"/>
  <c r="N2" i="58"/>
  <c r="N5" i="58" l="1"/>
  <c r="N34" i="40"/>
  <c r="M34" i="40"/>
  <c r="I84" i="7"/>
  <c r="X53" i="12"/>
  <c r="O34" i="40" l="1"/>
  <c r="AI63" i="7"/>
  <c r="W80" i="12" l="1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G80" i="12"/>
  <c r="F80" i="12"/>
  <c r="E79" i="12"/>
  <c r="E78" i="12"/>
  <c r="E77" i="12"/>
  <c r="E76" i="12"/>
  <c r="E75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G74" i="12"/>
  <c r="F74" i="12"/>
  <c r="E73" i="12"/>
  <c r="E72" i="12"/>
  <c r="E71" i="12"/>
  <c r="E70" i="12"/>
  <c r="E69" i="12"/>
  <c r="E68" i="12"/>
  <c r="E67" i="12"/>
  <c r="E66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G63" i="12"/>
  <c r="F63" i="12"/>
  <c r="D63" i="12"/>
  <c r="E62" i="12"/>
  <c r="H62" i="12" s="1"/>
  <c r="E61" i="12"/>
  <c r="Z58" i="12"/>
  <c r="Y58" i="12"/>
  <c r="X58" i="12"/>
  <c r="W58" i="12"/>
  <c r="V58" i="12"/>
  <c r="T58" i="12"/>
  <c r="S58" i="12"/>
  <c r="R58" i="12"/>
  <c r="Q58" i="12"/>
  <c r="P58" i="12"/>
  <c r="N58" i="12"/>
  <c r="M58" i="12"/>
  <c r="K58" i="12"/>
  <c r="J58" i="12"/>
  <c r="G58" i="12"/>
  <c r="F58" i="12"/>
  <c r="D58" i="12"/>
  <c r="E57" i="12"/>
  <c r="H57" i="12" s="1"/>
  <c r="E56" i="12"/>
  <c r="E55" i="12"/>
  <c r="E54" i="12"/>
  <c r="O58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G52" i="12"/>
  <c r="F52" i="12"/>
  <c r="D52" i="12"/>
  <c r="E51" i="12"/>
  <c r="H51" i="12" s="1"/>
  <c r="E50" i="12"/>
  <c r="H50" i="12" s="1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G49" i="12"/>
  <c r="F49" i="12"/>
  <c r="D49" i="12"/>
  <c r="E48" i="12"/>
  <c r="H48" i="12" s="1"/>
  <c r="E47" i="12"/>
  <c r="H47" i="12" s="1"/>
  <c r="E46" i="12"/>
  <c r="E45" i="12"/>
  <c r="E44" i="12"/>
  <c r="E43" i="12"/>
  <c r="H43" i="12" s="1"/>
  <c r="E42" i="12"/>
  <c r="H42" i="12" s="1"/>
  <c r="E41" i="12"/>
  <c r="E40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G39" i="12"/>
  <c r="F39" i="12"/>
  <c r="D39" i="12"/>
  <c r="E38" i="12"/>
  <c r="H38" i="12" s="1"/>
  <c r="E37" i="12"/>
  <c r="H37" i="12" s="1"/>
  <c r="Z36" i="12"/>
  <c r="Y36" i="12"/>
  <c r="X36" i="12"/>
  <c r="W36" i="12"/>
  <c r="V36" i="12"/>
  <c r="U36" i="12"/>
  <c r="U58" i="12" s="1"/>
  <c r="T36" i="12"/>
  <c r="S36" i="12"/>
  <c r="R36" i="12"/>
  <c r="Q36" i="12"/>
  <c r="P36" i="12"/>
  <c r="O36" i="12"/>
  <c r="N36" i="12"/>
  <c r="M36" i="12"/>
  <c r="L36" i="12"/>
  <c r="L58" i="12" s="1"/>
  <c r="K36" i="12"/>
  <c r="J36" i="12"/>
  <c r="I36" i="12"/>
  <c r="G36" i="12"/>
  <c r="F36" i="12"/>
  <c r="D36" i="12"/>
  <c r="E35" i="12"/>
  <c r="E34" i="12"/>
  <c r="H34" i="12" s="1"/>
  <c r="E33" i="12"/>
  <c r="H33" i="12" s="1"/>
  <c r="E31" i="12"/>
  <c r="H31" i="12" s="1"/>
  <c r="E30" i="12"/>
  <c r="E29" i="12"/>
  <c r="H29" i="12" s="1"/>
  <c r="E28" i="12"/>
  <c r="E27" i="12"/>
  <c r="H27" i="12" s="1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D26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G23" i="12"/>
  <c r="F23" i="12"/>
  <c r="E22" i="12"/>
  <c r="E21" i="12"/>
  <c r="H21" i="12" s="1"/>
  <c r="E20" i="12"/>
  <c r="Z19" i="12"/>
  <c r="Z24" i="12" s="1"/>
  <c r="Y19" i="12"/>
  <c r="Y24" i="12" s="1"/>
  <c r="X19" i="12"/>
  <c r="X24" i="12" s="1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G19" i="12"/>
  <c r="F19" i="12"/>
  <c r="D19" i="12"/>
  <c r="D24" i="12" s="1"/>
  <c r="E18" i="12"/>
  <c r="E17" i="12"/>
  <c r="E16" i="12"/>
  <c r="E15" i="12"/>
  <c r="E14" i="12"/>
  <c r="E13" i="12"/>
  <c r="H13" i="12" s="1"/>
  <c r="E12" i="12"/>
  <c r="E11" i="12"/>
  <c r="H11" i="12" s="1"/>
  <c r="E10" i="12"/>
  <c r="E9" i="12"/>
  <c r="E8" i="12"/>
  <c r="E7" i="12"/>
  <c r="E6" i="12"/>
  <c r="E5" i="12"/>
  <c r="H5" i="12" s="1"/>
  <c r="I24" i="12" l="1"/>
  <c r="Q24" i="12"/>
  <c r="L24" i="12"/>
  <c r="Q59" i="12"/>
  <c r="Q84" i="12" s="1"/>
  <c r="T24" i="12"/>
  <c r="M24" i="12"/>
  <c r="U24" i="12"/>
  <c r="Y59" i="12"/>
  <c r="Y84" i="12" s="1"/>
  <c r="M59" i="12"/>
  <c r="G24" i="12"/>
  <c r="P24" i="12"/>
  <c r="E63" i="12"/>
  <c r="H63" i="12" s="1"/>
  <c r="E26" i="12"/>
  <c r="H26" i="12" s="1"/>
  <c r="E52" i="12"/>
  <c r="V59" i="12"/>
  <c r="K59" i="12"/>
  <c r="S59" i="12"/>
  <c r="W59" i="12"/>
  <c r="E23" i="12"/>
  <c r="H23" i="12" s="1"/>
  <c r="J24" i="12"/>
  <c r="N24" i="12"/>
  <c r="R24" i="12"/>
  <c r="V24" i="12"/>
  <c r="G59" i="12"/>
  <c r="L59" i="12"/>
  <c r="O59" i="12"/>
  <c r="N59" i="12"/>
  <c r="X59" i="12"/>
  <c r="X84" i="12" s="1"/>
  <c r="E74" i="12"/>
  <c r="D59" i="12"/>
  <c r="D84" i="12" s="1"/>
  <c r="E36" i="12"/>
  <c r="H36" i="12" s="1"/>
  <c r="E39" i="12"/>
  <c r="H39" i="12" s="1"/>
  <c r="E49" i="12"/>
  <c r="F59" i="12"/>
  <c r="R59" i="12"/>
  <c r="H61" i="12"/>
  <c r="E19" i="12"/>
  <c r="H19" i="12" s="1"/>
  <c r="F24" i="12"/>
  <c r="K24" i="12"/>
  <c r="O24" i="12"/>
  <c r="S24" i="12"/>
  <c r="W24" i="12"/>
  <c r="U59" i="12"/>
  <c r="J59" i="12"/>
  <c r="J84" i="12" s="1"/>
  <c r="P59" i="12"/>
  <c r="T59" i="12"/>
  <c r="T84" i="12" s="1"/>
  <c r="E80" i="12"/>
  <c r="Z59" i="12"/>
  <c r="Z84" i="12" s="1"/>
  <c r="I58" i="12"/>
  <c r="E53" i="12"/>
  <c r="H53" i="12" s="1"/>
  <c r="L84" i="12" l="1"/>
  <c r="F84" i="12"/>
  <c r="O84" i="12"/>
  <c r="W84" i="12"/>
  <c r="M84" i="12"/>
  <c r="V84" i="12"/>
  <c r="R84" i="12"/>
  <c r="G84" i="12"/>
  <c r="K84" i="12"/>
  <c r="S84" i="12"/>
  <c r="U84" i="12"/>
  <c r="N84" i="12"/>
  <c r="P84" i="12"/>
  <c r="H52" i="12"/>
  <c r="H49" i="12"/>
  <c r="E24" i="12"/>
  <c r="H24" i="12" s="1"/>
  <c r="E58" i="12"/>
  <c r="I59" i="12"/>
  <c r="H58" i="12" l="1"/>
  <c r="E59" i="12"/>
  <c r="I84" i="12"/>
  <c r="H59" i="12" l="1"/>
  <c r="E84" i="12"/>
  <c r="E85" i="12" s="1"/>
  <c r="H84" i="12" l="1"/>
  <c r="E4" i="15"/>
  <c r="E5" i="15"/>
  <c r="E6" i="15"/>
  <c r="E7" i="15"/>
  <c r="E8" i="15"/>
  <c r="E9" i="15"/>
  <c r="E10" i="15"/>
  <c r="E11" i="15"/>
  <c r="E12" i="15"/>
  <c r="E13" i="15"/>
  <c r="E14" i="15"/>
  <c r="E16" i="15"/>
  <c r="E17" i="15"/>
  <c r="E18" i="15"/>
  <c r="E19" i="15"/>
  <c r="E20" i="15"/>
  <c r="E21" i="15"/>
  <c r="E22" i="15"/>
  <c r="E23" i="15"/>
  <c r="E24" i="15"/>
  <c r="E25" i="15"/>
  <c r="E26" i="15"/>
  <c r="E28" i="15"/>
  <c r="E34" i="15"/>
  <c r="E35" i="15"/>
  <c r="E36" i="15"/>
  <c r="E38" i="15"/>
  <c r="E39" i="15"/>
  <c r="E41" i="15"/>
  <c r="E42" i="15" s="1"/>
  <c r="E44" i="15"/>
  <c r="E45" i="15"/>
  <c r="E46" i="15"/>
  <c r="E25" i="17" s="1"/>
  <c r="E79" i="15"/>
  <c r="E37" i="15" l="1"/>
  <c r="E13" i="17" s="1"/>
  <c r="E40" i="15"/>
  <c r="E47" i="15"/>
  <c r="C57" i="17" l="1"/>
  <c r="C48" i="17"/>
  <c r="C26" i="44"/>
  <c r="N47" i="15" l="1"/>
  <c r="N49" i="15" s="1"/>
  <c r="M49" i="15"/>
  <c r="N46" i="15"/>
  <c r="N42" i="15"/>
  <c r="L42" i="15"/>
  <c r="N40" i="15"/>
  <c r="L40" i="15"/>
  <c r="N38" i="15"/>
  <c r="N37" i="15"/>
  <c r="L37" i="15"/>
  <c r="B18" i="44" s="1"/>
  <c r="N28" i="15"/>
  <c r="L27" i="15"/>
  <c r="N15" i="15"/>
  <c r="L15" i="15"/>
  <c r="L43" i="15" l="1"/>
  <c r="L50" i="15" s="1"/>
  <c r="M50" i="15"/>
  <c r="N27" i="15"/>
  <c r="N43" i="15" s="1"/>
  <c r="N50" i="15" s="1"/>
  <c r="K47" i="15" l="1"/>
  <c r="K49" i="15" s="1"/>
  <c r="J49" i="15"/>
  <c r="I47" i="15"/>
  <c r="K46" i="15"/>
  <c r="K42" i="15"/>
  <c r="I42" i="15"/>
  <c r="K40" i="15"/>
  <c r="I40" i="15"/>
  <c r="K38" i="15"/>
  <c r="K37" i="15"/>
  <c r="I37" i="15"/>
  <c r="B15" i="44" s="1"/>
  <c r="K28" i="15"/>
  <c r="I27" i="15"/>
  <c r="E27" i="15" s="1"/>
  <c r="K15" i="15"/>
  <c r="I15" i="15"/>
  <c r="E15" i="15" s="1"/>
  <c r="K27" i="15" l="1"/>
  <c r="E43" i="15"/>
  <c r="B16" i="44"/>
  <c r="I43" i="15"/>
  <c r="J50" i="15"/>
  <c r="K43" i="15"/>
  <c r="K50" i="15" s="1"/>
  <c r="E30" i="5" l="1"/>
  <c r="F30" i="5"/>
  <c r="D31" i="5"/>
  <c r="E31" i="5"/>
  <c r="F31" i="5"/>
  <c r="D32" i="5"/>
  <c r="E32" i="5"/>
  <c r="F32" i="5"/>
  <c r="E33" i="5"/>
  <c r="F33" i="5"/>
  <c r="G33" i="5" s="1"/>
  <c r="E29" i="5"/>
  <c r="F29" i="5"/>
  <c r="G29" i="5" s="1"/>
  <c r="N21" i="40"/>
  <c r="M21" i="40"/>
  <c r="N7" i="37"/>
  <c r="J7" i="37"/>
  <c r="L8" i="37"/>
  <c r="V13" i="8" s="1"/>
  <c r="K8" i="37"/>
  <c r="M8" i="37"/>
  <c r="W13" i="8" s="1"/>
  <c r="H8" i="37"/>
  <c r="V9" i="8" s="1"/>
  <c r="I8" i="37"/>
  <c r="W9" i="8" s="1"/>
  <c r="G8" i="37"/>
  <c r="AC53" i="54"/>
  <c r="AD53" i="54"/>
  <c r="O21" i="40" l="1"/>
  <c r="E48" i="15"/>
  <c r="I49" i="15"/>
  <c r="I50" i="15" s="1"/>
  <c r="V14" i="8"/>
  <c r="N8" i="37"/>
  <c r="W14" i="8"/>
  <c r="J8" i="37"/>
  <c r="E49" i="15" l="1"/>
  <c r="I43" i="52"/>
  <c r="K43" i="52" s="1"/>
  <c r="I47" i="52"/>
  <c r="I29" i="52"/>
  <c r="I32" i="52"/>
  <c r="K32" i="52" s="1"/>
  <c r="F17" i="52"/>
  <c r="I15" i="52"/>
  <c r="E17" i="45"/>
  <c r="F17" i="45" s="1"/>
  <c r="E50" i="15" l="1"/>
  <c r="G12" i="54"/>
  <c r="E38" i="40" l="1"/>
  <c r="C17" i="45" l="1"/>
  <c r="D10" i="43" l="1"/>
  <c r="D15" i="43" l="1"/>
  <c r="F28" i="9"/>
  <c r="G28" i="9" s="1"/>
  <c r="F42" i="9"/>
  <c r="F73" i="7" l="1"/>
  <c r="H73" i="7" s="1"/>
  <c r="M35" i="40"/>
  <c r="F12" i="54" l="1"/>
  <c r="AA64" i="54"/>
  <c r="AA59" i="54"/>
  <c r="AA34" i="54"/>
  <c r="AA28" i="54"/>
  <c r="AA25" i="54"/>
  <c r="AA17" i="54"/>
  <c r="AA14" i="54"/>
  <c r="AA7" i="54"/>
  <c r="AA35" i="54" l="1"/>
  <c r="AA66" i="54" s="1"/>
  <c r="F78" i="9" l="1"/>
  <c r="F81" i="9" l="1"/>
  <c r="F83" i="9" s="1"/>
  <c r="G78" i="9"/>
  <c r="D21" i="45"/>
  <c r="C34" i="52"/>
  <c r="J55" i="15"/>
  <c r="C56" i="52" l="1"/>
  <c r="G83" i="9"/>
  <c r="G81" i="9"/>
  <c r="I34" i="52"/>
  <c r="J34" i="52" l="1"/>
  <c r="K34" i="52" s="1"/>
  <c r="F71" i="9"/>
  <c r="G71" i="9" s="1"/>
  <c r="D22" i="20"/>
  <c r="E22" i="20"/>
  <c r="C22" i="20"/>
  <c r="D37" i="20"/>
  <c r="E37" i="20"/>
  <c r="K35" i="7"/>
  <c r="L35" i="7"/>
  <c r="N35" i="7"/>
  <c r="O35" i="7"/>
  <c r="Q35" i="7"/>
  <c r="R35" i="7"/>
  <c r="T35" i="7"/>
  <c r="U35" i="7"/>
  <c r="W35" i="7"/>
  <c r="X35" i="7"/>
  <c r="Z35" i="7"/>
  <c r="AA35" i="7"/>
  <c r="AC35" i="7"/>
  <c r="AD35" i="7"/>
  <c r="AG35" i="7"/>
  <c r="K26" i="7"/>
  <c r="L26" i="7"/>
  <c r="N26" i="7"/>
  <c r="O26" i="7"/>
  <c r="Q26" i="7"/>
  <c r="R26" i="7"/>
  <c r="T26" i="7"/>
  <c r="U26" i="7"/>
  <c r="W26" i="7"/>
  <c r="X26" i="7"/>
  <c r="Z26" i="7"/>
  <c r="AA26" i="7"/>
  <c r="AC26" i="7"/>
  <c r="AD26" i="7"/>
  <c r="AF26" i="7"/>
  <c r="AG26" i="7"/>
  <c r="AI26" i="7"/>
  <c r="K18" i="7"/>
  <c r="L18" i="7"/>
  <c r="N18" i="7"/>
  <c r="O18" i="7"/>
  <c r="Q18" i="7"/>
  <c r="R18" i="7"/>
  <c r="T18" i="7"/>
  <c r="U18" i="7"/>
  <c r="W18" i="7"/>
  <c r="X18" i="7"/>
  <c r="Z18" i="7"/>
  <c r="AA18" i="7"/>
  <c r="AC18" i="7"/>
  <c r="AD18" i="7"/>
  <c r="AF18" i="7"/>
  <c r="AG18" i="7"/>
  <c r="AI18" i="7"/>
  <c r="K15" i="7"/>
  <c r="L15" i="7"/>
  <c r="N15" i="7"/>
  <c r="O15" i="7"/>
  <c r="Q15" i="7"/>
  <c r="R15" i="7"/>
  <c r="T15" i="7"/>
  <c r="U15" i="7"/>
  <c r="W15" i="7"/>
  <c r="X15" i="7"/>
  <c r="Z15" i="7"/>
  <c r="AA15" i="7"/>
  <c r="AC15" i="7"/>
  <c r="AD15" i="7"/>
  <c r="AF15" i="7"/>
  <c r="AG15" i="7"/>
  <c r="AI15" i="7"/>
  <c r="K8" i="7"/>
  <c r="L8" i="7"/>
  <c r="N8" i="7"/>
  <c r="O8" i="7"/>
  <c r="Q8" i="7"/>
  <c r="R8" i="7"/>
  <c r="T8" i="7"/>
  <c r="U8" i="7"/>
  <c r="W8" i="7"/>
  <c r="X8" i="7"/>
  <c r="Z8" i="7"/>
  <c r="AA8" i="7"/>
  <c r="AC8" i="7"/>
  <c r="AD8" i="7"/>
  <c r="AF8" i="7"/>
  <c r="AG8" i="7"/>
  <c r="AI8" i="7"/>
  <c r="K45" i="6"/>
  <c r="L45" i="6"/>
  <c r="N45" i="6"/>
  <c r="O45" i="6"/>
  <c r="Q45" i="6"/>
  <c r="K34" i="6"/>
  <c r="L34" i="6"/>
  <c r="N34" i="6"/>
  <c r="O34" i="6"/>
  <c r="Q34" i="6"/>
  <c r="K28" i="6"/>
  <c r="L28" i="6"/>
  <c r="N28" i="6"/>
  <c r="O28" i="6"/>
  <c r="Q28" i="6"/>
  <c r="K25" i="6"/>
  <c r="L25" i="6"/>
  <c r="N25" i="6"/>
  <c r="O25" i="6"/>
  <c r="Q25" i="6"/>
  <c r="K17" i="6"/>
  <c r="L17" i="6"/>
  <c r="N17" i="6"/>
  <c r="O17" i="6"/>
  <c r="Q17" i="6"/>
  <c r="K14" i="6"/>
  <c r="L14" i="6"/>
  <c r="N14" i="6"/>
  <c r="O14" i="6"/>
  <c r="Q14" i="6"/>
  <c r="K7" i="6"/>
  <c r="L7" i="6"/>
  <c r="N7" i="6"/>
  <c r="O7" i="6"/>
  <c r="Q7" i="6"/>
  <c r="J34" i="5"/>
  <c r="L34" i="5"/>
  <c r="M34" i="5"/>
  <c r="P34" i="5"/>
  <c r="R34" i="5"/>
  <c r="S34" i="5"/>
  <c r="V34" i="5"/>
  <c r="Y34" i="5"/>
  <c r="Z34" i="5"/>
  <c r="AB34" i="5"/>
  <c r="AE34" i="5"/>
  <c r="AH34" i="5"/>
  <c r="J7" i="5"/>
  <c r="K7" i="5"/>
  <c r="L7" i="5"/>
  <c r="M7" i="5"/>
  <c r="N7" i="5"/>
  <c r="P7" i="5"/>
  <c r="R7" i="5"/>
  <c r="S7" i="5"/>
  <c r="V7" i="5"/>
  <c r="W7" i="5"/>
  <c r="Y7" i="5"/>
  <c r="Z7" i="5"/>
  <c r="AB7" i="5"/>
  <c r="AC7" i="5"/>
  <c r="AE7" i="5"/>
  <c r="AF7" i="5"/>
  <c r="AH7" i="5"/>
  <c r="K59" i="54"/>
  <c r="L59" i="54"/>
  <c r="N59" i="54"/>
  <c r="O59" i="54"/>
  <c r="Q59" i="54"/>
  <c r="R59" i="54"/>
  <c r="T59" i="54"/>
  <c r="U59" i="54"/>
  <c r="W59" i="54"/>
  <c r="K53" i="54"/>
  <c r="N53" i="54"/>
  <c r="Q53" i="54"/>
  <c r="T53" i="54"/>
  <c r="U53" i="54"/>
  <c r="W53" i="54"/>
  <c r="K34" i="54"/>
  <c r="L34" i="54"/>
  <c r="N34" i="54"/>
  <c r="Q34" i="54"/>
  <c r="R34" i="54"/>
  <c r="T34" i="54"/>
  <c r="U34" i="54"/>
  <c r="W34" i="54"/>
  <c r="K28" i="54"/>
  <c r="L28" i="54"/>
  <c r="N28" i="54"/>
  <c r="O28" i="54"/>
  <c r="Q28" i="54"/>
  <c r="R28" i="54"/>
  <c r="T28" i="54"/>
  <c r="U28" i="54"/>
  <c r="W28" i="54"/>
  <c r="K25" i="54"/>
  <c r="L25" i="54"/>
  <c r="N25" i="54"/>
  <c r="O25" i="54"/>
  <c r="Q25" i="54"/>
  <c r="R25" i="54"/>
  <c r="T25" i="54"/>
  <c r="U25" i="54"/>
  <c r="W25" i="54"/>
  <c r="K17" i="54"/>
  <c r="L17" i="54"/>
  <c r="N17" i="54"/>
  <c r="O17" i="54"/>
  <c r="Q17" i="54"/>
  <c r="R17" i="54"/>
  <c r="T17" i="54"/>
  <c r="U17" i="54"/>
  <c r="W17" i="54"/>
  <c r="I17" i="54"/>
  <c r="K14" i="54"/>
  <c r="L14" i="54"/>
  <c r="N14" i="54"/>
  <c r="O14" i="54"/>
  <c r="Q14" i="54"/>
  <c r="R14" i="54"/>
  <c r="T14" i="54"/>
  <c r="U14" i="54"/>
  <c r="W14" i="54"/>
  <c r="K7" i="54"/>
  <c r="L7" i="54"/>
  <c r="N7" i="54"/>
  <c r="O7" i="54"/>
  <c r="Q7" i="54"/>
  <c r="R7" i="54"/>
  <c r="T7" i="54"/>
  <c r="U7" i="54"/>
  <c r="W7" i="54"/>
  <c r="I7" i="54"/>
  <c r="G52" i="1"/>
  <c r="H52" i="1" s="1"/>
  <c r="E52" i="1"/>
  <c r="G34" i="1"/>
  <c r="H34" i="1" s="1"/>
  <c r="G14" i="1"/>
  <c r="H14" i="1" s="1"/>
  <c r="G17" i="1"/>
  <c r="H17" i="1" s="1"/>
  <c r="G25" i="1"/>
  <c r="H25" i="1" s="1"/>
  <c r="G28" i="1"/>
  <c r="E14" i="1"/>
  <c r="G7" i="1"/>
  <c r="H7" i="1" s="1"/>
  <c r="F48" i="52"/>
  <c r="E10" i="45"/>
  <c r="E7" i="45"/>
  <c r="F7" i="45" s="1"/>
  <c r="D26" i="44"/>
  <c r="D16" i="44"/>
  <c r="C41" i="43"/>
  <c r="D41" i="43"/>
  <c r="B41" i="43"/>
  <c r="B38" i="43"/>
  <c r="F67" i="9"/>
  <c r="F54" i="9"/>
  <c r="G54" i="9" s="1"/>
  <c r="F45" i="9"/>
  <c r="G45" i="9" s="1"/>
  <c r="F39" i="9"/>
  <c r="G39" i="9" s="1"/>
  <c r="F14" i="9"/>
  <c r="G67" i="9" l="1"/>
  <c r="F56" i="52"/>
  <c r="D22" i="44"/>
  <c r="G14" i="9"/>
  <c r="F25" i="9"/>
  <c r="E21" i="45"/>
  <c r="F21" i="45" s="1"/>
  <c r="I56" i="52"/>
  <c r="L35" i="6"/>
  <c r="O35" i="6"/>
  <c r="N35" i="6"/>
  <c r="Q36" i="7"/>
  <c r="Q97" i="7" s="1"/>
  <c r="W35" i="54"/>
  <c r="K35" i="54"/>
  <c r="K35" i="6"/>
  <c r="G35" i="1"/>
  <c r="H35" i="1" s="1"/>
  <c r="F56" i="9"/>
  <c r="Q35" i="6"/>
  <c r="Q35" i="54"/>
  <c r="R35" i="54"/>
  <c r="N35" i="54"/>
  <c r="T35" i="54"/>
  <c r="L35" i="54"/>
  <c r="U35" i="54"/>
  <c r="G25" i="9" l="1"/>
  <c r="G56" i="9"/>
  <c r="F5" i="18"/>
  <c r="G5" i="18" s="1"/>
  <c r="G56" i="52"/>
  <c r="J48" i="52"/>
  <c r="F75" i="9"/>
  <c r="G75" i="9" s="1"/>
  <c r="L20" i="18"/>
  <c r="M20" i="18" s="1"/>
  <c r="J56" i="52" l="1"/>
  <c r="C41" i="20"/>
  <c r="E41" i="20" s="1"/>
  <c r="E40" i="20"/>
  <c r="E39" i="20"/>
  <c r="E38" i="20"/>
  <c r="C33" i="20"/>
  <c r="C37" i="20" s="1"/>
  <c r="E13" i="20"/>
  <c r="E16" i="20" s="1"/>
  <c r="D13" i="20"/>
  <c r="D16" i="20" s="1"/>
  <c r="D42" i="20" s="1"/>
  <c r="C13" i="20"/>
  <c r="C16" i="20" s="1"/>
  <c r="D9" i="20"/>
  <c r="C9" i="20"/>
  <c r="AF102" i="7"/>
  <c r="AF101" i="7"/>
  <c r="AF100" i="7"/>
  <c r="AF99" i="7"/>
  <c r="AC102" i="7"/>
  <c r="AC101" i="7"/>
  <c r="AC100" i="7"/>
  <c r="AC99" i="7"/>
  <c r="Z102" i="7"/>
  <c r="Z101" i="7"/>
  <c r="Z100" i="7"/>
  <c r="Z99" i="7"/>
  <c r="Q102" i="7"/>
  <c r="Q101" i="7"/>
  <c r="Q100" i="7"/>
  <c r="Q99" i="7"/>
  <c r="N102" i="7"/>
  <c r="N101" i="7"/>
  <c r="N100" i="7"/>
  <c r="N99" i="7"/>
  <c r="K102" i="7"/>
  <c r="K101" i="7"/>
  <c r="K100" i="7"/>
  <c r="K99" i="7"/>
  <c r="E73" i="7"/>
  <c r="L103" i="7"/>
  <c r="O103" i="7"/>
  <c r="R103" i="7"/>
  <c r="T103" i="7"/>
  <c r="U103" i="7"/>
  <c r="W103" i="7"/>
  <c r="X103" i="7"/>
  <c r="AA103" i="7"/>
  <c r="AD103" i="7"/>
  <c r="AG103" i="7"/>
  <c r="I103" i="7"/>
  <c r="AG74" i="7"/>
  <c r="AD29" i="7"/>
  <c r="AD36" i="7" s="1"/>
  <c r="AD97" i="7" s="1"/>
  <c r="AG29" i="7"/>
  <c r="AG36" i="7" s="1"/>
  <c r="AC29" i="7"/>
  <c r="AC36" i="7" s="1"/>
  <c r="AF29" i="7"/>
  <c r="AF36" i="7" s="1"/>
  <c r="AF97" i="7" s="1"/>
  <c r="I35" i="7"/>
  <c r="L29" i="7"/>
  <c r="I26" i="7"/>
  <c r="N29" i="7"/>
  <c r="N36" i="7" s="1"/>
  <c r="N97" i="7" s="1"/>
  <c r="M19" i="40"/>
  <c r="L19" i="40"/>
  <c r="M10" i="40"/>
  <c r="M11" i="40"/>
  <c r="M12" i="40"/>
  <c r="M13" i="40"/>
  <c r="M14" i="40"/>
  <c r="M15" i="40"/>
  <c r="M16" i="40"/>
  <c r="M17" i="40"/>
  <c r="M18" i="40"/>
  <c r="M8" i="40"/>
  <c r="M6" i="40"/>
  <c r="M4" i="40"/>
  <c r="D38" i="40"/>
  <c r="C38" i="40"/>
  <c r="N4" i="40"/>
  <c r="N6" i="40"/>
  <c r="N8" i="40"/>
  <c r="D8" i="37"/>
  <c r="E8" i="37"/>
  <c r="AE17" i="5"/>
  <c r="AE14" i="5"/>
  <c r="Y17" i="5"/>
  <c r="V14" i="5"/>
  <c r="P58" i="5"/>
  <c r="J58" i="5"/>
  <c r="J43" i="5"/>
  <c r="N17" i="5"/>
  <c r="P17" i="5"/>
  <c r="Q17" i="5"/>
  <c r="R17" i="5"/>
  <c r="S17" i="5"/>
  <c r="T17" i="5"/>
  <c r="V17" i="5"/>
  <c r="W17" i="5"/>
  <c r="Z17" i="5"/>
  <c r="AB17" i="5"/>
  <c r="AC17" i="5"/>
  <c r="AF17" i="5"/>
  <c r="AH17" i="5"/>
  <c r="N14" i="5"/>
  <c r="P14" i="5"/>
  <c r="Q14" i="5"/>
  <c r="R14" i="5"/>
  <c r="S14" i="5"/>
  <c r="T14" i="5"/>
  <c r="W14" i="5"/>
  <c r="Y14" i="5"/>
  <c r="Z14" i="5"/>
  <c r="AB14" i="5"/>
  <c r="AC14" i="5"/>
  <c r="AF14" i="5"/>
  <c r="AH14" i="5"/>
  <c r="AH58" i="5"/>
  <c r="AE58" i="5"/>
  <c r="AB58" i="5"/>
  <c r="Y58" i="5"/>
  <c r="V58" i="5"/>
  <c r="S58" i="5"/>
  <c r="M58" i="5"/>
  <c r="H58" i="5"/>
  <c r="AF58" i="5"/>
  <c r="AC58" i="5"/>
  <c r="Z58" i="5"/>
  <c r="W58" i="5"/>
  <c r="T58" i="5"/>
  <c r="R58" i="5"/>
  <c r="Q58" i="5"/>
  <c r="N58" i="5"/>
  <c r="L58" i="5"/>
  <c r="K58" i="5"/>
  <c r="G57" i="54"/>
  <c r="G51" i="54"/>
  <c r="G49" i="54"/>
  <c r="G44" i="54"/>
  <c r="G24" i="54"/>
  <c r="G22" i="54"/>
  <c r="G20" i="54"/>
  <c r="G18" i="54"/>
  <c r="G6" i="54"/>
  <c r="G58" i="54"/>
  <c r="G56" i="54"/>
  <c r="G23" i="54"/>
  <c r="G21" i="54"/>
  <c r="G19" i="54"/>
  <c r="G9" i="54"/>
  <c r="F55" i="54"/>
  <c r="H55" i="54" s="1"/>
  <c r="F56" i="54"/>
  <c r="F57" i="54"/>
  <c r="F58" i="54"/>
  <c r="F46" i="54"/>
  <c r="F47" i="54"/>
  <c r="F48" i="54"/>
  <c r="F49" i="54"/>
  <c r="F50" i="54"/>
  <c r="F51" i="54"/>
  <c r="F52" i="54"/>
  <c r="F44" i="54"/>
  <c r="F26" i="54"/>
  <c r="G26" i="54"/>
  <c r="F27" i="54"/>
  <c r="F29" i="54"/>
  <c r="G29" i="54"/>
  <c r="H29" i="54" s="1"/>
  <c r="F30" i="54"/>
  <c r="G30" i="54"/>
  <c r="F31" i="54"/>
  <c r="G31" i="54"/>
  <c r="F32" i="54"/>
  <c r="G32" i="54"/>
  <c r="F33" i="54"/>
  <c r="F24" i="54"/>
  <c r="F18" i="54"/>
  <c r="F19" i="54"/>
  <c r="F20" i="54"/>
  <c r="F21" i="54"/>
  <c r="F22" i="54"/>
  <c r="F23" i="54"/>
  <c r="G14" i="54"/>
  <c r="F14" i="54"/>
  <c r="F9" i="54"/>
  <c r="F6" i="54"/>
  <c r="F5" i="54"/>
  <c r="E5" i="54"/>
  <c r="I14" i="52"/>
  <c r="B19" i="44"/>
  <c r="C16" i="44"/>
  <c r="D43" i="43"/>
  <c r="E43" i="43" s="1"/>
  <c r="C43" i="43"/>
  <c r="B43" i="43"/>
  <c r="C10" i="43"/>
  <c r="B10" i="43"/>
  <c r="B13" i="43"/>
  <c r="H30" i="54" l="1"/>
  <c r="H24" i="54"/>
  <c r="H49" i="54"/>
  <c r="O8" i="40"/>
  <c r="H58" i="54"/>
  <c r="O6" i="40"/>
  <c r="H6" i="54"/>
  <c r="O4" i="40"/>
  <c r="K56" i="52"/>
  <c r="C22" i="44"/>
  <c r="E22" i="44" s="1"/>
  <c r="E16" i="44"/>
  <c r="F8" i="37"/>
  <c r="C15" i="43"/>
  <c r="E15" i="43" s="1"/>
  <c r="E10" i="43"/>
  <c r="L36" i="7"/>
  <c r="L97" i="7" s="1"/>
  <c r="N103" i="7"/>
  <c r="Z103" i="7"/>
  <c r="AF103" i="7"/>
  <c r="C42" i="20"/>
  <c r="B22" i="44"/>
  <c r="J20" i="18"/>
  <c r="B15" i="43"/>
  <c r="AC103" i="7"/>
  <c r="K103" i="7"/>
  <c r="Q103" i="7"/>
  <c r="AG97" i="7"/>
  <c r="L9" i="40"/>
  <c r="X18" i="8"/>
  <c r="Y18" i="8"/>
  <c r="Z18" i="8"/>
  <c r="M9" i="40"/>
  <c r="E9" i="20"/>
  <c r="E42" i="20" s="1"/>
  <c r="G46" i="54"/>
  <c r="H46" i="54" s="1"/>
  <c r="G48" i="54"/>
  <c r="G50" i="54"/>
  <c r="G52" i="54"/>
  <c r="H52" i="54" s="1"/>
  <c r="G5" i="54"/>
  <c r="G7" i="54" s="1"/>
  <c r="G27" i="54"/>
  <c r="D74" i="9" l="1"/>
  <c r="D71" i="9"/>
  <c r="D45" i="9"/>
  <c r="D42" i="9"/>
  <c r="D28" i="9"/>
  <c r="D39" i="9" l="1"/>
  <c r="D81" i="9"/>
  <c r="D83" i="9" s="1"/>
  <c r="D56" i="9"/>
  <c r="C8" i="37"/>
  <c r="I45" i="6"/>
  <c r="I34" i="6"/>
  <c r="I28" i="6"/>
  <c r="I25" i="6"/>
  <c r="I17" i="6"/>
  <c r="I14" i="6"/>
  <c r="I7" i="6"/>
  <c r="AB63" i="5"/>
  <c r="Z63" i="5"/>
  <c r="Y63" i="5"/>
  <c r="W63" i="5"/>
  <c r="S63" i="5"/>
  <c r="R63" i="5"/>
  <c r="Q63" i="5"/>
  <c r="P63" i="5"/>
  <c r="N63" i="5"/>
  <c r="M63" i="5"/>
  <c r="L63" i="5"/>
  <c r="K63" i="5"/>
  <c r="AH52" i="5"/>
  <c r="AE52" i="5"/>
  <c r="AC52" i="5"/>
  <c r="AB52" i="5"/>
  <c r="Z52" i="5"/>
  <c r="Y52" i="5"/>
  <c r="V52" i="5"/>
  <c r="S52" i="5"/>
  <c r="R52" i="5"/>
  <c r="P52" i="5"/>
  <c r="M52" i="5"/>
  <c r="L52" i="5"/>
  <c r="K52" i="5"/>
  <c r="AF52" i="5"/>
  <c r="W52" i="5"/>
  <c r="Q52" i="5"/>
  <c r="N52" i="5"/>
  <c r="AC34" i="5"/>
  <c r="AF34" i="5"/>
  <c r="T34" i="5"/>
  <c r="Q34" i="5"/>
  <c r="N34" i="5"/>
  <c r="AH28" i="5"/>
  <c r="AF28" i="5"/>
  <c r="AE28" i="5"/>
  <c r="AC28" i="5"/>
  <c r="AB28" i="5"/>
  <c r="Z28" i="5"/>
  <c r="Y28" i="5"/>
  <c r="V28" i="5"/>
  <c r="T28" i="5"/>
  <c r="S28" i="5"/>
  <c r="R28" i="5"/>
  <c r="Q28" i="5"/>
  <c r="P28" i="5"/>
  <c r="N28" i="5"/>
  <c r="M28" i="5"/>
  <c r="L28" i="5"/>
  <c r="K28" i="5"/>
  <c r="W28" i="5"/>
  <c r="AH25" i="5"/>
  <c r="AF25" i="5"/>
  <c r="AE25" i="5"/>
  <c r="AC25" i="5"/>
  <c r="AB25" i="5"/>
  <c r="Z25" i="5"/>
  <c r="Y25" i="5"/>
  <c r="W25" i="5"/>
  <c r="V25" i="5"/>
  <c r="T25" i="5"/>
  <c r="S25" i="5"/>
  <c r="R25" i="5"/>
  <c r="P25" i="5"/>
  <c r="N25" i="5"/>
  <c r="M25" i="5"/>
  <c r="L25" i="5"/>
  <c r="K25" i="5"/>
  <c r="Q25" i="5"/>
  <c r="M17" i="5"/>
  <c r="L17" i="5"/>
  <c r="K17" i="5"/>
  <c r="M14" i="5"/>
  <c r="L14" i="5"/>
  <c r="K14" i="5"/>
  <c r="T7" i="5"/>
  <c r="Q7" i="5"/>
  <c r="J63" i="5"/>
  <c r="H63" i="5"/>
  <c r="J52" i="5"/>
  <c r="D30" i="5"/>
  <c r="J28" i="5"/>
  <c r="H28" i="5"/>
  <c r="J25" i="5"/>
  <c r="H25" i="5"/>
  <c r="J17" i="5"/>
  <c r="H17" i="5"/>
  <c r="J14" i="5"/>
  <c r="H14" i="5"/>
  <c r="H7" i="5"/>
  <c r="M23" i="8"/>
  <c r="M9" i="8"/>
  <c r="N9" i="8"/>
  <c r="M7" i="8"/>
  <c r="N7" i="8"/>
  <c r="N5" i="8"/>
  <c r="M4" i="8"/>
  <c r="N4" i="8"/>
  <c r="M3" i="8"/>
  <c r="N3" i="8"/>
  <c r="L3" i="8"/>
  <c r="G68" i="54"/>
  <c r="N29" i="8" s="1"/>
  <c r="F68" i="54"/>
  <c r="M29" i="8" s="1"/>
  <c r="E68" i="54"/>
  <c r="L29" i="8" s="1"/>
  <c r="AF64" i="54"/>
  <c r="AD64" i="54"/>
  <c r="AC64" i="54"/>
  <c r="W64" i="54"/>
  <c r="U64" i="54"/>
  <c r="T64" i="54"/>
  <c r="R64" i="54"/>
  <c r="Q64" i="54"/>
  <c r="O64" i="54"/>
  <c r="N64" i="54"/>
  <c r="L64" i="54"/>
  <c r="K64" i="54"/>
  <c r="K66" i="54" s="1"/>
  <c r="I64" i="54"/>
  <c r="G64" i="54"/>
  <c r="F64" i="54"/>
  <c r="E63" i="54"/>
  <c r="E62" i="54"/>
  <c r="E61" i="54"/>
  <c r="I59" i="54"/>
  <c r="E58" i="54"/>
  <c r="E57" i="54"/>
  <c r="E56" i="54"/>
  <c r="E55" i="54"/>
  <c r="AF53" i="54"/>
  <c r="F53" i="54"/>
  <c r="M21" i="8" s="1"/>
  <c r="E52" i="54"/>
  <c r="E51" i="54"/>
  <c r="E50" i="54"/>
  <c r="E49" i="54"/>
  <c r="E48" i="54"/>
  <c r="O53" i="54"/>
  <c r="L53" i="54"/>
  <c r="E46" i="54"/>
  <c r="E45" i="54"/>
  <c r="E44" i="54"/>
  <c r="E43" i="54"/>
  <c r="E42" i="54"/>
  <c r="E41" i="54"/>
  <c r="E40" i="54"/>
  <c r="E39" i="54"/>
  <c r="E38" i="54"/>
  <c r="AF34" i="54"/>
  <c r="AD34" i="54"/>
  <c r="AC34" i="54"/>
  <c r="I34" i="54"/>
  <c r="O34" i="54"/>
  <c r="O35" i="54" s="1"/>
  <c r="E32" i="54"/>
  <c r="E31" i="54"/>
  <c r="E30" i="54"/>
  <c r="E29" i="54"/>
  <c r="AF28" i="54"/>
  <c r="AD28" i="54"/>
  <c r="AC28" i="54"/>
  <c r="I28" i="54"/>
  <c r="E27" i="54"/>
  <c r="E26" i="54"/>
  <c r="AF25" i="54"/>
  <c r="AD25" i="54"/>
  <c r="AC25" i="54"/>
  <c r="I25" i="54"/>
  <c r="E24" i="54"/>
  <c r="E23" i="54"/>
  <c r="E22" i="54"/>
  <c r="E21" i="54"/>
  <c r="E20" i="54"/>
  <c r="E19" i="54"/>
  <c r="E18" i="54"/>
  <c r="AF17" i="54"/>
  <c r="AD17" i="54"/>
  <c r="E17" i="54" s="1"/>
  <c r="L10" i="8" s="1"/>
  <c r="AC17" i="54"/>
  <c r="G17" i="54"/>
  <c r="N10" i="8" s="1"/>
  <c r="F17" i="54"/>
  <c r="M10" i="8" s="1"/>
  <c r="E16" i="54"/>
  <c r="E15" i="54"/>
  <c r="AF14" i="54"/>
  <c r="AD14" i="54"/>
  <c r="AC14" i="54"/>
  <c r="I14" i="54"/>
  <c r="E13" i="54"/>
  <c r="E12" i="54"/>
  <c r="E11" i="54"/>
  <c r="E9" i="54"/>
  <c r="L7" i="8" s="1"/>
  <c r="AF7" i="54"/>
  <c r="AD7" i="54"/>
  <c r="AC7" i="54"/>
  <c r="F7" i="54"/>
  <c r="H7" i="54" s="1"/>
  <c r="E6" i="54"/>
  <c r="L4" i="8" s="1"/>
  <c r="E63" i="1"/>
  <c r="E43" i="1"/>
  <c r="E34" i="1"/>
  <c r="E28" i="1"/>
  <c r="E25" i="1"/>
  <c r="C10" i="45"/>
  <c r="C7" i="45"/>
  <c r="S35" i="5" l="1"/>
  <c r="C21" i="45"/>
  <c r="J7" i="18"/>
  <c r="N35" i="5"/>
  <c r="N65" i="5" s="1"/>
  <c r="AF35" i="5"/>
  <c r="AF65" i="5" s="1"/>
  <c r="D33" i="5"/>
  <c r="L35" i="5"/>
  <c r="L65" i="5" s="1"/>
  <c r="P35" i="5"/>
  <c r="P65" i="5" s="1"/>
  <c r="Q35" i="5"/>
  <c r="Q65" i="5" s="1"/>
  <c r="AC35" i="5"/>
  <c r="AC65" i="5" s="1"/>
  <c r="M35" i="5"/>
  <c r="M65" i="5" s="1"/>
  <c r="Z35" i="5"/>
  <c r="Z65" i="5" s="1"/>
  <c r="T35" i="5"/>
  <c r="J35" i="5"/>
  <c r="J65" i="5" s="1"/>
  <c r="K34" i="5"/>
  <c r="K35" i="5" s="1"/>
  <c r="K65" i="5" s="1"/>
  <c r="W34" i="5"/>
  <c r="W35" i="5" s="1"/>
  <c r="W65" i="5" s="1"/>
  <c r="R35" i="5"/>
  <c r="R65" i="5" s="1"/>
  <c r="E28" i="54"/>
  <c r="F25" i="54"/>
  <c r="M11" i="8" s="1"/>
  <c r="F28" i="54"/>
  <c r="M12" i="8" s="1"/>
  <c r="E33" i="54"/>
  <c r="M5" i="8"/>
  <c r="AB35" i="5"/>
  <c r="AB65" i="5" s="1"/>
  <c r="AH35" i="5"/>
  <c r="AH65" i="5" s="1"/>
  <c r="V35" i="5"/>
  <c r="V65" i="5" s="1"/>
  <c r="Y35" i="5"/>
  <c r="Y65" i="5" s="1"/>
  <c r="AE35" i="5"/>
  <c r="AE65" i="5" s="1"/>
  <c r="L58" i="6"/>
  <c r="N58" i="6"/>
  <c r="I35" i="6"/>
  <c r="I58" i="6" s="1"/>
  <c r="O58" i="6"/>
  <c r="K58" i="6"/>
  <c r="I35" i="54"/>
  <c r="AC35" i="54"/>
  <c r="AC66" i="54" s="1"/>
  <c r="E7" i="54"/>
  <c r="L5" i="8" s="1"/>
  <c r="E14" i="54"/>
  <c r="L9" i="8" s="1"/>
  <c r="E25" i="54"/>
  <c r="G25" i="54"/>
  <c r="H25" i="54" s="1"/>
  <c r="F34" i="54"/>
  <c r="M13" i="8" s="1"/>
  <c r="AD35" i="54"/>
  <c r="AD66" i="54" s="1"/>
  <c r="AF35" i="54"/>
  <c r="AF66" i="54" s="1"/>
  <c r="E59" i="54"/>
  <c r="G59" i="54"/>
  <c r="H59" i="54" s="1"/>
  <c r="E64" i="54"/>
  <c r="U66" i="54"/>
  <c r="W66" i="54"/>
  <c r="G28" i="54"/>
  <c r="N66" i="54"/>
  <c r="Q58" i="6"/>
  <c r="T52" i="5"/>
  <c r="H34" i="5"/>
  <c r="H35" i="5" s="1"/>
  <c r="H52" i="5"/>
  <c r="S65" i="5"/>
  <c r="E34" i="54"/>
  <c r="L66" i="54"/>
  <c r="R66" i="54"/>
  <c r="I53" i="54"/>
  <c r="E53" i="54" s="1"/>
  <c r="E35" i="1"/>
  <c r="L23" i="8" l="1"/>
  <c r="L13" i="8"/>
  <c r="L11" i="8"/>
  <c r="L12" i="8"/>
  <c r="L21" i="8"/>
  <c r="N23" i="8"/>
  <c r="I66" i="54"/>
  <c r="N12" i="8"/>
  <c r="N11" i="8"/>
  <c r="E35" i="54"/>
  <c r="G33" i="54"/>
  <c r="H33" i="54" s="1"/>
  <c r="G47" i="54"/>
  <c r="T66" i="54"/>
  <c r="O66" i="54"/>
  <c r="F35" i="54"/>
  <c r="T65" i="5"/>
  <c r="H65" i="5"/>
  <c r="L14" i="8" l="1"/>
  <c r="G53" i="54"/>
  <c r="H53" i="54" s="1"/>
  <c r="E66" i="54"/>
  <c r="M14" i="8"/>
  <c r="F66" i="54"/>
  <c r="G34" i="54"/>
  <c r="H34" i="54" s="1"/>
  <c r="N21" i="8" l="1"/>
  <c r="N13" i="8"/>
  <c r="Q66" i="54"/>
  <c r="G35" i="54"/>
  <c r="H35" i="54" s="1"/>
  <c r="N14" i="8" l="1"/>
  <c r="G66" i="54"/>
  <c r="H66" i="54" s="1"/>
  <c r="G25" i="7"/>
  <c r="N35" i="40"/>
  <c r="I5" i="52" l="1"/>
  <c r="K5" i="52" s="1"/>
  <c r="I6" i="52"/>
  <c r="K6" i="52" s="1"/>
  <c r="I7" i="52"/>
  <c r="K7" i="52" s="1"/>
  <c r="I8" i="52"/>
  <c r="K8" i="52" s="1"/>
  <c r="I9" i="52"/>
  <c r="K9" i="52" s="1"/>
  <c r="I10" i="52"/>
  <c r="I11" i="52"/>
  <c r="K11" i="52" s="1"/>
  <c r="I12" i="52"/>
  <c r="I13" i="52"/>
  <c r="K13" i="52" s="1"/>
  <c r="I16" i="52"/>
  <c r="I18" i="52"/>
  <c r="K18" i="52" s="1"/>
  <c r="I19" i="52"/>
  <c r="K19" i="52" s="1"/>
  <c r="I21" i="52"/>
  <c r="I22" i="52"/>
  <c r="K22" i="52" s="1"/>
  <c r="I23" i="52"/>
  <c r="K23" i="52" s="1"/>
  <c r="I24" i="52"/>
  <c r="K24" i="52" s="1"/>
  <c r="I26" i="52"/>
  <c r="K26" i="52" s="1"/>
  <c r="I27" i="52"/>
  <c r="K27" i="52" s="1"/>
  <c r="I30" i="52"/>
  <c r="K30" i="52" s="1"/>
  <c r="I35" i="52"/>
  <c r="K35" i="52" s="1"/>
  <c r="I36" i="52"/>
  <c r="K36" i="52" s="1"/>
  <c r="I37" i="52"/>
  <c r="K37" i="52" s="1"/>
  <c r="I38" i="52"/>
  <c r="K38" i="52" s="1"/>
  <c r="I39" i="52"/>
  <c r="I40" i="52"/>
  <c r="K40" i="52" s="1"/>
  <c r="I41" i="52"/>
  <c r="K41" i="52" s="1"/>
  <c r="I42" i="52"/>
  <c r="K42" i="52" s="1"/>
  <c r="I48" i="52"/>
  <c r="K48" i="52" s="1"/>
  <c r="I49" i="52"/>
  <c r="K49" i="52" s="1"/>
  <c r="I50" i="52"/>
  <c r="I51" i="52"/>
  <c r="K51" i="52" s="1"/>
  <c r="I52" i="52"/>
  <c r="K52" i="52" s="1"/>
  <c r="I53" i="52"/>
  <c r="K53" i="52" s="1"/>
  <c r="I54" i="52"/>
  <c r="K54" i="52" s="1"/>
  <c r="I55" i="52"/>
  <c r="I3" i="52"/>
  <c r="K3" i="52" s="1"/>
  <c r="I20" i="52"/>
  <c r="K20" i="52" s="1"/>
  <c r="I25" i="52"/>
  <c r="K25" i="52" s="1"/>
  <c r="I28" i="52"/>
  <c r="K28" i="52" s="1"/>
  <c r="I33" i="52"/>
  <c r="K33" i="52" s="1"/>
  <c r="I17" i="52" l="1"/>
  <c r="K17" i="52" s="1"/>
  <c r="F31" i="18"/>
  <c r="F32" i="18"/>
  <c r="G32" i="18" s="1"/>
  <c r="F27" i="18"/>
  <c r="G27" i="18" s="1"/>
  <c r="F28" i="18"/>
  <c r="G28" i="18" s="1"/>
  <c r="D6" i="5"/>
  <c r="E6" i="5"/>
  <c r="F6" i="5"/>
  <c r="G6" i="5" s="1"/>
  <c r="D7" i="5"/>
  <c r="E7" i="5"/>
  <c r="F7" i="5"/>
  <c r="G7" i="5" s="1"/>
  <c r="D9" i="5"/>
  <c r="E9" i="5"/>
  <c r="F9" i="5"/>
  <c r="D11" i="5"/>
  <c r="E11" i="5"/>
  <c r="F11" i="5"/>
  <c r="D12" i="5"/>
  <c r="E12" i="5"/>
  <c r="F12" i="5"/>
  <c r="D13" i="5"/>
  <c r="E13" i="5"/>
  <c r="F13" i="5"/>
  <c r="D14" i="5"/>
  <c r="E14" i="5"/>
  <c r="D15" i="5"/>
  <c r="E15" i="5"/>
  <c r="F15" i="5"/>
  <c r="D16" i="5"/>
  <c r="E16" i="5"/>
  <c r="F16" i="5"/>
  <c r="D17" i="5"/>
  <c r="E17" i="5"/>
  <c r="F17" i="5"/>
  <c r="D18" i="5"/>
  <c r="E18" i="5"/>
  <c r="F18" i="5"/>
  <c r="D19" i="5"/>
  <c r="E19" i="5"/>
  <c r="F19" i="5"/>
  <c r="D20" i="5"/>
  <c r="E20" i="5"/>
  <c r="F20" i="5"/>
  <c r="D21" i="5"/>
  <c r="E21" i="5"/>
  <c r="F21" i="5"/>
  <c r="D22" i="5"/>
  <c r="E22" i="5"/>
  <c r="F22" i="5"/>
  <c r="D23" i="5"/>
  <c r="E23" i="5"/>
  <c r="F23" i="5"/>
  <c r="D24" i="5"/>
  <c r="E24" i="5"/>
  <c r="F24" i="5"/>
  <c r="G24" i="5" s="1"/>
  <c r="D25" i="5"/>
  <c r="E25" i="5"/>
  <c r="D26" i="5"/>
  <c r="E26" i="5"/>
  <c r="F26" i="5"/>
  <c r="D27" i="5"/>
  <c r="E27" i="5"/>
  <c r="F27" i="5"/>
  <c r="D28" i="5"/>
  <c r="E28" i="5"/>
  <c r="F28" i="5"/>
  <c r="D29" i="5"/>
  <c r="L7" i="18"/>
  <c r="M7" i="18" s="1"/>
  <c r="D34" i="5"/>
  <c r="E34" i="5"/>
  <c r="D35" i="5"/>
  <c r="E35" i="5"/>
  <c r="D37" i="5"/>
  <c r="E37" i="5"/>
  <c r="F37" i="5"/>
  <c r="D38" i="5"/>
  <c r="E38" i="5"/>
  <c r="F38" i="5"/>
  <c r="D39" i="5"/>
  <c r="E39" i="5"/>
  <c r="F39" i="5"/>
  <c r="D40" i="5"/>
  <c r="E40" i="5"/>
  <c r="F40" i="5"/>
  <c r="D41" i="5"/>
  <c r="E41" i="5"/>
  <c r="F41" i="5"/>
  <c r="D42" i="5"/>
  <c r="E42" i="5"/>
  <c r="F42" i="5"/>
  <c r="D43" i="5"/>
  <c r="E43" i="5"/>
  <c r="F43" i="5"/>
  <c r="D45" i="5"/>
  <c r="E45" i="5"/>
  <c r="F45" i="5"/>
  <c r="E46" i="5"/>
  <c r="F46" i="5"/>
  <c r="D47" i="5"/>
  <c r="E47" i="5"/>
  <c r="F47" i="5"/>
  <c r="D48" i="5"/>
  <c r="E48" i="5"/>
  <c r="F48" i="5"/>
  <c r="G48" i="5" s="1"/>
  <c r="D49" i="5"/>
  <c r="E49" i="5"/>
  <c r="F49" i="5"/>
  <c r="D50" i="5"/>
  <c r="E50" i="5"/>
  <c r="F50" i="5"/>
  <c r="D51" i="5"/>
  <c r="E51" i="5"/>
  <c r="F51" i="5"/>
  <c r="D52" i="5"/>
  <c r="E52" i="5"/>
  <c r="D54" i="5"/>
  <c r="E54" i="5"/>
  <c r="F54" i="5"/>
  <c r="G54" i="5" s="1"/>
  <c r="D55" i="5"/>
  <c r="E55" i="5"/>
  <c r="F55" i="5"/>
  <c r="D56" i="5"/>
  <c r="E56" i="5"/>
  <c r="F56" i="5"/>
  <c r="D57" i="5"/>
  <c r="E57" i="5"/>
  <c r="F57" i="5"/>
  <c r="D58" i="5"/>
  <c r="E58" i="5"/>
  <c r="F58" i="5"/>
  <c r="D60" i="5"/>
  <c r="E60" i="5"/>
  <c r="F60" i="5"/>
  <c r="D61" i="5"/>
  <c r="E61" i="5"/>
  <c r="F61" i="5"/>
  <c r="D62" i="5"/>
  <c r="E62" i="5"/>
  <c r="F62" i="5"/>
  <c r="E63" i="5"/>
  <c r="P25" i="8" s="1"/>
  <c r="E5" i="5"/>
  <c r="F5" i="5"/>
  <c r="D5" i="5"/>
  <c r="O3" i="8" s="1"/>
  <c r="F48" i="15"/>
  <c r="G48" i="15"/>
  <c r="G45" i="15"/>
  <c r="F11" i="18" s="1"/>
  <c r="G46" i="15"/>
  <c r="F44" i="15"/>
  <c r="F45" i="15" s="1"/>
  <c r="F39" i="15"/>
  <c r="G39" i="15"/>
  <c r="G40" i="15" s="1"/>
  <c r="F38" i="15"/>
  <c r="G38" i="15"/>
  <c r="F29" i="15"/>
  <c r="G29" i="15"/>
  <c r="F30" i="15"/>
  <c r="G30" i="15"/>
  <c r="H30" i="15" s="1"/>
  <c r="F31" i="15"/>
  <c r="G31" i="15"/>
  <c r="H31" i="15" s="1"/>
  <c r="F33" i="15"/>
  <c r="G33" i="15"/>
  <c r="F34" i="15"/>
  <c r="G34" i="15"/>
  <c r="F35" i="15"/>
  <c r="G35" i="15"/>
  <c r="F36" i="15"/>
  <c r="G36" i="15"/>
  <c r="F5" i="15"/>
  <c r="G5" i="15"/>
  <c r="F6" i="15"/>
  <c r="G6" i="15"/>
  <c r="F7" i="15"/>
  <c r="G7" i="15"/>
  <c r="H7" i="15" s="1"/>
  <c r="F8" i="15"/>
  <c r="G8" i="15"/>
  <c r="H8" i="15" s="1"/>
  <c r="F9" i="15"/>
  <c r="G9" i="15"/>
  <c r="F10" i="15"/>
  <c r="G10" i="15"/>
  <c r="F11" i="15"/>
  <c r="G11" i="15"/>
  <c r="H11" i="15" s="1"/>
  <c r="F12" i="15"/>
  <c r="G12" i="15"/>
  <c r="H12" i="15" s="1"/>
  <c r="F13" i="15"/>
  <c r="G13" i="15"/>
  <c r="F14" i="15"/>
  <c r="G14" i="15"/>
  <c r="F15" i="15"/>
  <c r="F16" i="15"/>
  <c r="G16" i="15"/>
  <c r="F17" i="15"/>
  <c r="G17" i="15"/>
  <c r="F18" i="15"/>
  <c r="G18" i="15"/>
  <c r="F19" i="15"/>
  <c r="G19" i="15"/>
  <c r="F20" i="15"/>
  <c r="G20" i="15"/>
  <c r="F21" i="15"/>
  <c r="G21" i="15"/>
  <c r="F22" i="15"/>
  <c r="G22" i="15"/>
  <c r="F23" i="15"/>
  <c r="G23" i="15"/>
  <c r="F24" i="15"/>
  <c r="G24" i="15"/>
  <c r="F25" i="15"/>
  <c r="G25" i="15"/>
  <c r="F26" i="15"/>
  <c r="G26" i="15"/>
  <c r="F27" i="15"/>
  <c r="F28" i="15"/>
  <c r="G28" i="15"/>
  <c r="F4" i="15"/>
  <c r="G4" i="15"/>
  <c r="H4" i="15" l="1"/>
  <c r="H6" i="17"/>
  <c r="G9" i="5"/>
  <c r="G11" i="18"/>
  <c r="F10" i="18"/>
  <c r="G58" i="5"/>
  <c r="G46" i="5"/>
  <c r="G51" i="5"/>
  <c r="H13" i="15"/>
  <c r="H9" i="15"/>
  <c r="H5" i="15"/>
  <c r="H33" i="15"/>
  <c r="AI103" i="7"/>
  <c r="H48" i="15"/>
  <c r="H14" i="15"/>
  <c r="H10" i="15"/>
  <c r="H6" i="15"/>
  <c r="H29" i="15"/>
  <c r="H45" i="15"/>
  <c r="F37" i="15"/>
  <c r="F40" i="15"/>
  <c r="G37" i="15"/>
  <c r="F30" i="18"/>
  <c r="G30" i="18" s="1"/>
  <c r="H37" i="15" l="1"/>
  <c r="F6" i="18"/>
  <c r="G6" i="18" s="1"/>
  <c r="G10" i="18"/>
  <c r="N68" i="15"/>
  <c r="M68" i="15"/>
  <c r="M69" i="15" s="1"/>
  <c r="N66" i="15"/>
  <c r="M75" i="15" l="1"/>
  <c r="N75" i="15"/>
  <c r="N73" i="15"/>
  <c r="M63" i="15"/>
  <c r="N63" i="15"/>
  <c r="M62" i="15"/>
  <c r="N62" i="15"/>
  <c r="M61" i="15"/>
  <c r="N61" i="15"/>
  <c r="M60" i="15"/>
  <c r="N60" i="15"/>
  <c r="M59" i="15"/>
  <c r="N59" i="15"/>
  <c r="M57" i="15"/>
  <c r="N57" i="15"/>
  <c r="M55" i="15"/>
  <c r="N55" i="15"/>
  <c r="M54" i="15"/>
  <c r="N54" i="15"/>
  <c r="J73" i="15"/>
  <c r="K73" i="15"/>
  <c r="J68" i="15"/>
  <c r="K68" i="15"/>
  <c r="G66" i="15"/>
  <c r="H66" i="15" s="1"/>
  <c r="J66" i="15"/>
  <c r="F66" i="15" s="1"/>
  <c r="E66" i="15"/>
  <c r="F79" i="15"/>
  <c r="G79" i="15"/>
  <c r="J59" i="15"/>
  <c r="J60" i="15"/>
  <c r="J61" i="15"/>
  <c r="J62" i="15"/>
  <c r="J63" i="15"/>
  <c r="J57" i="15"/>
  <c r="J54" i="15"/>
  <c r="G25" i="17"/>
  <c r="H25" i="17"/>
  <c r="G24" i="17"/>
  <c r="H24" i="17"/>
  <c r="I24" i="17" s="1"/>
  <c r="G21" i="17"/>
  <c r="H21" i="17"/>
  <c r="G18" i="17"/>
  <c r="H18" i="17"/>
  <c r="I18" i="17" s="1"/>
  <c r="G17" i="17"/>
  <c r="H17" i="17"/>
  <c r="G16" i="17"/>
  <c r="G14" i="17"/>
  <c r="F7" i="18" s="1"/>
  <c r="G7" i="18" s="1"/>
  <c r="G13" i="17"/>
  <c r="G12" i="17"/>
  <c r="H12" i="17"/>
  <c r="I12" i="17" s="1"/>
  <c r="G11" i="17"/>
  <c r="G10" i="17"/>
  <c r="G9" i="17"/>
  <c r="H9" i="17"/>
  <c r="G6" i="17"/>
  <c r="I25" i="17" l="1"/>
  <c r="F75" i="15"/>
  <c r="N56" i="15"/>
  <c r="K69" i="15"/>
  <c r="J69" i="15"/>
  <c r="F69" i="15" s="1"/>
  <c r="H13" i="17"/>
  <c r="I13" i="17" s="1"/>
  <c r="F61" i="15"/>
  <c r="G68" i="15"/>
  <c r="H68" i="15" s="1"/>
  <c r="J56" i="15"/>
  <c r="F73" i="15"/>
  <c r="F59" i="15"/>
  <c r="F63" i="15"/>
  <c r="J64" i="15"/>
  <c r="G7" i="17"/>
  <c r="F57" i="15"/>
  <c r="F60" i="15"/>
  <c r="F62" i="15"/>
  <c r="F54" i="15"/>
  <c r="F68" i="15"/>
  <c r="G73" i="15"/>
  <c r="M56" i="15"/>
  <c r="M64" i="15"/>
  <c r="F55" i="15"/>
  <c r="N64" i="15"/>
  <c r="N77" i="15" s="1"/>
  <c r="F71" i="15"/>
  <c r="H23" i="17"/>
  <c r="H20" i="17" s="1"/>
  <c r="G23" i="17"/>
  <c r="G20" i="17" s="1"/>
  <c r="G15" i="17"/>
  <c r="G8" i="17"/>
  <c r="J21" i="8"/>
  <c r="K21" i="8"/>
  <c r="E7" i="7"/>
  <c r="AA4" i="8" s="1"/>
  <c r="F7" i="7"/>
  <c r="AB4" i="8" s="1"/>
  <c r="G7" i="7"/>
  <c r="H7" i="7" s="1"/>
  <c r="F8" i="7"/>
  <c r="AB5" i="8" s="1"/>
  <c r="E10" i="7"/>
  <c r="F10" i="7"/>
  <c r="G10" i="7"/>
  <c r="E12" i="7"/>
  <c r="F12" i="7"/>
  <c r="G12" i="7"/>
  <c r="E13" i="7"/>
  <c r="F13" i="7"/>
  <c r="G13" i="7"/>
  <c r="H13" i="7" s="1"/>
  <c r="E14" i="7"/>
  <c r="F14" i="7"/>
  <c r="G14" i="7"/>
  <c r="E16" i="7"/>
  <c r="F16" i="7"/>
  <c r="G16" i="7"/>
  <c r="H16" i="7" s="1"/>
  <c r="E17" i="7"/>
  <c r="F17" i="7"/>
  <c r="G17" i="7"/>
  <c r="E19" i="7"/>
  <c r="F19" i="7"/>
  <c r="G19" i="7"/>
  <c r="H19" i="7" s="1"/>
  <c r="E20" i="7"/>
  <c r="F20" i="7"/>
  <c r="G20" i="7"/>
  <c r="H20" i="7" s="1"/>
  <c r="E21" i="7"/>
  <c r="F21" i="7"/>
  <c r="G21" i="7"/>
  <c r="H21" i="7" s="1"/>
  <c r="E22" i="7"/>
  <c r="F22" i="7"/>
  <c r="G22" i="7"/>
  <c r="E23" i="7"/>
  <c r="F23" i="7"/>
  <c r="G23" i="7"/>
  <c r="H23" i="7" s="1"/>
  <c r="E24" i="7"/>
  <c r="F24" i="7"/>
  <c r="G24" i="7"/>
  <c r="H24" i="7" s="1"/>
  <c r="E25" i="7"/>
  <c r="F25" i="7"/>
  <c r="H25" i="7" s="1"/>
  <c r="E27" i="7"/>
  <c r="F27" i="7"/>
  <c r="G27" i="7"/>
  <c r="E28" i="7"/>
  <c r="F28" i="7"/>
  <c r="G28" i="7"/>
  <c r="E30" i="7"/>
  <c r="F30" i="7"/>
  <c r="E31" i="7"/>
  <c r="F31" i="7"/>
  <c r="G31" i="7"/>
  <c r="H31" i="7" s="1"/>
  <c r="E32" i="7"/>
  <c r="F32" i="7"/>
  <c r="G32" i="7"/>
  <c r="E33" i="7"/>
  <c r="F33" i="7"/>
  <c r="G33" i="7"/>
  <c r="E34" i="7"/>
  <c r="F34" i="7"/>
  <c r="H34" i="7" s="1"/>
  <c r="E38" i="7"/>
  <c r="F38" i="7"/>
  <c r="G38" i="7"/>
  <c r="H38" i="7" s="1"/>
  <c r="E39" i="7"/>
  <c r="F39" i="7"/>
  <c r="G39" i="7"/>
  <c r="H39" i="7" s="1"/>
  <c r="E40" i="7"/>
  <c r="F40" i="7"/>
  <c r="G40" i="7"/>
  <c r="E41" i="7"/>
  <c r="F41" i="7"/>
  <c r="G41" i="7"/>
  <c r="H41" i="7" s="1"/>
  <c r="E42" i="7"/>
  <c r="F42" i="7"/>
  <c r="G42" i="7"/>
  <c r="H42" i="7" s="1"/>
  <c r="E43" i="7"/>
  <c r="F43" i="7"/>
  <c r="G43" i="7"/>
  <c r="H43" i="7" s="1"/>
  <c r="E44" i="7"/>
  <c r="F44" i="7"/>
  <c r="G44" i="7"/>
  <c r="E45" i="7"/>
  <c r="F45" i="7"/>
  <c r="G45" i="7"/>
  <c r="H45" i="7" s="1"/>
  <c r="E46" i="7"/>
  <c r="F46" i="7"/>
  <c r="G46" i="7"/>
  <c r="H46" i="7" s="1"/>
  <c r="E47" i="7"/>
  <c r="F47" i="7"/>
  <c r="G47" i="7"/>
  <c r="H47" i="7" s="1"/>
  <c r="E48" i="7"/>
  <c r="F48" i="7"/>
  <c r="G48" i="7"/>
  <c r="E49" i="7"/>
  <c r="F49" i="7"/>
  <c r="G49" i="7"/>
  <c r="H49" i="7" s="1"/>
  <c r="E50" i="7"/>
  <c r="F50" i="7"/>
  <c r="G50" i="7"/>
  <c r="H50" i="7" s="1"/>
  <c r="E51" i="7"/>
  <c r="F51" i="7"/>
  <c r="G51" i="7"/>
  <c r="H51" i="7" s="1"/>
  <c r="E52" i="7"/>
  <c r="F52" i="7"/>
  <c r="G52" i="7"/>
  <c r="E53" i="7"/>
  <c r="F53" i="7"/>
  <c r="G53" i="7"/>
  <c r="H53" i="7" s="1"/>
  <c r="E54" i="7"/>
  <c r="F54" i="7"/>
  <c r="G54" i="7"/>
  <c r="H54" i="7" s="1"/>
  <c r="E55" i="7"/>
  <c r="F55" i="7"/>
  <c r="G55" i="7"/>
  <c r="H55" i="7" s="1"/>
  <c r="E56" i="7"/>
  <c r="F56" i="7"/>
  <c r="G56" i="7"/>
  <c r="E57" i="7"/>
  <c r="F57" i="7"/>
  <c r="G57" i="7"/>
  <c r="H57" i="7" s="1"/>
  <c r="E58" i="7"/>
  <c r="F58" i="7"/>
  <c r="G58" i="7"/>
  <c r="H58" i="7" s="1"/>
  <c r="E59" i="7"/>
  <c r="F59" i="7"/>
  <c r="G59" i="7"/>
  <c r="E60" i="7"/>
  <c r="F60" i="7"/>
  <c r="G60" i="7"/>
  <c r="E61" i="7"/>
  <c r="F61" i="7"/>
  <c r="G61" i="7"/>
  <c r="E62" i="7"/>
  <c r="F62" i="7"/>
  <c r="G62" i="7"/>
  <c r="F63" i="7"/>
  <c r="G63" i="7"/>
  <c r="E64" i="7"/>
  <c r="J12" i="18" s="1"/>
  <c r="F64" i="7"/>
  <c r="G64" i="7"/>
  <c r="H64" i="7" s="1"/>
  <c r="E65" i="7"/>
  <c r="F65" i="7"/>
  <c r="G65" i="7"/>
  <c r="E66" i="7"/>
  <c r="J13" i="18" s="1"/>
  <c r="F66" i="7"/>
  <c r="G66" i="7"/>
  <c r="L13" i="18" s="1"/>
  <c r="E68" i="7"/>
  <c r="F68" i="7"/>
  <c r="G68" i="7"/>
  <c r="L14" i="18" s="1"/>
  <c r="E69" i="7"/>
  <c r="F69" i="7"/>
  <c r="G69" i="7"/>
  <c r="E70" i="7"/>
  <c r="F70" i="7"/>
  <c r="G70" i="7"/>
  <c r="E71" i="7"/>
  <c r="J14" i="18" s="1"/>
  <c r="F71" i="7"/>
  <c r="G71" i="7"/>
  <c r="E72" i="7"/>
  <c r="F72" i="7"/>
  <c r="G72" i="7"/>
  <c r="E76" i="7"/>
  <c r="F76" i="7"/>
  <c r="G76" i="7"/>
  <c r="E77" i="7"/>
  <c r="F77" i="7"/>
  <c r="G77" i="7"/>
  <c r="E78" i="7"/>
  <c r="F78" i="7"/>
  <c r="G78" i="7"/>
  <c r="E79" i="7"/>
  <c r="F79" i="7"/>
  <c r="G79" i="7"/>
  <c r="E80" i="7"/>
  <c r="F80" i="7"/>
  <c r="G80" i="7"/>
  <c r="E81" i="7"/>
  <c r="F81" i="7"/>
  <c r="G81" i="7"/>
  <c r="E82" i="7"/>
  <c r="F82" i="7"/>
  <c r="G82" i="7"/>
  <c r="E83" i="7"/>
  <c r="F83" i="7"/>
  <c r="G83" i="7"/>
  <c r="E84" i="7"/>
  <c r="AA21" i="8" s="1"/>
  <c r="F84" i="7"/>
  <c r="AB21" i="8" s="1"/>
  <c r="G84" i="7"/>
  <c r="AC21" i="8" s="1"/>
  <c r="E86" i="7"/>
  <c r="F86" i="7"/>
  <c r="G86" i="7"/>
  <c r="E87" i="7"/>
  <c r="F87" i="7"/>
  <c r="G87" i="7"/>
  <c r="E88" i="7"/>
  <c r="F88" i="7"/>
  <c r="G88" i="7"/>
  <c r="E89" i="7"/>
  <c r="F89" i="7"/>
  <c r="G89" i="7"/>
  <c r="E90" i="7"/>
  <c r="F90" i="7"/>
  <c r="G90" i="7"/>
  <c r="E91" i="7"/>
  <c r="F91" i="7"/>
  <c r="G91" i="7"/>
  <c r="E92" i="7"/>
  <c r="F92" i="7"/>
  <c r="G92" i="7"/>
  <c r="E93" i="7"/>
  <c r="F93" i="7"/>
  <c r="G93" i="7"/>
  <c r="E94" i="7"/>
  <c r="F94" i="7"/>
  <c r="G94" i="7"/>
  <c r="E95" i="7"/>
  <c r="F95" i="7"/>
  <c r="G95" i="7"/>
  <c r="E99" i="7"/>
  <c r="F99" i="7"/>
  <c r="G99" i="7"/>
  <c r="E100" i="7"/>
  <c r="J31" i="18" s="1"/>
  <c r="F100" i="7"/>
  <c r="G100" i="7"/>
  <c r="L31" i="18" s="1"/>
  <c r="J32" i="18"/>
  <c r="F101" i="7"/>
  <c r="G101" i="7"/>
  <c r="E102" i="7"/>
  <c r="F102" i="7"/>
  <c r="G102" i="7"/>
  <c r="H102" i="7" s="1"/>
  <c r="F6" i="7"/>
  <c r="G6" i="7"/>
  <c r="AC3" i="8" s="1"/>
  <c r="E6" i="7"/>
  <c r="AB29" i="8"/>
  <c r="AC29" i="8"/>
  <c r="N16" i="40"/>
  <c r="N17" i="40"/>
  <c r="N18" i="40"/>
  <c r="O18" i="40" s="1"/>
  <c r="E6" i="6"/>
  <c r="F6" i="6"/>
  <c r="G6" i="6"/>
  <c r="E7" i="6"/>
  <c r="F7" i="6"/>
  <c r="E9" i="6"/>
  <c r="F9" i="6"/>
  <c r="G9" i="6"/>
  <c r="H9" i="6" s="1"/>
  <c r="E11" i="6"/>
  <c r="F11" i="6"/>
  <c r="G11" i="6"/>
  <c r="E12" i="6"/>
  <c r="F12" i="6"/>
  <c r="G12" i="6"/>
  <c r="H12" i="6" s="1"/>
  <c r="E13" i="6"/>
  <c r="F13" i="6"/>
  <c r="G13" i="6"/>
  <c r="E15" i="6"/>
  <c r="F15" i="6"/>
  <c r="G15" i="6"/>
  <c r="H15" i="6" s="1"/>
  <c r="E16" i="6"/>
  <c r="F16" i="6"/>
  <c r="G16" i="6"/>
  <c r="E18" i="6"/>
  <c r="F18" i="6"/>
  <c r="G18" i="6"/>
  <c r="E19" i="6"/>
  <c r="F19" i="6"/>
  <c r="G19" i="6"/>
  <c r="E20" i="6"/>
  <c r="F20" i="6"/>
  <c r="G20" i="6"/>
  <c r="E21" i="6"/>
  <c r="F21" i="6"/>
  <c r="G21" i="6"/>
  <c r="E22" i="6"/>
  <c r="F22" i="6"/>
  <c r="G22" i="6"/>
  <c r="H22" i="6" s="1"/>
  <c r="E23" i="6"/>
  <c r="F23" i="6"/>
  <c r="G23" i="6"/>
  <c r="H23" i="6" s="1"/>
  <c r="E24" i="6"/>
  <c r="F24" i="6"/>
  <c r="G24" i="6"/>
  <c r="H24" i="6" s="1"/>
  <c r="E26" i="6"/>
  <c r="F26" i="6"/>
  <c r="G26" i="6"/>
  <c r="E27" i="6"/>
  <c r="F27" i="6"/>
  <c r="G27" i="6"/>
  <c r="E29" i="6"/>
  <c r="F29" i="6"/>
  <c r="G29" i="6"/>
  <c r="E30" i="6"/>
  <c r="F30" i="6"/>
  <c r="G30" i="6"/>
  <c r="E31" i="6"/>
  <c r="F31" i="6"/>
  <c r="G31" i="6"/>
  <c r="E32" i="6"/>
  <c r="F32" i="6"/>
  <c r="G32" i="6"/>
  <c r="E33" i="6"/>
  <c r="F33" i="6"/>
  <c r="G33" i="6"/>
  <c r="E37" i="6"/>
  <c r="F37" i="6"/>
  <c r="G37" i="6"/>
  <c r="E38" i="6"/>
  <c r="F38" i="6"/>
  <c r="G38" i="6"/>
  <c r="E39" i="6"/>
  <c r="F39" i="6"/>
  <c r="G39" i="6"/>
  <c r="E40" i="6"/>
  <c r="F40" i="6"/>
  <c r="G40" i="6"/>
  <c r="E41" i="6"/>
  <c r="F41" i="6"/>
  <c r="G41" i="6"/>
  <c r="E42" i="6"/>
  <c r="F42" i="6"/>
  <c r="G42" i="6"/>
  <c r="E43" i="6"/>
  <c r="F43" i="6"/>
  <c r="G43" i="6"/>
  <c r="E44" i="6"/>
  <c r="F44" i="6"/>
  <c r="G44" i="6"/>
  <c r="E47" i="6"/>
  <c r="F47" i="6"/>
  <c r="G47" i="6"/>
  <c r="E48" i="6"/>
  <c r="F48" i="6"/>
  <c r="G48" i="6"/>
  <c r="E49" i="6"/>
  <c r="F49" i="6"/>
  <c r="G49" i="6"/>
  <c r="E50" i="6"/>
  <c r="F50" i="6"/>
  <c r="G50" i="6"/>
  <c r="E51" i="6"/>
  <c r="F51" i="6"/>
  <c r="G51" i="6"/>
  <c r="E53" i="6"/>
  <c r="F53" i="6"/>
  <c r="G53" i="6"/>
  <c r="E54" i="6"/>
  <c r="F54" i="6"/>
  <c r="G54" i="6"/>
  <c r="E55" i="6"/>
  <c r="F55" i="6"/>
  <c r="G55" i="6"/>
  <c r="E56" i="6"/>
  <c r="F56" i="6"/>
  <c r="G56" i="6"/>
  <c r="O5" i="8"/>
  <c r="Q10" i="8"/>
  <c r="P12" i="8"/>
  <c r="Q12" i="8"/>
  <c r="O11" i="8"/>
  <c r="P21" i="8"/>
  <c r="Q4" i="8"/>
  <c r="P7" i="8"/>
  <c r="Q7" i="8"/>
  <c r="O21" i="8"/>
  <c r="Q23" i="8"/>
  <c r="F5" i="6"/>
  <c r="G5" i="6"/>
  <c r="H5" i="6" s="1"/>
  <c r="P9" i="8"/>
  <c r="P10" i="8"/>
  <c r="P11" i="8"/>
  <c r="P13" i="8"/>
  <c r="O4" i="8"/>
  <c r="P4" i="8"/>
  <c r="O7" i="8"/>
  <c r="O9" i="8"/>
  <c r="O10" i="8"/>
  <c r="O12" i="8"/>
  <c r="O13" i="8"/>
  <c r="O23" i="8"/>
  <c r="P23" i="8"/>
  <c r="P3" i="8"/>
  <c r="Q3" i="8"/>
  <c r="F25" i="5"/>
  <c r="G25" i="5" s="1"/>
  <c r="F14" i="5"/>
  <c r="I74" i="7"/>
  <c r="K74" i="7"/>
  <c r="R74" i="7"/>
  <c r="T74" i="7"/>
  <c r="U74" i="7"/>
  <c r="W74" i="7"/>
  <c r="X74" i="7"/>
  <c r="Z74" i="7"/>
  <c r="AA74" i="7"/>
  <c r="AC74" i="7"/>
  <c r="AC97" i="7" s="1"/>
  <c r="AI74" i="7"/>
  <c r="L18" i="18" l="1"/>
  <c r="M18" i="18" s="1"/>
  <c r="H69" i="7"/>
  <c r="AC7" i="8"/>
  <c r="H10" i="7"/>
  <c r="H26" i="6"/>
  <c r="H56" i="7"/>
  <c r="H48" i="7"/>
  <c r="H40" i="7"/>
  <c r="H29" i="6"/>
  <c r="L32" i="18"/>
  <c r="M32" i="18" s="1"/>
  <c r="H101" i="7"/>
  <c r="L17" i="18"/>
  <c r="M17" i="18" s="1"/>
  <c r="H70" i="7"/>
  <c r="I20" i="17"/>
  <c r="I23" i="17"/>
  <c r="H11" i="6"/>
  <c r="H83" i="7"/>
  <c r="L19" i="18"/>
  <c r="M19" i="18" s="1"/>
  <c r="H72" i="7"/>
  <c r="AC19" i="8"/>
  <c r="G19" i="8" s="1"/>
  <c r="L10" i="18" s="1"/>
  <c r="M10" i="18" s="1"/>
  <c r="H63" i="7"/>
  <c r="H52" i="7"/>
  <c r="H44" i="7"/>
  <c r="H22" i="7"/>
  <c r="H12" i="7"/>
  <c r="G69" i="15"/>
  <c r="H69" i="15" s="1"/>
  <c r="E43" i="17"/>
  <c r="J11" i="18"/>
  <c r="L11" i="18"/>
  <c r="L12" i="18"/>
  <c r="M12" i="18" s="1"/>
  <c r="J30" i="18"/>
  <c r="F56" i="15"/>
  <c r="L15" i="18"/>
  <c r="J15" i="18"/>
  <c r="J17" i="18"/>
  <c r="J19" i="18"/>
  <c r="AA7" i="8"/>
  <c r="J18" i="18"/>
  <c r="E103" i="7"/>
  <c r="F74" i="7"/>
  <c r="G74" i="7"/>
  <c r="H43" i="17"/>
  <c r="L30" i="18"/>
  <c r="M30" i="18" s="1"/>
  <c r="G103" i="7"/>
  <c r="Q9" i="8"/>
  <c r="F52" i="5"/>
  <c r="G52" i="5" s="1"/>
  <c r="F34" i="5"/>
  <c r="G34" i="5" s="1"/>
  <c r="H11" i="17"/>
  <c r="I11" i="17" s="1"/>
  <c r="H10" i="17"/>
  <c r="I10" i="17" s="1"/>
  <c r="H16" i="17"/>
  <c r="I16" i="17" s="1"/>
  <c r="I6" i="17"/>
  <c r="I5" i="17"/>
  <c r="M77" i="15"/>
  <c r="J77" i="15"/>
  <c r="J81" i="15" s="1"/>
  <c r="G43" i="17"/>
  <c r="AB19" i="8"/>
  <c r="F19" i="8" s="1"/>
  <c r="H19" i="8" s="1"/>
  <c r="AB7" i="8"/>
  <c r="AB3" i="8"/>
  <c r="E65" i="5"/>
  <c r="F23" i="8"/>
  <c r="G4" i="17"/>
  <c r="G19" i="17" s="1"/>
  <c r="P14" i="8"/>
  <c r="F64" i="15"/>
  <c r="N81" i="15"/>
  <c r="G30" i="7"/>
  <c r="H30" i="7" s="1"/>
  <c r="Q11" i="8"/>
  <c r="O14" i="8"/>
  <c r="F103" i="7"/>
  <c r="H37" i="17" l="1"/>
  <c r="H53" i="17"/>
  <c r="H54" i="17"/>
  <c r="I43" i="17"/>
  <c r="H103" i="7"/>
  <c r="H74" i="7"/>
  <c r="M81" i="15"/>
  <c r="F77" i="15"/>
  <c r="E54" i="17"/>
  <c r="H52" i="17"/>
  <c r="G37" i="17"/>
  <c r="I37" i="17" s="1"/>
  <c r="G53" i="17"/>
  <c r="Q13" i="8"/>
  <c r="Q14" i="8" s="1"/>
  <c r="Q21" i="8"/>
  <c r="F35" i="5"/>
  <c r="G35" i="5" s="1"/>
  <c r="H8" i="17"/>
  <c r="I8" i="17" s="1"/>
  <c r="F26" i="18"/>
  <c r="G26" i="18" s="1"/>
  <c r="H15" i="17"/>
  <c r="I15" i="17" s="1"/>
  <c r="H7" i="17"/>
  <c r="I7" i="17" s="1"/>
  <c r="G26" i="17"/>
  <c r="G54" i="17"/>
  <c r="G40" i="17"/>
  <c r="F81" i="15"/>
  <c r="I54" i="17" l="1"/>
  <c r="I53" i="17"/>
  <c r="G52" i="17"/>
  <c r="I52" i="17" s="1"/>
  <c r="F25" i="18"/>
  <c r="G25" i="18" s="1"/>
  <c r="G8" i="7"/>
  <c r="H8" i="7" s="1"/>
  <c r="I8" i="7"/>
  <c r="E8" i="7" s="1"/>
  <c r="AA5" i="8" l="1"/>
  <c r="F33" i="18"/>
  <c r="G33" i="18" s="1"/>
  <c r="G15" i="15"/>
  <c r="K63" i="15"/>
  <c r="G63" i="15" s="1"/>
  <c r="H63" i="15" s="1"/>
  <c r="K61" i="15"/>
  <c r="G61" i="15" s="1"/>
  <c r="H61" i="15" s="1"/>
  <c r="K60" i="15"/>
  <c r="G60" i="15" s="1"/>
  <c r="H60" i="15" s="1"/>
  <c r="K59" i="15"/>
  <c r="H15" i="15" l="1"/>
  <c r="F4" i="18"/>
  <c r="G59" i="15"/>
  <c r="H59" i="15" s="1"/>
  <c r="G4" i="18" l="1"/>
  <c r="F3" i="18"/>
  <c r="G23" i="8"/>
  <c r="H23" i="8" s="1"/>
  <c r="G3" i="18" l="1"/>
  <c r="F21" i="18"/>
  <c r="G21" i="18" s="1"/>
  <c r="H40" i="17"/>
  <c r="I40" i="17" s="1"/>
  <c r="L27" i="18"/>
  <c r="M27" i="18" s="1"/>
  <c r="L17" i="40" l="1"/>
  <c r="L16" i="40"/>
  <c r="M36" i="40"/>
  <c r="N36" i="40"/>
  <c r="M37" i="40"/>
  <c r="N37" i="40"/>
  <c r="L37" i="40"/>
  <c r="O36" i="40" l="1"/>
  <c r="F29" i="8"/>
  <c r="G29" i="8"/>
  <c r="H29" i="8" s="1"/>
  <c r="L6" i="40" l="1"/>
  <c r="E23" i="8" l="1"/>
  <c r="J27" i="18" s="1"/>
  <c r="D28" i="18" l="1"/>
  <c r="J14" i="29" l="1"/>
  <c r="E14" i="29"/>
  <c r="F14" i="29"/>
  <c r="G14" i="29"/>
  <c r="H14" i="29"/>
  <c r="I14" i="29"/>
  <c r="D14" i="29"/>
  <c r="J38" i="40" l="1"/>
  <c r="K38" i="40"/>
  <c r="I38" i="40"/>
  <c r="X25" i="8" s="1"/>
  <c r="L8" i="40"/>
  <c r="N9" i="40"/>
  <c r="O9" i="40" s="1"/>
  <c r="L10" i="40"/>
  <c r="N10" i="40"/>
  <c r="L11" i="40"/>
  <c r="N11" i="40"/>
  <c r="O11" i="40" s="1"/>
  <c r="L12" i="40"/>
  <c r="N12" i="40"/>
  <c r="O12" i="40" s="1"/>
  <c r="L13" i="40"/>
  <c r="N13" i="40"/>
  <c r="O13" i="40" s="1"/>
  <c r="L14" i="40"/>
  <c r="N14" i="40"/>
  <c r="O14" i="40" s="1"/>
  <c r="L15" i="40"/>
  <c r="N15" i="40"/>
  <c r="O15" i="40" s="1"/>
  <c r="L18" i="40"/>
  <c r="N19" i="40"/>
  <c r="O19" i="40" s="1"/>
  <c r="M28" i="40"/>
  <c r="N28" i="40"/>
  <c r="O28" i="40" s="1"/>
  <c r="M31" i="40"/>
  <c r="N31" i="40"/>
  <c r="O31" i="40" s="1"/>
  <c r="M30" i="40"/>
  <c r="N30" i="40"/>
  <c r="M32" i="40"/>
  <c r="N32" i="40"/>
  <c r="O32" i="40" s="1"/>
  <c r="M29" i="40"/>
  <c r="N29" i="40"/>
  <c r="O29" i="40" s="1"/>
  <c r="M33" i="40"/>
  <c r="N33" i="40"/>
  <c r="L4" i="40"/>
  <c r="O30" i="40" l="1"/>
  <c r="Y25" i="8"/>
  <c r="F25" i="8" s="1"/>
  <c r="M38" i="40"/>
  <c r="Z25" i="8"/>
  <c r="N38" i="40"/>
  <c r="D19" i="37"/>
  <c r="O38" i="40" l="1"/>
  <c r="G41" i="17"/>
  <c r="E19" i="37"/>
  <c r="F19" i="37" s="1"/>
  <c r="E74" i="7" l="1"/>
  <c r="E63" i="7"/>
  <c r="AA29" i="7" l="1"/>
  <c r="AA36" i="7" s="1"/>
  <c r="AA97" i="7" s="1"/>
  <c r="D31" i="18" l="1"/>
  <c r="E21" i="17"/>
  <c r="L38" i="40" l="1"/>
  <c r="D32" i="18"/>
  <c r="D30" i="18" l="1"/>
  <c r="G7" i="6" l="1"/>
  <c r="H7" i="6" s="1"/>
  <c r="D27" i="18" l="1"/>
  <c r="C52" i="43" l="1"/>
  <c r="D52" i="43"/>
  <c r="E52" i="43" s="1"/>
  <c r="B52" i="43"/>
  <c r="B30" i="43"/>
  <c r="H14" i="17" l="1"/>
  <c r="I14" i="17" s="1"/>
  <c r="J9" i="8"/>
  <c r="K9" i="8"/>
  <c r="J10" i="8"/>
  <c r="K10" i="8"/>
  <c r="J11" i="8"/>
  <c r="K11" i="8"/>
  <c r="J12" i="8"/>
  <c r="K12" i="8"/>
  <c r="J13" i="8"/>
  <c r="K13" i="8"/>
  <c r="I9" i="8"/>
  <c r="J7" i="8"/>
  <c r="K7" i="8"/>
  <c r="I7" i="8"/>
  <c r="AC4" i="8"/>
  <c r="AC5" i="8"/>
  <c r="H4" i="17" l="1"/>
  <c r="I4" i="17" s="1"/>
  <c r="AA3" i="8"/>
  <c r="AA19" i="8"/>
  <c r="E19" i="8" s="1"/>
  <c r="J14" i="8"/>
  <c r="K14" i="8"/>
  <c r="M27" i="8"/>
  <c r="M30" i="8" s="1"/>
  <c r="S7" i="8"/>
  <c r="F7" i="8" s="1"/>
  <c r="T7" i="8"/>
  <c r="G7" i="8" s="1"/>
  <c r="S4" i="8"/>
  <c r="S3" i="8"/>
  <c r="E5" i="6"/>
  <c r="U16" i="8"/>
  <c r="E16" i="8" s="1"/>
  <c r="V16" i="8"/>
  <c r="F16" i="8" s="1"/>
  <c r="W16" i="8"/>
  <c r="G16" i="8" s="1"/>
  <c r="T3" i="8"/>
  <c r="J3" i="8"/>
  <c r="K3" i="8"/>
  <c r="J4" i="8"/>
  <c r="K4" i="8"/>
  <c r="I3" i="8"/>
  <c r="H16" i="8" l="1"/>
  <c r="H7" i="8"/>
  <c r="G3" i="8"/>
  <c r="F3" i="8"/>
  <c r="H26" i="17"/>
  <c r="I26" i="17" s="1"/>
  <c r="H19" i="17"/>
  <c r="I19" i="17" s="1"/>
  <c r="L8" i="18"/>
  <c r="M8" i="18" s="1"/>
  <c r="H35" i="17"/>
  <c r="G35" i="17"/>
  <c r="G33" i="17"/>
  <c r="F4" i="8"/>
  <c r="W27" i="8"/>
  <c r="W30" i="8" s="1"/>
  <c r="Y27" i="8"/>
  <c r="Y30" i="8" s="1"/>
  <c r="V27" i="8"/>
  <c r="V30" i="8" s="1"/>
  <c r="U27" i="8"/>
  <c r="U30" i="8" s="1"/>
  <c r="J10" i="18"/>
  <c r="E37" i="17"/>
  <c r="K5" i="8"/>
  <c r="X27" i="8"/>
  <c r="J5" i="8"/>
  <c r="J27" i="8" s="1"/>
  <c r="J30" i="8" s="1"/>
  <c r="T4" i="8"/>
  <c r="T5" i="8" s="1"/>
  <c r="S5" i="8"/>
  <c r="O29" i="7"/>
  <c r="O36" i="7" s="1"/>
  <c r="O97" i="7" s="1"/>
  <c r="K29" i="7"/>
  <c r="K36" i="7" s="1"/>
  <c r="K97" i="7" s="1"/>
  <c r="I29" i="7"/>
  <c r="I18" i="7"/>
  <c r="I15" i="7"/>
  <c r="I35" i="17" l="1"/>
  <c r="H3" i="8"/>
  <c r="X30" i="8"/>
  <c r="I36" i="7"/>
  <c r="I97" i="7" s="1"/>
  <c r="G4" i="8"/>
  <c r="H4" i="8" s="1"/>
  <c r="K27" i="8"/>
  <c r="K30" i="8" s="1"/>
  <c r="Z27" i="8" l="1"/>
  <c r="Z30" i="8" s="1"/>
  <c r="F34" i="18"/>
  <c r="G34" i="18" s="1"/>
  <c r="N27" i="8"/>
  <c r="N30" i="8" s="1"/>
  <c r="J11" i="29"/>
  <c r="J10" i="29"/>
  <c r="I9" i="29"/>
  <c r="H9" i="29"/>
  <c r="G9" i="29"/>
  <c r="F9" i="29"/>
  <c r="F17" i="29" s="1"/>
  <c r="E9" i="29"/>
  <c r="E17" i="29" s="1"/>
  <c r="D9" i="29"/>
  <c r="E5" i="29"/>
  <c r="AI29" i="7"/>
  <c r="AI36" i="7" s="1"/>
  <c r="AI97" i="7" s="1"/>
  <c r="F47" i="15"/>
  <c r="F49" i="15" s="1"/>
  <c r="I4" i="8"/>
  <c r="E17" i="17"/>
  <c r="E12" i="17"/>
  <c r="F43" i="15"/>
  <c r="C40" i="15"/>
  <c r="E9" i="17"/>
  <c r="E14" i="17"/>
  <c r="P5" i="8"/>
  <c r="Q5" i="8"/>
  <c r="G5" i="8" s="1"/>
  <c r="F35" i="7"/>
  <c r="R29" i="7"/>
  <c r="R36" i="7" s="1"/>
  <c r="R97" i="7" s="1"/>
  <c r="T29" i="7"/>
  <c r="T36" i="7" s="1"/>
  <c r="T97" i="7" s="1"/>
  <c r="U29" i="7"/>
  <c r="U36" i="7" s="1"/>
  <c r="U97" i="7" s="1"/>
  <c r="W29" i="7"/>
  <c r="W36" i="7" s="1"/>
  <c r="W97" i="7" s="1"/>
  <c r="X29" i="7"/>
  <c r="X36" i="7" s="1"/>
  <c r="X97" i="7" s="1"/>
  <c r="Z29" i="7"/>
  <c r="Z36" i="7" s="1"/>
  <c r="Z97" i="7" s="1"/>
  <c r="F18" i="7"/>
  <c r="R28" i="6"/>
  <c r="S28" i="6"/>
  <c r="T28" i="6"/>
  <c r="U28" i="6"/>
  <c r="V28" i="6"/>
  <c r="W28" i="6"/>
  <c r="R45" i="6"/>
  <c r="S45" i="6"/>
  <c r="T45" i="6"/>
  <c r="G45" i="6" s="1"/>
  <c r="U45" i="6"/>
  <c r="V45" i="6"/>
  <c r="W45" i="6"/>
  <c r="R34" i="6"/>
  <c r="S34" i="6"/>
  <c r="T34" i="6"/>
  <c r="U34" i="6"/>
  <c r="V34" i="6"/>
  <c r="W34" i="6"/>
  <c r="W25" i="6"/>
  <c r="V25" i="6"/>
  <c r="U25" i="6"/>
  <c r="T25" i="6"/>
  <c r="S25" i="6"/>
  <c r="R25" i="6"/>
  <c r="E25" i="6" s="1"/>
  <c r="W17" i="6"/>
  <c r="V17" i="6"/>
  <c r="U17" i="6"/>
  <c r="T17" i="6"/>
  <c r="S17" i="6"/>
  <c r="R17" i="6"/>
  <c r="W14" i="6"/>
  <c r="V14" i="6"/>
  <c r="U14" i="6"/>
  <c r="T14" i="6"/>
  <c r="S14" i="6"/>
  <c r="R14" i="6"/>
  <c r="G65" i="1"/>
  <c r="H65" i="1" s="1"/>
  <c r="I21" i="8"/>
  <c r="I13" i="8"/>
  <c r="I12" i="8"/>
  <c r="I11" i="8"/>
  <c r="I10" i="8"/>
  <c r="F25" i="6" l="1"/>
  <c r="S11" i="8" s="1"/>
  <c r="E17" i="6"/>
  <c r="F17" i="6"/>
  <c r="S10" i="8" s="1"/>
  <c r="F14" i="6"/>
  <c r="S9" i="8" s="1"/>
  <c r="G28" i="6"/>
  <c r="F29" i="7"/>
  <c r="AB12" i="8" s="1"/>
  <c r="E75" i="15"/>
  <c r="F26" i="7"/>
  <c r="AB11" i="8" s="1"/>
  <c r="G15" i="7"/>
  <c r="E35" i="7"/>
  <c r="G29" i="7"/>
  <c r="E29" i="7"/>
  <c r="AA12" i="8" s="1"/>
  <c r="E18" i="7"/>
  <c r="G18" i="7"/>
  <c r="H18" i="7" s="1"/>
  <c r="E15" i="7"/>
  <c r="F15" i="7"/>
  <c r="AB9" i="8" s="1"/>
  <c r="G26" i="7"/>
  <c r="E26" i="7"/>
  <c r="F34" i="6"/>
  <c r="S13" i="8" s="1"/>
  <c r="F45" i="6"/>
  <c r="S21" i="8" s="1"/>
  <c r="F28" i="6"/>
  <c r="S12" i="8" s="1"/>
  <c r="E14" i="6"/>
  <c r="E34" i="6"/>
  <c r="E45" i="6"/>
  <c r="E28" i="6"/>
  <c r="G35" i="7"/>
  <c r="H35" i="7" s="1"/>
  <c r="T21" i="8"/>
  <c r="G21" i="8" s="1"/>
  <c r="K57" i="15"/>
  <c r="G57" i="15" s="1"/>
  <c r="H57" i="15" s="1"/>
  <c r="K55" i="15"/>
  <c r="G55" i="15" s="1"/>
  <c r="H55" i="15" s="1"/>
  <c r="K54" i="15"/>
  <c r="F50" i="15"/>
  <c r="E16" i="17"/>
  <c r="F63" i="5"/>
  <c r="Q25" i="8" s="1"/>
  <c r="G25" i="8" s="1"/>
  <c r="L28" i="18" s="1"/>
  <c r="F65" i="5"/>
  <c r="G65" i="5" s="1"/>
  <c r="D63" i="5"/>
  <c r="O25" i="8" s="1"/>
  <c r="G44" i="15"/>
  <c r="H44" i="15" s="1"/>
  <c r="P27" i="8"/>
  <c r="P30" i="8" s="1"/>
  <c r="F5" i="8"/>
  <c r="H5" i="8" s="1"/>
  <c r="G34" i="6"/>
  <c r="H34" i="6" s="1"/>
  <c r="G25" i="6"/>
  <c r="H25" i="6" s="1"/>
  <c r="G17" i="6"/>
  <c r="H17" i="6" s="1"/>
  <c r="G14" i="6"/>
  <c r="H14" i="6" s="1"/>
  <c r="D7" i="18"/>
  <c r="AB10" i="8"/>
  <c r="F10" i="8" s="1"/>
  <c r="AB13" i="8"/>
  <c r="AC9" i="8"/>
  <c r="J9" i="29"/>
  <c r="J17" i="29" s="1"/>
  <c r="L27" i="8"/>
  <c r="L30" i="8" s="1"/>
  <c r="H17" i="29"/>
  <c r="D17" i="29"/>
  <c r="G17" i="29"/>
  <c r="I17" i="29"/>
  <c r="E71" i="15"/>
  <c r="E11" i="17"/>
  <c r="E10" i="17"/>
  <c r="E5" i="17"/>
  <c r="AB18" i="8"/>
  <c r="F18" i="8" s="1"/>
  <c r="AC18" i="8"/>
  <c r="G18" i="8" s="1"/>
  <c r="I5" i="8"/>
  <c r="E18" i="17"/>
  <c r="I14" i="8"/>
  <c r="V35" i="6"/>
  <c r="V58" i="6" s="1"/>
  <c r="T35" i="6"/>
  <c r="E40" i="17"/>
  <c r="U35" i="6"/>
  <c r="U58" i="6" s="1"/>
  <c r="R4" i="8"/>
  <c r="E4" i="8" s="1"/>
  <c r="W35" i="6"/>
  <c r="W58" i="6" s="1"/>
  <c r="R7" i="8"/>
  <c r="E7" i="8" s="1"/>
  <c r="S35" i="6"/>
  <c r="R35" i="6"/>
  <c r="E65" i="1"/>
  <c r="R12" i="8"/>
  <c r="D11" i="18"/>
  <c r="H18" i="8" l="1"/>
  <c r="T12" i="8"/>
  <c r="H28" i="6"/>
  <c r="H26" i="7"/>
  <c r="H15" i="7"/>
  <c r="F11" i="8"/>
  <c r="G71" i="15"/>
  <c r="H71" i="15" s="1"/>
  <c r="F9" i="8"/>
  <c r="O27" i="8"/>
  <c r="O30" i="8" s="1"/>
  <c r="E25" i="8"/>
  <c r="J28" i="18" s="1"/>
  <c r="E35" i="6"/>
  <c r="F35" i="6"/>
  <c r="Q27" i="8"/>
  <c r="Q30" i="8" s="1"/>
  <c r="AA9" i="8"/>
  <c r="AA10" i="8"/>
  <c r="AA11" i="8"/>
  <c r="D26" i="18"/>
  <c r="F12" i="8"/>
  <c r="S14" i="8"/>
  <c r="S27" i="8" s="1"/>
  <c r="S30" i="8" s="1"/>
  <c r="E63" i="15"/>
  <c r="E69" i="15"/>
  <c r="E68" i="15"/>
  <c r="E62" i="15"/>
  <c r="E73" i="15"/>
  <c r="F21" i="8"/>
  <c r="H21" i="8" s="1"/>
  <c r="AC10" i="8"/>
  <c r="F13" i="8"/>
  <c r="G47" i="15"/>
  <c r="H47" i="15" s="1"/>
  <c r="AC12" i="8"/>
  <c r="G12" i="8" s="1"/>
  <c r="H12" i="8" s="1"/>
  <c r="AC11" i="8"/>
  <c r="AC13" i="8"/>
  <c r="E36" i="7"/>
  <c r="F36" i="7"/>
  <c r="E97" i="7"/>
  <c r="E12" i="8"/>
  <c r="L9" i="18"/>
  <c r="M9" i="18" s="1"/>
  <c r="H36" i="17"/>
  <c r="I36" i="17" s="1"/>
  <c r="G97" i="7"/>
  <c r="H97" i="7" s="1"/>
  <c r="G36" i="7"/>
  <c r="T13" i="8"/>
  <c r="T11" i="8"/>
  <c r="T10" i="8"/>
  <c r="T9" i="8"/>
  <c r="G9" i="8" s="1"/>
  <c r="H33" i="17"/>
  <c r="I33" i="17" s="1"/>
  <c r="L5" i="18"/>
  <c r="M5" i="18" s="1"/>
  <c r="K56" i="15"/>
  <c r="G54" i="15"/>
  <c r="H54" i="15" s="1"/>
  <c r="G32" i="17"/>
  <c r="G35" i="6"/>
  <c r="D6" i="18"/>
  <c r="D65" i="5"/>
  <c r="R9" i="8"/>
  <c r="R10" i="8"/>
  <c r="R11" i="8"/>
  <c r="R13" i="8"/>
  <c r="I27" i="8"/>
  <c r="I30" i="8" s="1"/>
  <c r="R21" i="8"/>
  <c r="E21" i="8" s="1"/>
  <c r="AA13" i="8"/>
  <c r="D10" i="18"/>
  <c r="E8" i="17"/>
  <c r="E54" i="15"/>
  <c r="E60" i="15"/>
  <c r="E55" i="15"/>
  <c r="E59" i="15"/>
  <c r="E23" i="17"/>
  <c r="AB14" i="8"/>
  <c r="AB27" i="8" s="1"/>
  <c r="AA29" i="8"/>
  <c r="E29" i="8" s="1"/>
  <c r="E15" i="17"/>
  <c r="T58" i="6"/>
  <c r="G58" i="6" s="1"/>
  <c r="H58" i="6" s="1"/>
  <c r="R58" i="6"/>
  <c r="E58" i="6" s="1"/>
  <c r="R3" i="8"/>
  <c r="R5" i="8" s="1"/>
  <c r="E5" i="8" s="1"/>
  <c r="S58" i="6"/>
  <c r="F58" i="6" s="1"/>
  <c r="E61" i="15"/>
  <c r="D5" i="18"/>
  <c r="H39" i="17" l="1"/>
  <c r="L26" i="18"/>
  <c r="M26" i="18" s="1"/>
  <c r="H36" i="7"/>
  <c r="H35" i="6"/>
  <c r="H9" i="8"/>
  <c r="G39" i="17"/>
  <c r="G38" i="17" s="1"/>
  <c r="K33" i="18"/>
  <c r="L25" i="18"/>
  <c r="E10" i="8"/>
  <c r="E9" i="8"/>
  <c r="J26" i="18"/>
  <c r="D25" i="18"/>
  <c r="E11" i="8"/>
  <c r="E13" i="8"/>
  <c r="G10" i="8"/>
  <c r="H10" i="8" s="1"/>
  <c r="G27" i="15"/>
  <c r="G43" i="15" s="1"/>
  <c r="G49" i="15"/>
  <c r="H49" i="15" s="1"/>
  <c r="G13" i="8"/>
  <c r="AC14" i="8"/>
  <c r="AC27" i="8" s="1"/>
  <c r="G11" i="8"/>
  <c r="T14" i="8"/>
  <c r="T27" i="8" s="1"/>
  <c r="T30" i="8" s="1"/>
  <c r="G56" i="15"/>
  <c r="H56" i="15" s="1"/>
  <c r="F27" i="8"/>
  <c r="F30" i="8" s="1"/>
  <c r="F14" i="8"/>
  <c r="R14" i="8"/>
  <c r="AA14" i="8"/>
  <c r="E56" i="15"/>
  <c r="E20" i="17"/>
  <c r="E3" i="8"/>
  <c r="E33" i="17"/>
  <c r="J5" i="18"/>
  <c r="E41" i="17"/>
  <c r="I39" i="17" l="1"/>
  <c r="H13" i="8"/>
  <c r="H11" i="8"/>
  <c r="L33" i="18"/>
  <c r="M33" i="18" s="1"/>
  <c r="M25" i="18"/>
  <c r="K34" i="18"/>
  <c r="E32" i="17"/>
  <c r="E14" i="8"/>
  <c r="J25" i="18"/>
  <c r="J33" i="18" s="1"/>
  <c r="E64" i="15"/>
  <c r="H43" i="15"/>
  <c r="AB30" i="8"/>
  <c r="G14" i="8"/>
  <c r="H14" i="8" s="1"/>
  <c r="G27" i="8"/>
  <c r="L4" i="18"/>
  <c r="M4" i="18" s="1"/>
  <c r="H32" i="17"/>
  <c r="I32" i="17" s="1"/>
  <c r="G34" i="17"/>
  <c r="AC30" i="8"/>
  <c r="R27" i="8"/>
  <c r="R30" i="8" s="1"/>
  <c r="E53" i="17"/>
  <c r="AA18" i="8"/>
  <c r="E18" i="8" s="1"/>
  <c r="E36" i="17" s="1"/>
  <c r="E39" i="17"/>
  <c r="J8" i="18"/>
  <c r="E35" i="17"/>
  <c r="J4" i="18"/>
  <c r="G30" i="8" l="1"/>
  <c r="H30" i="8" s="1"/>
  <c r="H27" i="8"/>
  <c r="E81" i="15"/>
  <c r="E77" i="15"/>
  <c r="G50" i="15"/>
  <c r="H50" i="15" s="1"/>
  <c r="G31" i="17"/>
  <c r="D33" i="18"/>
  <c r="E52" i="17"/>
  <c r="E38" i="17"/>
  <c r="AA27" i="8"/>
  <c r="E27" i="8" s="1"/>
  <c r="J9" i="18"/>
  <c r="E34" i="17"/>
  <c r="E31" i="17" s="1"/>
  <c r="J6" i="18"/>
  <c r="G42" i="17" l="1"/>
  <c r="AA30" i="8"/>
  <c r="J3" i="18"/>
  <c r="E30" i="8" l="1"/>
  <c r="J21" i="18"/>
  <c r="G44" i="17"/>
  <c r="G48" i="17"/>
  <c r="J34" i="18" l="1"/>
  <c r="G57" i="17"/>
  <c r="E42" i="17"/>
  <c r="E44" i="17" l="1"/>
  <c r="D48" i="17" l="1"/>
  <c r="D57" i="17"/>
  <c r="D14" i="9" l="1"/>
  <c r="D25" i="9" l="1"/>
  <c r="E6" i="17"/>
  <c r="E7" i="17" l="1"/>
  <c r="D75" i="9"/>
  <c r="D4" i="18"/>
  <c r="D3" i="18" l="1"/>
  <c r="E4" i="17"/>
  <c r="D21" i="18" l="1"/>
  <c r="E19" i="17"/>
  <c r="E26" i="17"/>
  <c r="E57" i="17" l="1"/>
  <c r="E48" i="17"/>
  <c r="D34" i="18"/>
  <c r="H54" i="14"/>
  <c r="K62" i="15"/>
  <c r="G62" i="15" s="1"/>
  <c r="H62" i="15" s="1"/>
  <c r="K64" i="15"/>
  <c r="G61" i="14"/>
  <c r="H61" i="14" s="1"/>
  <c r="G64" i="15" l="1"/>
  <c r="H64" i="15" s="1"/>
  <c r="K77" i="15"/>
  <c r="L6" i="18"/>
  <c r="H34" i="17"/>
  <c r="G85" i="14"/>
  <c r="H31" i="17" l="1"/>
  <c r="I31" i="17" s="1"/>
  <c r="I34" i="17"/>
  <c r="L3" i="18"/>
  <c r="M6" i="18"/>
  <c r="H85" i="14"/>
  <c r="L21" i="18" l="1"/>
  <c r="M3" i="18"/>
  <c r="G75" i="15"/>
  <c r="H41" i="17" s="1"/>
  <c r="H38" i="17" s="1"/>
  <c r="H42" i="17" l="1"/>
  <c r="I42" i="17" s="1"/>
  <c r="I38" i="17"/>
  <c r="L34" i="18"/>
  <c r="M34" i="18" s="1"/>
  <c r="M21" i="18"/>
  <c r="H44" i="17"/>
  <c r="G77" i="15"/>
  <c r="H77" i="15" s="1"/>
  <c r="K81" i="15"/>
  <c r="G81" i="15" s="1"/>
  <c r="H81" i="15" s="1"/>
  <c r="H48" i="17" l="1"/>
  <c r="I48" i="17" s="1"/>
  <c r="H57" i="17"/>
  <c r="I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  <author>KonyvtarLaptop4</author>
  </authors>
  <commentList>
    <comment ref="B18" authorId="0" shapeId="0" xr:uid="{00000000-0006-0000-03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Mezőőri; </t>
        </r>
      </text>
    </comment>
    <comment ref="B19" authorId="0" shapeId="0" xr:uid="{00000000-0006-0000-03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Védőnő</t>
        </r>
      </text>
    </comment>
    <comment ref="B20" authorId="0" shapeId="0" xr:uid="{00000000-0006-0000-03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Közfogis</t>
        </r>
      </text>
    </comment>
    <comment ref="D31" authorId="0" shapeId="0" xr:uid="{00000000-0006-0000-0300-000004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TOP Plusz 123 (belterületi utak) 99.000
TOP Plusz 313 (humán fejl) 72.680
TOP Plusz 332 (eü ház) 132.000
TOP Plusz 121 (kerékpárút) 390.000</t>
        </r>
      </text>
    </comment>
    <comment ref="D32" authorId="0" shapeId="0" xr:uid="{00000000-0006-0000-03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61.300 VJP II.ütem település-üzemeltetés
1.242 VJP II.ütem PM ktg</t>
        </r>
      </text>
    </comment>
    <comment ref="D55" authorId="1" shapeId="0" xr:uid="{00000000-0006-0000-0300-000006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mezőőri járulék bevétele 2025-ben 2.500 E Ft-tal volt tervezve a 5.000 E Ft helyett</t>
        </r>
      </text>
    </comment>
    <comment ref="D70" authorId="1" shapeId="0" xr:uid="{00000000-0006-0000-0300-000007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MAZSIHISZ 3500*12</t>
        </r>
      </text>
    </comment>
    <comment ref="D79" authorId="1" shapeId="0" xr:uid="{00000000-0006-0000-0300-000008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0.havi megelőlegezés 41.316
REKI 146.788
kulturális projektek 25.000
TOP PLUSZ 131 FVS 33.510
Víziközmű szmla záró egyenlege 74.757
HIPA többlet befizetése 40.000</t>
        </r>
      </text>
    </comment>
    <comment ref="D80" authorId="0" shapeId="0" xr:uid="{00000000-0006-0000-0300-000009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70.579 195 M önk.fejl.maradványa
9.800 VJP I. segítő szolg.tető és homlokzat
479.595 KEHOP 212 Martonvásár-Erdőhát ivóvíz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I31" authorId="0" shapeId="0" xr:uid="{00000000-0006-0000-10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Erste Bank bérleti díj</t>
        </r>
      </text>
    </comment>
    <comment ref="I39" authorId="0" shapeId="0" xr:uid="{00000000-0006-0000-10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lakáscélú kölcsön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  <author>KonyvtarLaptop4</author>
  </authors>
  <commentList>
    <comment ref="E5" authorId="0" shapeId="0" xr:uid="{00000000-0006-0000-11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2025 évben átlagos ÁLLAMI 15% béremelés beépült, 11.885.400,- Ft/fél év
2026.évi előírt béremelés 33.351.460 Ft/év
+ 2 fő TOP pályázatból finanszírozott 337.000 Ft/hó, 500.000,-Ft/hó, 10.044.000,- Ft/év
+1 fő közterületfelügyelő munkatárs 410.000 Ft/hó, 4.920.000,-Ft
+ 2 új kommunikációs kolléga 4.044.000 Ft +7.440.000 Ft =11.484.000 Ft</t>
        </r>
      </text>
    </comment>
    <comment ref="E6" authorId="0" shapeId="0" xr:uid="{00000000-0006-0000-11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 havi jutalom kalkuláva nyugdíjba vonuló pénzügyes kollégának</t>
        </r>
      </text>
    </comment>
    <comment ref="E7" authorId="1" shapeId="0" xr:uid="{00000000-0006-0000-1100-000003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10.000 Eft célfeladat keret
5 fő adóérdekeltség</t>
        </r>
      </text>
    </comment>
    <comment ref="E10" authorId="0" shapeId="0" xr:uid="{00000000-0006-0000-1100-000004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3 fő </t>
        </r>
      </text>
    </comment>
    <comment ref="G11" authorId="0" shapeId="0" xr:uid="{00000000-0006-0000-11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7627:otthontámogatás</t>
        </r>
      </text>
    </comment>
    <comment ref="E14" authorId="0" shapeId="0" xr:uid="{00000000-0006-0000-1100-000006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szemüveg 10 főre tervezve, a 2025.évi igénybevételek alapján
500 E Ft telefon ktg.térítés
</t>
        </r>
      </text>
    </comment>
    <comment ref="E15" authorId="0" shapeId="0" xr:uid="{00000000-0006-0000-1100-000007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 dolgozó részére br.69 és br.54 E Ft/11 hó</t>
        </r>
      </text>
    </comment>
    <comment ref="E16" authorId="0" shapeId="0" xr:uid="{00000000-0006-0000-1100-000008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2025.évi teljesítés adatok figyelembevételével</t>
        </r>
      </text>
    </comment>
    <comment ref="E17" authorId="0" shapeId="0" xr:uid="{00000000-0006-0000-1100-000009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szabadság megváltások 2 fő részére</t>
        </r>
      </text>
    </comment>
    <comment ref="E27" authorId="1" shapeId="0" xr:uid="{00000000-0006-0000-1100-00000A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1" shapeId="0" xr:uid="{00000000-0006-0000-1100-00000B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2 főre tervezve</t>
        </r>
      </text>
    </comment>
    <comment ref="E45" authorId="1" shapeId="0" xr:uid="{00000000-0006-0000-1100-00000C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+1 autó ktg.</t>
        </r>
      </text>
    </comment>
    <comment ref="E50" authorId="0" shapeId="0" xr:uid="{00000000-0006-0000-1100-00000D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500, anyakönyvek átkötése</t>
        </r>
      </text>
    </comment>
    <comment ref="E63" authorId="0" shapeId="0" xr:uid="{00000000-0006-0000-1100-00000E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E71" authorId="0" shapeId="0" xr:uid="{00000000-0006-0000-1100-00000F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anyakönyves lemez szekrény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  <author>KonyvtarLaptop4</author>
  </authors>
  <commentList>
    <comment ref="E5" authorId="0" shapeId="0" xr:uid="{00000000-0006-0000-12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10%-os béremelés, minősülő kollégák
</t>
        </r>
      </text>
    </comment>
    <comment ref="E19" authorId="0" shapeId="0" xr:uid="{00000000-0006-0000-12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I33" authorId="1" shapeId="0" xr:uid="{00000000-0006-0000-1200-000003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szakmai anyagok 1000
gyógyszer 50
könyv,folyóírat 210
</t>
        </r>
      </text>
    </comment>
    <comment ref="I34" authorId="1" shapeId="0" xr:uid="{00000000-0006-0000-1200-000004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irodaszer 400
munkaruha 1369(37 E Ft/fő?)
tisztítószer 1000
egyéb felszerelés 500</t>
        </r>
      </text>
    </comment>
    <comment ref="L38" authorId="1" shapeId="0" xr:uid="{00000000-0006-0000-1200-000005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telefon ktg.</t>
        </r>
      </text>
    </comment>
    <comment ref="I49" authorId="1" shapeId="0" xr:uid="{00000000-0006-0000-1200-000006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tanulmányi díj:200 E Ft
óvodatitkár képzés: 40 E Ft
munkavédelmi képzés:40 E Ft
egyéb:400 E Ft</t>
        </r>
      </text>
    </comment>
    <comment ref="I50" authorId="1" shapeId="0" xr:uid="{00000000-0006-0000-1200-000007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egyéb felmerülő kiadások 750,
 ünnepség 250, konferencia 450
</t>
        </r>
      </text>
    </comment>
    <comment ref="L50" authorId="0" shapeId="0" xr:uid="{00000000-0006-0000-1200-000008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bankköltség 1200 postadíj 90, egyéb.szolg 200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X2" authorId="0" shapeId="0" xr:uid="{00000000-0006-0000-13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PM-ból</t>
        </r>
      </text>
    </comment>
    <comment ref="I15" authorId="0" shapeId="0" xr:uid="{00000000-0006-0000-13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12*36 E Ft</t>
        </r>
      </text>
    </comment>
    <comment ref="U21" authorId="0" shapeId="0" xr:uid="{00000000-0006-0000-13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megbízási szerződéssel vannak főállásúak helyett</t>
        </r>
      </text>
    </comment>
    <comment ref="I48" authorId="0" shapeId="0" xr:uid="{00000000-0006-0000-1300-000004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fénymásoló üzemeltetés 420 ezer FT, bankköltség, postaköltség, ill. rendezvények költségei, melyek a 2018.évben 4975 ezer Ft volt. Idei évben 2623 Eft és  BBK rendezvény 6098 E ft MVÖ a szolgáltatási terv alapján, 10.22 rendezvényterv alapján ez 9135 Eft , szeprtemberi 2 napos rendezvény nincs benne ebben az összegben az tartalékba lett helyezve.
</t>
        </r>
      </text>
    </comment>
    <comment ref="I54" authorId="0" shapeId="0" xr:uid="{00000000-0006-0000-1300-000005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250e Ft bevétellel tervezve
70e Ft továbbszámlázás</t>
        </r>
      </text>
    </comment>
    <comment ref="L54" authorId="0" shapeId="0" xr:uid="{00000000-0006-0000-1300-000006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1,5 millió Ft bevétellel tervezve</t>
        </r>
      </text>
    </comment>
    <comment ref="R54" authorId="0" shapeId="0" xr:uid="{00000000-0006-0000-1300-000007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250 Ft bevétellel számolva</t>
        </r>
      </text>
    </comment>
    <comment ref="X57" authorId="0" shapeId="0" xr:uid="{00000000-0006-0000-1300-000008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TOP 5.3.1 2020-2021 évi kiadás</t>
        </r>
      </text>
    </comment>
    <comment ref="I61" authorId="0" shapeId="0" xr:uid="{00000000-0006-0000-1300-000009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terv alapján</t>
        </r>
      </text>
    </comment>
    <comment ref="L61" authorId="0" shapeId="0" xr:uid="{00000000-0006-0000-1300-00000A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2020.évi terv alapján</t>
        </r>
      </text>
    </comment>
    <comment ref="U61" authorId="0" shapeId="0" xr:uid="{00000000-0006-0000-1300-00000B000000}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terv alapján</t>
        </r>
      </text>
    </comment>
    <comment ref="X84" authorId="0" shapeId="0" xr:uid="{00000000-0006-0000-1300-00000C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Pm 2018. terhére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E63" authorId="0" shapeId="0" xr:uid="{00000000-0006-0000-1400-000001000000}">
      <text>
        <r>
          <rPr>
            <b/>
            <sz val="9"/>
            <color indexed="81"/>
            <rFont val="Segoe UI"/>
            <charset val="1"/>
          </rPr>
          <t>Felhasználó:</t>
        </r>
        <r>
          <rPr>
            <sz val="9"/>
            <color indexed="81"/>
            <rFont val="Segoe UI"/>
            <charset val="1"/>
          </rPr>
          <t xml:space="preserve">
Hiteles térfigyelő bővítése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E5" authorId="0" shapeId="0" xr:uid="{00000000-0006-0000-1A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171.334Ft normatíva jár pluszban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B6" authorId="0" shapeId="0" xr:uid="{00000000-0006-0000-04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TKT munkaszervezet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KonyvtarLaptop4</author>
    <author>Felhasználó</author>
  </authors>
  <commentList>
    <comment ref="B4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39380: Beethoven Isk.
5157:Pápay Isk.</t>
        </r>
      </text>
    </comment>
    <comment ref="B5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618 e Ft: Fejérvíz (ívóvíz)
26199 e Ft:Fejérvíz (csatorna)</t>
        </r>
      </text>
    </comment>
    <comment ref="B6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108:újság
7074+167:Fejérvíz
10000:Beethoven Isk
1000:Pápay Isk.</t>
        </r>
      </text>
    </comment>
    <comment ref="B7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5754: MÁV karbantartás
5500:védőnő
5500:egyéb</t>
        </r>
      </text>
    </comment>
    <comment ref="B8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4339 eFt:Future Food Immo, 362 e Ft/hó
2295 e Ft: Budai úti ingatlan, 191 eFT/hó
74 e Ft:Toporán Mné Orgona u.
4000 e Ft: TKT
840 e Ft:VHG (Szent László út)
499 e Ft:Kevenet, 125 eFt/ negyedév
249 eFt: Berczi-Dent Kft, 
230 e Ft:Mundi Medical Bt. röntgen helyiség
3671 e Ft: Mundi Medical Bt. Beethoven úti ingatlan
1219 e Ft:Harmónia Gond. Kft, 102 e Ft/hó
600 e Ft:Nagy-Kút Bt, 150 e Ft/negyedév
240 e Ft: Viszló Trans, 60 e Ft/negyedév
471 e Ft:Pannónia Szíve Alapítvány, 39 e Ft/hó
1866 e Ft: Csíz Sajtműhely Kft, 155 e Ft/hó
165 e Ft: Sztojka Vilma lakbér
300 e Ft: Geróts terem bérlet
1500 eFt: MAgyar Telekom</t>
        </r>
      </text>
    </comment>
    <comment ref="B9" authorId="0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167:Fejérvíz (ívóvíz)
7074: Fejérvíz (csatorna)
13500: Koszisz értékesítés
108:újság
10633:Beethoven isk
1769:Pápay Isk.
1485:védőnői bevétel kórháztól
2816:tovább.sz.szolg</t>
        </r>
      </text>
    </comment>
    <comment ref="B15" authorId="0" shapeId="0" xr:uid="{00000000-0006-0000-0500-000007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Erste Bank bérleti díj 487 Eft, telefon gtovábbszámlázott szolg 1000 Eft</t>
        </r>
      </text>
    </comment>
    <comment ref="B18" authorId="1" shapeId="0" xr:uid="{00000000-0006-0000-0500-000008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óvodai élelmezés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KonyvtarLaptop4</author>
    <author>Felhasználó</author>
  </authors>
  <commentList>
    <comment ref="A20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átlagbér alapú támogatás 8.372.000 Ft/fő  össz:21,6 fő</t>
        </r>
      </text>
    </comment>
    <comment ref="A22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PED II 9 fő 717.000Ft/fő=6.453000
Mester Ped. 3Fő, 2.674.400ft/Fő=8.022.000
 </t>
        </r>
      </text>
    </comment>
    <comment ref="A25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5,268.000,- Ft/fő  össz. 14 fő</t>
        </r>
      </text>
    </comment>
    <comment ref="A28" authorId="0" shapeId="0" xr:uid="{00000000-0006-0000-0700-000004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172.374 Ft/fő </t>
        </r>
      </text>
    </comment>
    <comment ref="C31" authorId="1" shapeId="0" xr:uid="{00000000-0006-0000-07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60.301.518!!!
7 Ft eltérés</t>
        </r>
      </text>
    </comment>
    <comment ref="A51" authorId="0" shapeId="0" xr:uid="{00000000-0006-0000-0700-000006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2.213FT/fő
lakosságszám 2024.01. 5941 fő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KonyvtarLaptop4</author>
    <author>Felhasználó</author>
  </authors>
  <commentList>
    <comment ref="E6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6628 E Ft:béremelés </t>
        </r>
      </text>
    </comment>
    <comment ref="E9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862:béremelés szocho</t>
        </r>
      </text>
    </comment>
    <comment ref="D12" authorId="1" shapeId="0" xr:uid="{00000000-0006-0000-09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Kar.naptár:550+150áfa
Koszorú, meghívó: 160+40áfa
Repi anyag: 550+150
Önk.díjak rekláma., prop: 180+50</t>
        </r>
      </text>
    </comment>
    <comment ref="E19" authorId="1" shapeId="0" xr:uid="{00000000-0006-0000-0900-000004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23" authorId="1" shapeId="0" xr:uid="{00000000-0006-0000-09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ügyvédi díj:1000+áfa</t>
        </r>
      </text>
    </comment>
    <comment ref="E23" authorId="1" shapeId="0" xr:uid="{00000000-0006-0000-0900-000006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ügyvédi díj 2025.évi teljesítési adatok alapján</t>
        </r>
      </text>
    </comment>
    <comment ref="D24" authorId="1" shapeId="0" xr:uid="{00000000-0006-0000-0900-000007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Beethoven koncert:78+22
Fogl.eü: 200
Lauf Audit: 600+áfa
Kommunikációs díja: 12*230=2.760eFt
Bankktg+likvidhitelktg: 3.400eFt
Völgy Vidék tagdíj: 116eFt</t>
        </r>
      </text>
    </comment>
    <comment ref="E24" authorId="1" shapeId="0" xr:uid="{00000000-0006-0000-0900-000008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Fogl.eü: 200e Ft
Lauf Audit: 900e Ft +243 e Ft áfa
Völgy Vidék tagdíj: 120 e Ft (AM)
Közép Dunántúli hulladék tagdíj: 590 e Ft (AM)
TÖOSZ tagdíj: 160 e Ft (AM)
Montivíz: 300 e Ft +65 e Ft ÁFA
Web biztonság adatvédelmi tisztv.szolg. 4*250000+27%áfa
bankköltség:4500 e Ft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AD2" authorId="0" shapeId="0" xr:uid="{00000000-0006-0000-0A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Tornaterem építés</t>
        </r>
      </text>
    </comment>
    <comment ref="R5" authorId="0" shapeId="0" xr:uid="{00000000-0006-0000-0A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VJP II.projektmenedszment</t>
        </r>
      </text>
    </comment>
    <comment ref="U30" authorId="0" shapeId="0" xr:uid="{00000000-0006-0000-0A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Fejérvíz fiz.áfa 7241 e Ft
KOSZISZ fizetendő Áfa 13.500 e Ft</t>
        </r>
      </text>
    </comment>
    <comment ref="L47" authorId="0" shapeId="0" xr:uid="{00000000-0006-0000-0A00-000004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Segítő Szolg tető és homlokzat felújítás 9.800</t>
        </r>
      </text>
    </comment>
    <comment ref="AA47" authorId="0" shapeId="0" xr:uid="{00000000-0006-0000-0A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195 M önkormányzati fejlesztések maradványa
</t>
        </r>
      </text>
    </comment>
    <comment ref="U55" authorId="0" shapeId="0" xr:uid="{00000000-0006-0000-0A00-000006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HP Fehérbeton szennyvízakna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</authors>
  <commentList>
    <comment ref="I22" authorId="0" shapeId="0" xr:uid="{00000000-0006-0000-0C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kórháznak továbbszámlázptt ktg.</t>
        </r>
      </text>
    </comment>
    <comment ref="L23" authorId="0" shapeId="0" xr:uid="{00000000-0006-0000-0C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iskola eü.</t>
        </r>
      </text>
    </comment>
    <comment ref="O24" authorId="0" shapeId="0" xr:uid="{00000000-0006-0000-0C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vérszállítás :360 eFt
veszélyes hulladék , ATEV: 220 E Ft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  <author>KonyvtarLaptop4</author>
  </authors>
  <commentList>
    <comment ref="H6" authorId="0" shapeId="0" xr:uid="{00000000-0006-0000-0E00-000001000000}">
      <text>
        <r>
          <rPr>
            <b/>
            <sz val="9"/>
            <color indexed="81"/>
            <rFont val="Segoe UI"/>
            <charset val="1"/>
          </rPr>
          <t>Felhasználó:</t>
        </r>
        <r>
          <rPr>
            <sz val="9"/>
            <color indexed="81"/>
            <rFont val="Segoe UI"/>
            <charset val="1"/>
          </rPr>
          <t xml:space="preserve">
3000:Velencei Szakorvosi Rend.
2000:Polgárőr E.</t>
        </r>
      </text>
    </comment>
    <comment ref="F36" authorId="0" shapeId="0" xr:uid="{00000000-0006-0000-0E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itt van a piac</t>
        </r>
      </text>
    </comment>
    <comment ref="F38" authorId="1" shapeId="0" xr:uid="{00000000-0006-0000-0E00-000003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ebből MVK átadott pénzeszköz: 359.320 eFT+ intézményeknél 12.431+9.356Eft összes éves átadott  381.107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Felhasználó</author>
    <author>KonyvtarLaptop4</author>
  </authors>
  <commentList>
    <comment ref="AG3" authorId="0" shapeId="0" xr:uid="{00000000-0006-0000-0F00-000001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ASP, Fejérvíz Áfa</t>
        </r>
      </text>
    </comment>
    <comment ref="U13" authorId="0" shapeId="0" xr:uid="{00000000-0006-0000-0F00-000002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Pedagógus Nap: virág v.könyvutalvány
</t>
        </r>
      </text>
    </comment>
    <comment ref="I16" authorId="0" shapeId="0" xr:uid="{00000000-0006-0000-0F00-000003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Nagymáthé Norbi: 485 e Ft/hó (AM)
weboldal üzemeltetés 21+áfa/hó</t>
        </r>
      </text>
    </comment>
    <comment ref="I21" authorId="0" shapeId="0" xr:uid="{00000000-0006-0000-0F00-000004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MÁV földterület bérleti díj: 100e+27e áfa
Egészségh.járda (4%inf): 177 e Ft (1077/3hrsz)
KD Vízügy (Mv 175): 16
HPM bérl.díj (idősek): 1.500 e Ft</t>
        </r>
      </text>
    </comment>
    <comment ref="I22" authorId="0" shapeId="0" xr:uid="{00000000-0006-0000-0F00-000005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Kevenet</t>
        </r>
      </text>
    </comment>
    <comment ref="I23" authorId="0" shapeId="0" xr:uid="{00000000-0006-0000-0F00-000006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MÁV zöldterület karb. 4*1.150 e Ft/hó + áfa
Egyéb továbbsz.szolg.: mobiltelefon, kutatóközpont rezsi ktg., tuber traktor bizt. 7.000 e Ft
</t>
        </r>
      </text>
    </comment>
    <comment ref="I25" authorId="0" shapeId="0" xr:uid="{00000000-0006-0000-0F00-000007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vagyonbiztosítás 3000 e Ft
gyepmester: 840 eFt + 227 e áfa
egyéb: 1.200eFt +162e áfa
tűz és munkavéd: 660e Ft +178 áfa
szúnyoggyér: 1.200eFt +324 áfa
erdész: 400e+108e áfa
IVK-KATI megb.díj: 118 e Ft/negyedév (AM)
Infend közintézmények energiahat. 720 e Ft + 195 áfa</t>
        </r>
      </text>
    </comment>
    <comment ref="AA25" authorId="1" shapeId="0" xr:uid="{00000000-0006-0000-0F00-000008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Elektroproduct: 6*450e + 135eáfa 5%
MVK: 6*115e Ft +187 e áfa 27%
Plester: 6*115e Ft (AM)</t>
        </r>
      </text>
    </comment>
    <comment ref="AD25" authorId="1" shapeId="0" xr:uid="{00000000-0006-0000-0F00-000009000000}">
      <text>
        <r>
          <rPr>
            <b/>
            <sz val="9"/>
            <color indexed="81"/>
            <rFont val="Tahoma"/>
            <family val="2"/>
            <charset val="238"/>
          </rPr>
          <t>KonyvtarLaptop4:</t>
        </r>
        <r>
          <rPr>
            <sz val="9"/>
            <color indexed="81"/>
            <rFont val="Tahoma"/>
            <family val="2"/>
            <charset val="238"/>
          </rPr>
          <t xml:space="preserve">
Semmelweis Nap 400e
Kösztisztviselők Napja 400e
Szociális Dolgozók Napja 500e </t>
        </r>
      </text>
    </comment>
    <comment ref="AI25" authorId="1" shapeId="0" xr:uid="{00000000-0006-0000-0F00-00000A000000}">
      <text>
        <r>
          <rPr>
            <b/>
            <sz val="9"/>
            <color indexed="81"/>
            <rFont val="Tahoma"/>
            <charset val="1"/>
          </rPr>
          <t>KonyvtarLaptop4:</t>
        </r>
        <r>
          <rPr>
            <sz val="9"/>
            <color indexed="81"/>
            <rFont val="Tahoma"/>
            <charset val="1"/>
          </rPr>
          <t xml:space="preserve">
iskolatej
</t>
        </r>
      </text>
    </comment>
    <comment ref="AG58" authorId="0" shapeId="0" xr:uid="{00000000-0006-0000-0F00-00000B000000}">
      <text>
        <r>
          <rPr>
            <b/>
            <sz val="9"/>
            <color indexed="81"/>
            <rFont val="Segoe UI"/>
            <family val="2"/>
            <charset val="238"/>
          </rPr>
          <t xml:space="preserve">Felhasználó:
</t>
        </r>
        <r>
          <rPr>
            <sz val="9"/>
            <color indexed="81"/>
            <rFont val="Segoe UI"/>
            <family val="2"/>
            <charset val="238"/>
          </rPr>
          <t>146788: REKI
63.151 e Ft:Szolidaritási hozzájárulás
40.000: HIPA többlet</t>
        </r>
      </text>
    </comment>
    <comment ref="AG69" authorId="0" shapeId="0" xr:uid="{00000000-0006-0000-0F00-00000C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KOSZISZ vagyoni értékű jog 50.000 
KV egyenlege: 19.910E Ft</t>
        </r>
      </text>
    </comment>
    <comment ref="AG101" authorId="0" shapeId="0" xr:uid="{00000000-0006-0000-0F00-00000D000000}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2026.0.havi megelőlegezés
</t>
        </r>
      </text>
    </comment>
  </commentList>
</comments>
</file>

<file path=xl/sharedStrings.xml><?xml version="1.0" encoding="utf-8"?>
<sst xmlns="http://schemas.openxmlformats.org/spreadsheetml/2006/main" count="2460" uniqueCount="964">
  <si>
    <t>Rovat-szám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</si>
  <si>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</si>
  <si>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</si>
  <si>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</si>
  <si>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</si>
  <si>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</si>
  <si>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</si>
  <si>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</si>
  <si>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</si>
  <si>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</si>
  <si>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</si>
  <si>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</si>
  <si>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</si>
  <si>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</si>
  <si>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</si>
  <si>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</si>
  <si>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</si>
  <si>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</si>
  <si>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</si>
  <si>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</si>
  <si>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</si>
  <si>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</si>
  <si>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</si>
  <si>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</si>
  <si>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</si>
  <si>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K1113</t>
  </si>
  <si>
    <t>ebből:biztosítási díjak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</si>
  <si>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</si>
  <si>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</si>
  <si>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</si>
  <si>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</si>
  <si>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Egyéb külső személyi juttatások</t>
  </si>
  <si>
    <t>K123</t>
  </si>
  <si>
    <t>K12</t>
  </si>
  <si>
    <t>K1</t>
  </si>
  <si>
    <t>K2</t>
  </si>
  <si>
    <t>ebből: szociális hozzájárulási adó</t>
  </si>
  <si>
    <t>ebből: rehabilitációs hozzájárulás</t>
  </si>
  <si>
    <t>ebből: egészségügyi hozzájárulás</t>
  </si>
  <si>
    <t>ebből: munkaadót a foglalkoztatottak részére történő kifizetésekkel kapcsolatban terhelő más járulék jellegű kötelezettségek</t>
  </si>
  <si>
    <t>ebből: munkáltatót terhelő személyi jövedelemadó</t>
  </si>
  <si>
    <t>Szakmai anyagok beszerzése</t>
  </si>
  <si>
    <t>K311</t>
  </si>
  <si>
    <t>Üzemeltetési anyagok beszerzése</t>
  </si>
  <si>
    <t>K312</t>
  </si>
  <si>
    <t>Árubeszerzés</t>
  </si>
  <si>
    <t>K313</t>
  </si>
  <si>
    <t>K31</t>
  </si>
  <si>
    <t>Informatikai szolgáltatások igénybevétele</t>
  </si>
  <si>
    <t>K321</t>
  </si>
  <si>
    <t>Egyéb kommunikációs szolgáltatások</t>
  </si>
  <si>
    <t>K322</t>
  </si>
  <si>
    <t>K32</t>
  </si>
  <si>
    <t>Közüzemi díjak</t>
  </si>
  <si>
    <t>K331</t>
  </si>
  <si>
    <t>Vásárolt élelmezés</t>
  </si>
  <si>
    <t>K332</t>
  </si>
  <si>
    <t>K333</t>
  </si>
  <si>
    <t>Karbantartási, kisjavítási szolgáltatások</t>
  </si>
  <si>
    <t>K334</t>
  </si>
  <si>
    <t>K335</t>
  </si>
  <si>
    <t>ebből: államháztartáson belül</t>
  </si>
  <si>
    <t xml:space="preserve">Szakmai tevékenységet segítő szolgáltatások </t>
  </si>
  <si>
    <t>K336</t>
  </si>
  <si>
    <t xml:space="preserve">Egyéb szolgáltatások </t>
  </si>
  <si>
    <t>K337</t>
  </si>
  <si>
    <t>K33</t>
  </si>
  <si>
    <t>Kiküldetések kiadásai</t>
  </si>
  <si>
    <t>K341</t>
  </si>
  <si>
    <t>Reklám- és propagandakiadások</t>
  </si>
  <si>
    <t>K342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</si>
  <si>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</si>
  <si>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</si>
  <si>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</si>
  <si>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</si>
  <si>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</si>
  <si>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>K353</t>
  </si>
  <si>
    <t>K354</t>
  </si>
  <si>
    <t>Egyéb dologi kiadások</t>
  </si>
  <si>
    <t>K355</t>
  </si>
  <si>
    <t>K35</t>
  </si>
  <si>
    <t>K3</t>
  </si>
  <si>
    <t>Társadalombiztosítási ellátások</t>
  </si>
  <si>
    <t>K41</t>
  </si>
  <si>
    <t>K42</t>
  </si>
  <si>
    <t>Pénzbeli kárpótlások, kártérítések</t>
  </si>
  <si>
    <t>K43</t>
  </si>
  <si>
    <t>K44</t>
  </si>
  <si>
    <t>ebből: ápolási díj</t>
  </si>
  <si>
    <t>K45</t>
  </si>
  <si>
    <t>K46</t>
  </si>
  <si>
    <t>K47</t>
  </si>
  <si>
    <t>ebből: oktatásban résztvevők pénzbeli juttatásai</t>
  </si>
  <si>
    <t>K48</t>
  </si>
  <si>
    <t>K4</t>
  </si>
  <si>
    <t>Elvonások és befizetések</t>
  </si>
  <si>
    <t>K502</t>
  </si>
  <si>
    <t>Működési célú visszatérítendő támogatások, kölcsönök nyújtása államháztartáson belülre (=135+…+144)</t>
  </si>
  <si>
    <t>K504</t>
  </si>
  <si>
    <t>ebből: helyi önkormányzatok és költségvetési szerveik</t>
  </si>
  <si>
    <t>ebből: társulások és költségvetési szerveik</t>
  </si>
  <si>
    <t>K506</t>
  </si>
  <si>
    <t>Működési célú visszatérítendő támogatások, kölcsönök nyújtása államháztartáson kívülre (=170+…+180)</t>
  </si>
  <si>
    <t>K508</t>
  </si>
  <si>
    <t>ebből:önkormányzati többségi tulajdonú nem pénzügyi vállalkozások</t>
  </si>
  <si>
    <t>K511</t>
  </si>
  <si>
    <t>Tartalékok</t>
  </si>
  <si>
    <t>K512</t>
  </si>
  <si>
    <t>K5</t>
  </si>
  <si>
    <t>Immateriális javak beszerzése, létesítése</t>
  </si>
  <si>
    <t>K61</t>
  </si>
  <si>
    <t>K62</t>
  </si>
  <si>
    <t>ebből: termőföld-vásárlás kiadásai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</si>
  <si>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</si>
  <si>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</si>
  <si>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</si>
  <si>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</si>
  <si>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</si>
  <si>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</si>
  <si>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</si>
  <si>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</si>
  <si>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</si>
  <si>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</si>
  <si>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</si>
  <si>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</si>
  <si>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</si>
  <si>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</si>
  <si>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</si>
  <si>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</si>
  <si>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</si>
  <si>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</si>
  <si>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</si>
  <si>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K7</t>
  </si>
  <si>
    <t>K88</t>
  </si>
  <si>
    <t>K8</t>
  </si>
  <si>
    <t>K1-K8</t>
  </si>
  <si>
    <t>Családi támogatások</t>
  </si>
  <si>
    <t>ebből: önkormányzati segély (átmeneti segély, rendkívüli gyermekvédelmi tám., temetési segély)</t>
  </si>
  <si>
    <t xml:space="preserve">ebből: óvodáztatási támogatás </t>
  </si>
  <si>
    <t xml:space="preserve">Betegséggel kapcsolatos (nem társadalombiztosítási) ellátások </t>
  </si>
  <si>
    <t xml:space="preserve">ebből: helyi megállapítású közgyógyellátás </t>
  </si>
  <si>
    <t xml:space="preserve">Foglalkoztatással, munkanélküliséggel kapcsolatos ellátások </t>
  </si>
  <si>
    <t xml:space="preserve">ebből: foglalkoztatást helyettesítő támogatás </t>
  </si>
  <si>
    <t xml:space="preserve">Lakhatással kapcsolatos ellátások </t>
  </si>
  <si>
    <t xml:space="preserve">ebből: lakásfenntartási támogatás </t>
  </si>
  <si>
    <t xml:space="preserve">Intézményi ellátottak pénzbeli juttatásai </t>
  </si>
  <si>
    <t xml:space="preserve">Egyéb nem intézményi ellátások </t>
  </si>
  <si>
    <t>ebből: rendszeres szociális segély</t>
  </si>
  <si>
    <t>ebből: köztemetés</t>
  </si>
  <si>
    <t xml:space="preserve">ebből: rászorultságtól függõ normatív kedvezmények </t>
  </si>
  <si>
    <t xml:space="preserve">Ellátottak pénzbeli juttatásai </t>
  </si>
  <si>
    <t xml:space="preserve">Dologi kiadások </t>
  </si>
  <si>
    <t>Különféle befizetések és egyéb dologi kiadások</t>
  </si>
  <si>
    <t xml:space="preserve">Egyéb pénzügyi műveletek kiadásai </t>
  </si>
  <si>
    <t xml:space="preserve">Kamatkiadások   </t>
  </si>
  <si>
    <t>Kiküldetések, reklám- és propagandakiadások</t>
  </si>
  <si>
    <t xml:space="preserve">Szolgáltatási kiadások </t>
  </si>
  <si>
    <t xml:space="preserve">Költségvetési kiadások </t>
  </si>
  <si>
    <t>Egyéb felhalmozási célú kiadások</t>
  </si>
  <si>
    <t xml:space="preserve">Egyéb felhalmozási célú támogatások államháztartáson kívülre </t>
  </si>
  <si>
    <t xml:space="preserve">Felújítások </t>
  </si>
  <si>
    <t>Beruházások</t>
  </si>
  <si>
    <t xml:space="preserve">Ingatlanok beszerzése, létesítése </t>
  </si>
  <si>
    <t>Egyéb működési célú kiadások</t>
  </si>
  <si>
    <t>Egyéb működési célú támogatások államháztartáson kívülre</t>
  </si>
  <si>
    <t xml:space="preserve">Egyéb működési célú támogatások államháztartáson belülre </t>
  </si>
  <si>
    <t>Közvetített szolgáltatások</t>
  </si>
  <si>
    <t xml:space="preserve">Bérleti és lízing díjak </t>
  </si>
  <si>
    <t>ebből: államháztartáson kívül</t>
  </si>
  <si>
    <t xml:space="preserve">Kommunikációs szolgáltatások </t>
  </si>
  <si>
    <t xml:space="preserve">Készletbeszerzés </t>
  </si>
  <si>
    <t xml:space="preserve">Munkaadókat terhelő járulékok és szociális hozzájárulási adó                                                                   </t>
  </si>
  <si>
    <t xml:space="preserve">Személyi juttatások összesen </t>
  </si>
  <si>
    <t xml:space="preserve">Külső személyi juttatások </t>
  </si>
  <si>
    <t xml:space="preserve">Foglalkoztatottak személyi juttatásai </t>
  </si>
  <si>
    <t>Foglalkoztatottak egyéb személyi juttatásai</t>
  </si>
  <si>
    <t>011130- Önkormányzati jogalkotás</t>
  </si>
  <si>
    <t>Eredeti ei.</t>
  </si>
  <si>
    <t>Mód. Ei.</t>
  </si>
  <si>
    <t>Telj. Ei.</t>
  </si>
  <si>
    <t>Összesen</t>
  </si>
  <si>
    <t>066020 Város- és községgazdálkodási egyéb szolgáltatások</t>
  </si>
  <si>
    <t>Megnevezése</t>
  </si>
  <si>
    <t xml:space="preserve">Működési célú visszatérítendő támogatások, kölcsönök nyújtása államháztartáson kívülre </t>
  </si>
  <si>
    <t>Működési célú visszatérítendő támogatások, kölcsönök nyújtása államháztartáson belülre</t>
  </si>
  <si>
    <t>091110- Óvodai nevelés, ellátás szakmai feladatai</t>
  </si>
  <si>
    <t>074031- Család és nővédelmi eü gondozás</t>
  </si>
  <si>
    <t>074032- Ifjúság-eüi gondozás</t>
  </si>
  <si>
    <t>072420- Eü laboratóriumi szolg.</t>
  </si>
  <si>
    <t>Kötelező feladat</t>
  </si>
  <si>
    <t>Önként vállalt feladat</t>
  </si>
  <si>
    <t>072210 - Járóbetegek gyógyító szakellátása</t>
  </si>
  <si>
    <t>074011- Foglalkozás eü-i alapellátás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</si>
  <si>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</si>
  <si>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</si>
  <si>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</si>
  <si>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</si>
  <si>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gyermekjóléti és gyermekétkeztetési feladatainak támogatása</t>
  </si>
  <si>
    <t>B113</t>
  </si>
  <si>
    <t>Települési önkormányzatok kulturális feladatainak támogatása</t>
  </si>
  <si>
    <t>B114</t>
  </si>
  <si>
    <t>B115</t>
  </si>
  <si>
    <t>B116</t>
  </si>
  <si>
    <t>B11</t>
  </si>
  <si>
    <t>Egyéb működési célú támogatások bevételei államháztartáson belülről</t>
  </si>
  <si>
    <t>B16</t>
  </si>
  <si>
    <t>B1</t>
  </si>
  <si>
    <t>Egyéb felhalmozási célú támogatások bevételei államháztartáson belülről</t>
  </si>
  <si>
    <t>B25</t>
  </si>
  <si>
    <t>B2</t>
  </si>
  <si>
    <t>Magánszemélyek jövedelemadói</t>
  </si>
  <si>
    <t>B311</t>
  </si>
  <si>
    <t xml:space="preserve">Társaságok jövedelemadói </t>
  </si>
  <si>
    <t>B312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</si>
  <si>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</si>
  <si>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</si>
  <si>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</si>
  <si>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</si>
  <si>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</si>
  <si>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</si>
  <si>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</si>
  <si>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</si>
  <si>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</si>
  <si>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</si>
  <si>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</si>
  <si>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</si>
  <si>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</si>
  <si>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</si>
  <si>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</si>
  <si>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</si>
  <si>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</si>
  <si>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>B35</t>
  </si>
  <si>
    <t xml:space="preserve">Egyéb közhatalmi bevételek </t>
  </si>
  <si>
    <t>B36</t>
  </si>
  <si>
    <t>B3</t>
  </si>
  <si>
    <t>Készletértékesítés ellenértéke</t>
  </si>
  <si>
    <t>B401</t>
  </si>
  <si>
    <t>Szolgáltatások ellenértéke</t>
  </si>
  <si>
    <t>B402</t>
  </si>
  <si>
    <t>Közvetített szolgáltatások ellenértéke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</si>
  <si>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</si>
  <si>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</si>
  <si>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</si>
  <si>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</si>
  <si>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</si>
  <si>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</si>
  <si>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</si>
  <si>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</si>
  <si>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</si>
  <si>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</si>
  <si>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</si>
  <si>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</si>
  <si>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</si>
  <si>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</si>
  <si>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</t>
  </si>
  <si>
    <t>B5</t>
  </si>
  <si>
    <t>Egyéb működési célú átvett pénzeszközök</t>
  </si>
  <si>
    <t>B6</t>
  </si>
  <si>
    <t>Egyéb felhalmozási célú átvett pénzeszközök</t>
  </si>
  <si>
    <t>B73</t>
  </si>
  <si>
    <t>B7</t>
  </si>
  <si>
    <t>B1-B7</t>
  </si>
  <si>
    <t>Jogalkotás</t>
  </si>
  <si>
    <t>Szociális ellátások</t>
  </si>
  <si>
    <t>Egyéb tevékenységek</t>
  </si>
  <si>
    <t>K911</t>
  </si>
  <si>
    <t>K9</t>
  </si>
  <si>
    <t>Előző év költségvetési maradványának igénybevétele</t>
  </si>
  <si>
    <t>B8131</t>
  </si>
  <si>
    <t>B813</t>
  </si>
  <si>
    <t>B8</t>
  </si>
  <si>
    <t xml:space="preserve">Költségvetési bevételek </t>
  </si>
  <si>
    <t>Finanszírozási kiadások</t>
  </si>
  <si>
    <t xml:space="preserve">Működési célú átvett pénzeszközök </t>
  </si>
  <si>
    <t xml:space="preserve">Felhalmozási bevételek </t>
  </si>
  <si>
    <t xml:space="preserve">Működési bevételek </t>
  </si>
  <si>
    <t>Mindösszesen</t>
  </si>
  <si>
    <t>Megnevezés</t>
  </si>
  <si>
    <t xml:space="preserve">Felhalmozási célú átvett pénzeszközök </t>
  </si>
  <si>
    <t>B816</t>
  </si>
  <si>
    <t>Központi, irányítószervi támogatás</t>
  </si>
  <si>
    <t>Finanszírozási bevételek</t>
  </si>
  <si>
    <t>Összes bevétel</t>
  </si>
  <si>
    <t>Kiadások összesen</t>
  </si>
  <si>
    <t>091140- Óvodai nevelés, ellátás működési feladatai</t>
  </si>
  <si>
    <t>091120- SNI gyermekek óvodai nevelés, ellátás szakmai feladatai</t>
  </si>
  <si>
    <t>Polgármesteri Hivatal</t>
  </si>
  <si>
    <t>Brunszvik Teréz Óvoda</t>
  </si>
  <si>
    <t>Pályázat</t>
  </si>
  <si>
    <t>011130-Önkormányzati hivatalok jogalkotó és általános igazgatási tevékenysége</t>
  </si>
  <si>
    <t>Intézmények összesen</t>
  </si>
  <si>
    <t>083030- Egyéb kiadói tevékenység</t>
  </si>
  <si>
    <t>B E V É T E L E K</t>
  </si>
  <si>
    <t>1. sz. táblázat</t>
  </si>
  <si>
    <t>Módosított előirányzat</t>
  </si>
  <si>
    <t>Teljesített  előirányzat</t>
  </si>
  <si>
    <t>A</t>
  </si>
  <si>
    <t>C</t>
  </si>
  <si>
    <t>D</t>
  </si>
  <si>
    <t>E</t>
  </si>
  <si>
    <t>1.</t>
  </si>
  <si>
    <t>2. sz. táblázat</t>
  </si>
  <si>
    <t>B</t>
  </si>
  <si>
    <t>1.1.</t>
  </si>
  <si>
    <t>1.2.</t>
  </si>
  <si>
    <t>Felújítások</t>
  </si>
  <si>
    <t>KÖLTSÉGVETÉSI BEVÉTELEK ÉS KIADÁSOK EGYENLEGE</t>
  </si>
  <si>
    <t>3. sz. táblázat</t>
  </si>
  <si>
    <t>FINANSZÍROZÁSI CÉLÚ BEVÉTELEK ÉS KIADÁSOK EGYENLEGE</t>
  </si>
  <si>
    <t>4. sz. táblázat</t>
  </si>
  <si>
    <r>
      <t xml:space="preserve">Finanszírozási célú műveletek egyenlege </t>
    </r>
    <r>
      <rPr>
        <sz val="8"/>
        <rFont val="Times New Roman CE"/>
        <charset val="238"/>
      </rPr>
      <t>(1.1 - 1.2) +/-</t>
    </r>
  </si>
  <si>
    <t>5 sz. táblázat</t>
  </si>
  <si>
    <t>ebből:Központi ktgvetési szervek</t>
  </si>
  <si>
    <t>ebből: központi kezelésű előirányzatok</t>
  </si>
  <si>
    <t>ebből: fejezeti kezelésű előirányzatok, EU-s programok és azok hazai társfinanszírozása</t>
  </si>
  <si>
    <t>ebből: egyéb fejezeti kezelésű előirányzatok</t>
  </si>
  <si>
    <t>ebből: TB pénzügy alapjai</t>
  </si>
  <si>
    <t>ebből: elkülönített állami pénzalapok</t>
  </si>
  <si>
    <t>ebből: nezmetiségi önkormányzatok és költségvetési szerveik</t>
  </si>
  <si>
    <t>ebből: térségi fejlesztési tanácsok és költségvetési szerveik</t>
  </si>
  <si>
    <t>Működési célú támogatások államháztartáson belülről</t>
  </si>
  <si>
    <t xml:space="preserve">Felhalmozási célú támogatások államháztartáson belülről </t>
  </si>
  <si>
    <t xml:space="preserve">Önkormányzatok működési támogatásai </t>
  </si>
  <si>
    <t>ebből:központi ktgvetési szervek</t>
  </si>
  <si>
    <t xml:space="preserve">Jövedelemadók </t>
  </si>
  <si>
    <t>Termékek és szolgáltatások adói</t>
  </si>
  <si>
    <t xml:space="preserve">Közhatalmi bevételek </t>
  </si>
  <si>
    <t xml:space="preserve">Maradvány igénybevétele </t>
  </si>
  <si>
    <t xml:space="preserve">Finanszírozási bevételek </t>
  </si>
  <si>
    <t>Bevételek</t>
  </si>
  <si>
    <t>Teljesített előirányzat</t>
  </si>
  <si>
    <t>Kiadások</t>
  </si>
  <si>
    <t>Működési bevételek</t>
  </si>
  <si>
    <t>Személyi juttatások</t>
  </si>
  <si>
    <t>Munkaadókat terhelő járulékok</t>
  </si>
  <si>
    <t>Dologi kiadások</t>
  </si>
  <si>
    <t>Ellátottak juttatási</t>
  </si>
  <si>
    <t>I. Működtetés összesen</t>
  </si>
  <si>
    <t>Felhalmozásra átvett pénzeszközök</t>
  </si>
  <si>
    <t>II.Fejlesztés összesen</t>
  </si>
  <si>
    <t>Sorsz.</t>
  </si>
  <si>
    <t>Beruházás  megnevezése</t>
  </si>
  <si>
    <t>Áthúzódó EU-s pályázatok összesen</t>
  </si>
  <si>
    <t>Egyéb beruházások</t>
  </si>
  <si>
    <t>Egyéb beruházások összesen</t>
  </si>
  <si>
    <t>Hazai támogatású fejlesztési programok</t>
  </si>
  <si>
    <t>Hazai támogatású fejlesztési programok összesen</t>
  </si>
  <si>
    <t>Intézményi beruházások összesen</t>
  </si>
  <si>
    <t>BERUHÁZÁSOK ÖSSZESEN:</t>
  </si>
  <si>
    <t>Európai uniós támogatással megvalósuló felújítások összesen</t>
  </si>
  <si>
    <t>Egyéb felújítások</t>
  </si>
  <si>
    <t>Egyéb felújítások összesen</t>
  </si>
  <si>
    <t>Intézményi felújítások összesen</t>
  </si>
  <si>
    <t>Sorszám</t>
  </si>
  <si>
    <t>Intézmények</t>
  </si>
  <si>
    <t xml:space="preserve">Mezei Őrszolgálat </t>
  </si>
  <si>
    <t>MINDÖSSZESEN:</t>
  </si>
  <si>
    <t>ebből: Építményadó</t>
  </si>
  <si>
    <t>ebből: Telekadó</t>
  </si>
  <si>
    <t>ebből: Kommunális adó</t>
  </si>
  <si>
    <t>K915</t>
  </si>
  <si>
    <t>Központi, irányító szervi támogatás folyósítása</t>
  </si>
  <si>
    <t>Működési célú tám.ért.kiadások</t>
  </si>
  <si>
    <t>K82</t>
  </si>
  <si>
    <t>Felhalmozási célú visszatérítendő támogatások, kölcsönök nyújtása ÁH belülre</t>
  </si>
  <si>
    <t>B23</t>
  </si>
  <si>
    <t>Felh.célú visszatérítendő támogatások, kölcsönök visszatérülése ÁH belülről</t>
  </si>
  <si>
    <t>Működési célú maradvány</t>
  </si>
  <si>
    <t>Felhalmozási célú maradvány</t>
  </si>
  <si>
    <t>KÖLTSÉGVETÉSI BEVÉTELEK ÖSSZESEN</t>
  </si>
  <si>
    <t>BEVÉTELEK ÖSSZESEN</t>
  </si>
  <si>
    <t xml:space="preserve">Polgármesteri Hivatal </t>
  </si>
  <si>
    <t>Adatok E forintban</t>
  </si>
  <si>
    <t>B21</t>
  </si>
  <si>
    <t>Felhalmozási célú önkormnyzati támogatások</t>
  </si>
  <si>
    <t>Adatok E Ft-ban</t>
  </si>
  <si>
    <t>K84</t>
  </si>
  <si>
    <t>Egyéb felhalmozási célú támogatások áh belülre</t>
  </si>
  <si>
    <t xml:space="preserve">Egyéb felhalmozási célú támogatások áh kívülre </t>
  </si>
  <si>
    <t>ebből működési maradvány</t>
  </si>
  <si>
    <t>ebből felhalmozási maradvány</t>
  </si>
  <si>
    <t>a</t>
  </si>
  <si>
    <t>b</t>
  </si>
  <si>
    <t xml:space="preserve"> Működési célú bevételek</t>
  </si>
  <si>
    <t>I.</t>
  </si>
  <si>
    <t>2.</t>
  </si>
  <si>
    <t>a.</t>
  </si>
  <si>
    <t>b.</t>
  </si>
  <si>
    <t>c.</t>
  </si>
  <si>
    <t>d.</t>
  </si>
  <si>
    <t>II.</t>
  </si>
  <si>
    <t>III.</t>
  </si>
  <si>
    <t>Működési célú támogatások ÁH belülről</t>
  </si>
  <si>
    <t>KÖLTSÉGVETÉSI KIADÁSOK ÖSSZESEN</t>
  </si>
  <si>
    <t>KIADÁSOK ÖSSZESEN</t>
  </si>
  <si>
    <t xml:space="preserve"> Működési célú kiadások</t>
  </si>
  <si>
    <t>II</t>
  </si>
  <si>
    <t>Felhalmozási kiadások</t>
  </si>
  <si>
    <t>III</t>
  </si>
  <si>
    <t>Költségvetési hiány, többlet ( költségvetési bevételek  - költségvetési kiadások) (+/-)</t>
  </si>
  <si>
    <t>Finanszírozási célú műv. bevételei (1. sz. mell.1. sz. táblázat III.)</t>
  </si>
  <si>
    <t>Finanszírozási célú műv. kiadásai (1. sz. mell .2. sz. táblázat III:)</t>
  </si>
  <si>
    <t>Működési célú tám. Áh belülről</t>
  </si>
  <si>
    <t>Műk. célú átvett pénzeszközök</t>
  </si>
  <si>
    <t>Egyéb felhalmozási kiadások</t>
  </si>
  <si>
    <t>Tartalék</t>
  </si>
  <si>
    <t>Európai uniós támogatással megvalósuló beruházások összesen</t>
  </si>
  <si>
    <t xml:space="preserve">Európai uniós támogatással megvalósuló beruházások </t>
  </si>
  <si>
    <t>Foglalkoztatottak személyi juttatásai</t>
  </si>
  <si>
    <t>Külső személyi juttatások</t>
  </si>
  <si>
    <t>Személyi juttatások összesen</t>
  </si>
  <si>
    <t>Munkaadókat terhelő járulékok és szociális hozzájárulási adó</t>
  </si>
  <si>
    <t>Készletbeszerzés</t>
  </si>
  <si>
    <t>Kommunikációs szolgáltatások</t>
  </si>
  <si>
    <t>Bérleti és lízing díjak</t>
  </si>
  <si>
    <t>Szakmai tevékenységet segítő szolgáltatások</t>
  </si>
  <si>
    <t>Egyéb szolgáltatások</t>
  </si>
  <si>
    <t>Szolgáltatási kiadások</t>
  </si>
  <si>
    <t>Fizetendő általános forgalmi adó</t>
  </si>
  <si>
    <t>Kamatkiadások</t>
  </si>
  <si>
    <t>Egyéb pénzügyi műveletek kiadásai</t>
  </si>
  <si>
    <t>Ingatlanok beszerzése, létesítése</t>
  </si>
  <si>
    <t>Egyéb tárgyi eszközök felújítása</t>
  </si>
  <si>
    <t>Működési kiadások</t>
  </si>
  <si>
    <t>Közhatalmi bevételek</t>
  </si>
  <si>
    <t>Köztemető fenntartása</t>
  </si>
  <si>
    <t>Felhalmozási bevételek</t>
  </si>
  <si>
    <t xml:space="preserve"> Ezer forintban !</t>
  </si>
  <si>
    <t>3.</t>
  </si>
  <si>
    <t>4.</t>
  </si>
  <si>
    <t>5.</t>
  </si>
  <si>
    <t>6.</t>
  </si>
  <si>
    <t>7.</t>
  </si>
  <si>
    <t>8.</t>
  </si>
  <si>
    <t>9.</t>
  </si>
  <si>
    <t>10.</t>
  </si>
  <si>
    <t>Többéves kihatással járó döntésekből származó kötelezettségek célok szerint, évenkénti bontásban</t>
  </si>
  <si>
    <t>Sor-
szám</t>
  </si>
  <si>
    <t>Kötelezettség jogcíme</t>
  </si>
  <si>
    <t>Köt. váll.
 éve</t>
  </si>
  <si>
    <t>Tárgyév előtti tőke kifizetés összesen</t>
  </si>
  <si>
    <t>Kiadás vonzata évenként</t>
  </si>
  <si>
    <t>Tárgyév</t>
  </si>
  <si>
    <t>Tárgyévi teljesítés</t>
  </si>
  <si>
    <t>Tárgyévet követő év</t>
  </si>
  <si>
    <t>Tárgyévet követő 2. év</t>
  </si>
  <si>
    <t>10=(4+5+7+8+9)</t>
  </si>
  <si>
    <t>Működési célú hiteltörlesztés (tőke+kamat)</t>
  </si>
  <si>
    <t>Felhalmozási célú hiteltörlesztés (tőke+kamat)</t>
  </si>
  <si>
    <t xml:space="preserve">    Egyéb elismert kötelezettségek</t>
  </si>
  <si>
    <t>Összesen (1+5+10)</t>
  </si>
  <si>
    <t>Sportszervezetek támogatása</t>
  </si>
  <si>
    <t>Egyéb szárazföldi személyszállítás</t>
  </si>
  <si>
    <t>Nem veszélyes hulladék vegyes begyűjtése, szállítása, átrakása</t>
  </si>
  <si>
    <t>Közvilágítás</t>
  </si>
  <si>
    <t>Zöldterület-kezlés</t>
  </si>
  <si>
    <t>Egyéb működési célú támogatások áh-n kívülre</t>
  </si>
  <si>
    <t>084032</t>
  </si>
  <si>
    <t>Civil szervezetek programtámogatása</t>
  </si>
  <si>
    <t>081041</t>
  </si>
  <si>
    <t>Cofog</t>
  </si>
  <si>
    <t>Rovatrend</t>
  </si>
  <si>
    <t>107060</t>
  </si>
  <si>
    <t>TKT-nak pénzeszköz átadás</t>
  </si>
  <si>
    <t>Városfejlesztés saját forrásból</t>
  </si>
  <si>
    <t>Városfejlesztés EU forrásból</t>
  </si>
  <si>
    <t>Védőnő, Eü</t>
  </si>
  <si>
    <t>Átadott pénzeszközök</t>
  </si>
  <si>
    <t>Működési célú támogatások visszatérülése ÁH-n kívülről</t>
  </si>
  <si>
    <t>Index, %</t>
  </si>
  <si>
    <t>Zsidó Hitközség</t>
  </si>
  <si>
    <t>Felhalmozási saját bevételek összesen</t>
  </si>
  <si>
    <t xml:space="preserve">  </t>
  </si>
  <si>
    <t>Építményadó</t>
  </si>
  <si>
    <t>Telekadó</t>
  </si>
  <si>
    <t>Magánszemélyek komm. adója</t>
  </si>
  <si>
    <t>Helyi  adók összesen</t>
  </si>
  <si>
    <t>Gépjárműadó</t>
  </si>
  <si>
    <t>Átengedett központi adók összesen</t>
  </si>
  <si>
    <t>Talajterhelési díj</t>
  </si>
  <si>
    <t>Egyéb közhatalmi bevételek összesen</t>
  </si>
  <si>
    <t>Közhatalmi bevételek mindösszesen</t>
  </si>
  <si>
    <t>Működési célú támogatások</t>
  </si>
  <si>
    <t>Felhalmozási célú támogatások</t>
  </si>
  <si>
    <t>Működési célú átvett pénzeszköz</t>
  </si>
  <si>
    <t>Felhalmozási célú átvett pénzeszköz</t>
  </si>
  <si>
    <t xml:space="preserve">Pótlékok, bírságok </t>
  </si>
  <si>
    <t>Normatíva jogcíme</t>
  </si>
  <si>
    <t xml:space="preserve">Önkormányzati hivatal műk. </t>
  </si>
  <si>
    <t>Település-üzemeltetés tám.</t>
  </si>
  <si>
    <t>Beszámítás összege (elvárt bevétel, visszavonás)</t>
  </si>
  <si>
    <t>Egyéb köt. Önk. Feladatok</t>
  </si>
  <si>
    <t>Pénzbeli szociális ellátás támogatása</t>
  </si>
  <si>
    <t>Helyi önk műk ált támogatás összesen</t>
  </si>
  <si>
    <t>Óvodaped bértámogatása</t>
  </si>
  <si>
    <t>Óvodaműködtetési támogatás</t>
  </si>
  <si>
    <t>Elismert bértámogatás</t>
  </si>
  <si>
    <t>Üzemeltetési támogatás</t>
  </si>
  <si>
    <t>Gyermekétkeztetés támogatás</t>
  </si>
  <si>
    <t>Köznevelési támogatások összesen</t>
  </si>
  <si>
    <t>Házi segítségnyújtás</t>
  </si>
  <si>
    <t>Tanyagondnoki szolgálat</t>
  </si>
  <si>
    <t>Idősek nappali ellátása</t>
  </si>
  <si>
    <t>Szociális feladatok összesen</t>
  </si>
  <si>
    <t>Könyvtári, közművelődési feladat támogatása</t>
  </si>
  <si>
    <t>Üdülőhelyi feladatok támogatása</t>
  </si>
  <si>
    <t>Lakott külterülettel kapcsol. Tám</t>
  </si>
  <si>
    <t>TÁMOGATÁSOK ÖSSZESEN</t>
  </si>
  <si>
    <t>Index %</t>
  </si>
  <si>
    <t>Ebből:  Tartalék</t>
  </si>
  <si>
    <t>Kieg.támogatás óvodaped. Minősítésből adódó kiadáshoz</t>
  </si>
  <si>
    <t>Hivatal működési támogatása</t>
  </si>
  <si>
    <t>C: tel.típus kt. Létszám min.</t>
  </si>
  <si>
    <t>D: tel.típus kt. Létszám max.</t>
  </si>
  <si>
    <t>Emelés (járási székhely)</t>
  </si>
  <si>
    <t>ÖSSZESEN</t>
  </si>
  <si>
    <t>ebből: Zöldterület gazdálkodás</t>
  </si>
  <si>
    <t>ebből: Közutak fenntartása</t>
  </si>
  <si>
    <t>ebből: Közvilágítás fenntartása</t>
  </si>
  <si>
    <t>ebből: Köztemető fenntartása</t>
  </si>
  <si>
    <t xml:space="preserve">Index % </t>
  </si>
  <si>
    <t>Hitelek, kölcsön felvétel pénzügyi vállalkozástól</t>
  </si>
  <si>
    <t>B811</t>
  </si>
  <si>
    <t>013350- Az önkormányzati vagyonnal való gazdálkodással kapcsolatos feladat</t>
  </si>
  <si>
    <t>INTÉZMÉNYI BERUHÁZÁSOK</t>
  </si>
  <si>
    <t xml:space="preserve">Tárgyévet követő  évek
</t>
  </si>
  <si>
    <t>Egyéb működési célú támogatások áh-n belülre</t>
  </si>
  <si>
    <t>096015- Gyermekétkeztetés köznevelési intézményben</t>
  </si>
  <si>
    <t>Költségvetési egyenleg</t>
  </si>
  <si>
    <t>Rendkívüli települési támogatás (pénzbeni és természetbeni ellátások)</t>
  </si>
  <si>
    <t>Köztemetés</t>
  </si>
  <si>
    <t>MINDÖSSZESEN</t>
  </si>
  <si>
    <t>1.sz. melléklet</t>
  </si>
  <si>
    <t>2.sz. melléklet</t>
  </si>
  <si>
    <t>3.sz. melléklet</t>
  </si>
  <si>
    <t>4.sz. melléklet</t>
  </si>
  <si>
    <t>5.sz. melléklet</t>
  </si>
  <si>
    <t>6.sz. melléklet</t>
  </si>
  <si>
    <t>Martonvásár Város Önkormányzat- Intézmények bevételei és kiadásai mindösszesen</t>
  </si>
  <si>
    <t>7.sz. melléklet</t>
  </si>
  <si>
    <t>Martonvásár Város Önkormányzat beruházási (felhalmozási) célú kiadásai feladatonként</t>
  </si>
  <si>
    <t>8.sz. melléklet</t>
  </si>
  <si>
    <t>Martonvásár Város Önkormányzat felújítási célú kiadásai feladatonként</t>
  </si>
  <si>
    <t>9.sz.melléklet</t>
  </si>
  <si>
    <t>3/a.sz. melléklet</t>
  </si>
  <si>
    <t>3/b.sz. melléklet</t>
  </si>
  <si>
    <t>3/c.sz. melléklet</t>
  </si>
  <si>
    <t>Martonvásár Város Önkormányzata</t>
  </si>
  <si>
    <t>Szent László Völgye TKT</t>
  </si>
  <si>
    <t>Csatorna fejlesztési ct.</t>
  </si>
  <si>
    <t>Városmenedzsment MT szerint fogl.</t>
  </si>
  <si>
    <t>Rászoruló gyermekek szünidei étkeztetésének támogatása</t>
  </si>
  <si>
    <t>Család- és gyermekjóléti szolgálat</t>
  </si>
  <si>
    <t>Család- és gyermekjóléti központ</t>
  </si>
  <si>
    <t>Szociális étkeztetés</t>
  </si>
  <si>
    <t>Támogató szolgáltatás</t>
  </si>
  <si>
    <t>Idősek nappali feladatainak ellátása</t>
  </si>
  <si>
    <t>Házi segítségnyújtás ellátása</t>
  </si>
  <si>
    <t>Támogatószolgálati feladatok ellátása</t>
  </si>
  <si>
    <t xml:space="preserve">Szociális étkeztetés </t>
  </si>
  <si>
    <t>101222</t>
  </si>
  <si>
    <t>107052</t>
  </si>
  <si>
    <t>104042</t>
  </si>
  <si>
    <t>104043</t>
  </si>
  <si>
    <t>107051</t>
  </si>
  <si>
    <t>Általános tartalék</t>
  </si>
  <si>
    <t xml:space="preserve">Fejlesztési célú ct. </t>
  </si>
  <si>
    <t>K513</t>
  </si>
  <si>
    <t>K89</t>
  </si>
  <si>
    <t>B411</t>
  </si>
  <si>
    <t>Működési célú költségvetési támogatások és kiegészítő támogatások</t>
  </si>
  <si>
    <t>Elszámolásból származó bevételek</t>
  </si>
  <si>
    <t>B65</t>
  </si>
  <si>
    <t>B64</t>
  </si>
  <si>
    <t>B75</t>
  </si>
  <si>
    <t>TKT-nak pénzeszköz átadás felhalmozási</t>
  </si>
  <si>
    <t>TKT-nak pénzeszköz átadás normatíva</t>
  </si>
  <si>
    <t>Iskolatej</t>
  </si>
  <si>
    <t>Mezőőri szolgálat</t>
  </si>
  <si>
    <t>Eü. Finanszírozás</t>
  </si>
  <si>
    <t xml:space="preserve">Egyéb felhalmozási célú támogatások </t>
  </si>
  <si>
    <t>5/a.sz. melléklet</t>
  </si>
  <si>
    <t>5/b.sz. melléklet</t>
  </si>
  <si>
    <t>5/c.sz. melléklet</t>
  </si>
  <si>
    <t>5/d.sz. melléklet</t>
  </si>
  <si>
    <t>5/e.sz. melléklet</t>
  </si>
  <si>
    <t>5/f.sz. melléklet</t>
  </si>
  <si>
    <t>5/g.sz. melléklet</t>
  </si>
  <si>
    <t>6/a.sz. melléklet</t>
  </si>
  <si>
    <t>6/b.sz.melléklet</t>
  </si>
  <si>
    <t>Felhalmozási bevétel</t>
  </si>
  <si>
    <t>bértömeg gazd.</t>
  </si>
  <si>
    <t>K122</t>
  </si>
  <si>
    <t>Családi napközi / bölcsőde</t>
  </si>
  <si>
    <t>013350</t>
  </si>
  <si>
    <t>Rendezvények céltartléka</t>
  </si>
  <si>
    <t>Építés</t>
  </si>
  <si>
    <t>Egyéb tárgyi eszköz beszerzés</t>
  </si>
  <si>
    <t>Beruházás áfa</t>
  </si>
  <si>
    <t>Közlekedési és közmű infrastruktúra felújítása, fejlesztése</t>
  </si>
  <si>
    <t>Tervezés</t>
  </si>
  <si>
    <t>Felújítás megnevezése</t>
  </si>
  <si>
    <t>Felújítás</t>
  </si>
  <si>
    <t>Áthúzódó egyéb felújítások</t>
  </si>
  <si>
    <t>1494/2016 (IX.15) Korm. Határozat szerinti támogatás keretében megvalósuló felújítások</t>
  </si>
  <si>
    <t>INTÉZMÉNYI FELÚJÍTÁSOK</t>
  </si>
  <si>
    <t>FELÚJÍTÁSOK ÖSSZESEN:</t>
  </si>
  <si>
    <t>1494/2016 (IX.15) Korm. Határozat szerinti támogatás keretében megvalósuló felújítások összesen</t>
  </si>
  <si>
    <t>Városüzemeltetési telephely fejlesztése</t>
  </si>
  <si>
    <t>Rekreációs terület előkészítése</t>
  </si>
  <si>
    <t xml:space="preserve"> </t>
  </si>
  <si>
    <t>Ssz.</t>
  </si>
  <si>
    <t>10.sz.melléklet</t>
  </si>
  <si>
    <t>Óvodapedagógusok nev. munkáját közvetlenül segítők bértámogatása</t>
  </si>
  <si>
    <t>TOP 4.1.1 (Egészségház)</t>
  </si>
  <si>
    <t>051030</t>
  </si>
  <si>
    <t>013320</t>
  </si>
  <si>
    <t>045150</t>
  </si>
  <si>
    <t>064010</t>
  </si>
  <si>
    <t>066010</t>
  </si>
  <si>
    <t>Forgatási célú belföldi értékpapírok beváltása</t>
  </si>
  <si>
    <t>B812</t>
  </si>
  <si>
    <t>Forgatási célú értékpapírok bevátlása</t>
  </si>
  <si>
    <t xml:space="preserve">Tartalék </t>
  </si>
  <si>
    <t>Felhalmozási célú támogatás</t>
  </si>
  <si>
    <t>Bölcsöde</t>
  </si>
  <si>
    <t>Fogorvosi szolgáltatás</t>
  </si>
  <si>
    <t>104030</t>
  </si>
  <si>
    <t>Polgármesteri illetmény támogatása</t>
  </si>
  <si>
    <t>Tartalom jegyzék</t>
  </si>
  <si>
    <t>K912</t>
  </si>
  <si>
    <t>Belföldi értékpapírok kiadásai</t>
  </si>
  <si>
    <t>K914</t>
  </si>
  <si>
    <t>ÁH belüli megelőlegezések visszafizetése</t>
  </si>
  <si>
    <t>Hitel-, kölcsöntörlesztés államháztartáson kívülre</t>
  </si>
  <si>
    <t>Települési adó</t>
  </si>
  <si>
    <t>Egyéb működési célú támogatások áh belülre</t>
  </si>
  <si>
    <t>Egyéb működési célú támogatások áh kívülre</t>
  </si>
  <si>
    <t>Belföldi értékpapír vásárlás</t>
  </si>
  <si>
    <t>ÁH-n belüli megelőlegezés</t>
  </si>
  <si>
    <t>KIADÁSOK</t>
  </si>
  <si>
    <t>Háztartásoknak működési célú visszatérítendő támogatás, kölcsön nyújtás kiadásai</t>
  </si>
  <si>
    <t>102031</t>
  </si>
  <si>
    <t>013350- Városüzemeltetési telephely építés</t>
  </si>
  <si>
    <t>EFOP 4.1.8 (Könyvtár)</t>
  </si>
  <si>
    <t>Műk.célú pénzeszk.átvétel SZLV TKT és Segítő Szolg.</t>
  </si>
  <si>
    <t>Önkormányzat összesen</t>
  </si>
  <si>
    <t>PH összesen</t>
  </si>
  <si>
    <t>Munkáltatói kölcsön visszatérítése</t>
  </si>
  <si>
    <t>Újság hirdetés bevétele</t>
  </si>
  <si>
    <t>Gyermekétkeztetés bevétele</t>
  </si>
  <si>
    <t>Tulajdonosi bevételek (csatorna, víz)</t>
  </si>
  <si>
    <t>Áfa megtérülés</t>
  </si>
  <si>
    <t xml:space="preserve">Továbbszámlázott szolg.  bevétele </t>
  </si>
  <si>
    <t>Bérleti díj bevétel</t>
  </si>
  <si>
    <t>Kiszámlázott áfa</t>
  </si>
  <si>
    <t>Óvodai bevételek</t>
  </si>
  <si>
    <t>Óvoda összesen</t>
  </si>
  <si>
    <t>084032;
011130</t>
  </si>
  <si>
    <t>EFOP 4.1.8. Könyvtár pályázat</t>
  </si>
  <si>
    <t>EFOP 4.1.9. Múzeum pályázat</t>
  </si>
  <si>
    <t>Európai uniós támogatással megvalósuló felújítások</t>
  </si>
  <si>
    <t>11.</t>
  </si>
  <si>
    <t>Tornacsarnok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</si>
  <si>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</si>
  <si>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</si>
  <si>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</si>
  <si>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</si>
  <si>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</si>
  <si>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</si>
  <si>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</si>
  <si>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</si>
  <si>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</si>
  <si>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</si>
  <si>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</si>
  <si>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</si>
  <si>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</si>
  <si>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</si>
  <si>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</si>
  <si>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</si>
  <si>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</si>
  <si>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</si>
  <si>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</si>
  <si>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</si>
  <si>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TOP-5.3.1 helyi identitás (BBK)</t>
  </si>
  <si>
    <t>Könyvtári érdekeltségnövelő támogatás</t>
  </si>
  <si>
    <t>052020 Szennyvíz gyűjtése, tisztítása, elhelyezése;
063080 Vízellátással kapcsolatos közmű építése, fenntartása, üzemeltetése</t>
  </si>
  <si>
    <t>Önkormányzati beruházások összesen</t>
  </si>
  <si>
    <t>Mezőőri járulék</t>
  </si>
  <si>
    <t>Behajtási engedély, közterület foglalás</t>
  </si>
  <si>
    <t>Min.bér és gar.bérmin emelés ált.támogatása</t>
  </si>
  <si>
    <t>Min.bér és gar.bérmin emelés közoktatási támogatása</t>
  </si>
  <si>
    <t>Óvodai és iskolai szociális segítő tev.támogatása</t>
  </si>
  <si>
    <t>Min.bér és gar.bérmin emelés, tanyagond. szociális támogatása</t>
  </si>
  <si>
    <t>Min.bér és gar.bérmin emelés kulturális támogatása</t>
  </si>
  <si>
    <t>K312 - Üzemeltetési anyagok beszerzése</t>
  </si>
  <si>
    <t>K351 - Működési célú előzetesen felszámított ÁFA</t>
  </si>
  <si>
    <t>K48 - Egyéb nem intézményi ellátások</t>
  </si>
  <si>
    <t>1521/2018. (X.17.) Korm. Határozat szerinti támogatás keretében megvalósuló beruházások összesen</t>
  </si>
  <si>
    <t>2019. évi eredeti ei.</t>
  </si>
  <si>
    <t>Január</t>
  </si>
  <si>
    <t>Február</t>
  </si>
  <si>
    <t>Március</t>
  </si>
  <si>
    <t>Április</t>
  </si>
  <si>
    <t>Május</t>
  </si>
  <si>
    <t>Június</t>
  </si>
  <si>
    <t>Július</t>
  </si>
  <si>
    <t>Szeptember</t>
  </si>
  <si>
    <t>Október</t>
  </si>
  <si>
    <t>November</t>
  </si>
  <si>
    <t>December</t>
  </si>
  <si>
    <t>11.sz.melléklet</t>
  </si>
  <si>
    <t>Tervezett ei.</t>
  </si>
  <si>
    <t>082091-Közművelődés- közösségi és társadalmi részvétel fejlesztése</t>
  </si>
  <si>
    <t>082061-Múzeumi gyűjteményi tevékenység</t>
  </si>
  <si>
    <t>082030-Művészeti tevékenység</t>
  </si>
  <si>
    <t>082042- Könyvtári szolgáltatások</t>
  </si>
  <si>
    <t>082044- Könyvtári szolgáltatások</t>
  </si>
  <si>
    <t>ebből: fogl.kapcs.egyéb járulék</t>
  </si>
  <si>
    <t>Költségvetési kiadások</t>
  </si>
  <si>
    <t>104035 - 104037 - Gyermekétkeztetés bölcsödében és fogyatékosok nappali intézményében               104037 - Intézményen kívüli gyermekétkeztetés</t>
  </si>
  <si>
    <t>Fejlesztési tartalék</t>
  </si>
  <si>
    <t>Épület és létesítményüzemeltetés</t>
  </si>
  <si>
    <t>Augusztus</t>
  </si>
  <si>
    <t>K506 - Egyéb működési célú támogatások áh-n belülre</t>
  </si>
  <si>
    <t>Települési adó bevételből származó többlet tartalék</t>
  </si>
  <si>
    <t>Hátralékok behajtása</t>
  </si>
  <si>
    <t>Pályázatok (e Ft-ban)</t>
  </si>
  <si>
    <t>Beérkezett pályázati támogatás 2016-tól</t>
  </si>
  <si>
    <t>Önerő</t>
  </si>
  <si>
    <t>Kamat-bevétel</t>
  </si>
  <si>
    <t>Összes bevétel (2+3+4)</t>
  </si>
  <si>
    <t>Kiadások 2018-ig teljesítve</t>
  </si>
  <si>
    <t>Kiadások 2019-ig teljesítve</t>
  </si>
  <si>
    <t>TOP-5.3.1 Helyi identitás</t>
  </si>
  <si>
    <t>Martonvásár Város Önkormányzata EU-s és kormányzati pályázatok összesített kimutatása</t>
  </si>
  <si>
    <t>1521/2018. (X.17.) Korm. Határozat szerinti támogatás keretében megvalósuló felújítások</t>
  </si>
  <si>
    <t>1521/2018. (X.17.) Korm. Határozat szerinti támogatás keretében megvalósuló felújítások összesen</t>
  </si>
  <si>
    <t>045160</t>
  </si>
  <si>
    <t>Közutak, hidak üzemeltetése</t>
  </si>
  <si>
    <t xml:space="preserve">PH  bevételek </t>
  </si>
  <si>
    <t>ebből Brunszvik-Beethoven Közösségi Ház</t>
  </si>
  <si>
    <t>ebből Óvodamúzeum</t>
  </si>
  <si>
    <t>ebből Könyvtár</t>
  </si>
  <si>
    <t>Veszélyhelyzeti tartalék</t>
  </si>
  <si>
    <t>Veszélyhelyzeti céltartalék</t>
  </si>
  <si>
    <t>Kiadások 2020-ig teljesítve</t>
  </si>
  <si>
    <t>2021. évi fedezet  megnevezése</t>
  </si>
  <si>
    <t>F</t>
  </si>
  <si>
    <t>G</t>
  </si>
  <si>
    <t>H</t>
  </si>
  <si>
    <t>I</t>
  </si>
  <si>
    <t>J</t>
  </si>
  <si>
    <t>K</t>
  </si>
  <si>
    <t>Költségvetési szervek megnevezése</t>
  </si>
  <si>
    <t>Alaptevékeny-ség maradványa</t>
  </si>
  <si>
    <t>Alul- és túlfinanszírozás miatti korrekció</t>
  </si>
  <si>
    <t>Normatíva visszafizetési kötelezettség (TKT nélkül)</t>
  </si>
  <si>
    <r>
      <t>Korrigált költségvetési maradvány (</t>
    </r>
    <r>
      <rPr>
        <b/>
        <i/>
        <sz val="9"/>
        <rFont val="Times New Roman"/>
        <family val="1"/>
        <charset val="238"/>
      </rPr>
      <t>E=B-D)</t>
    </r>
  </si>
  <si>
    <t>Maradvány elvonás</t>
  </si>
  <si>
    <r>
      <t>Módosított maradvány (</t>
    </r>
    <r>
      <rPr>
        <b/>
        <i/>
        <sz val="10"/>
        <rFont val="Times New Roman"/>
        <family val="1"/>
        <charset val="238"/>
      </rPr>
      <t>G=E+F)</t>
    </r>
  </si>
  <si>
    <t>Eredeti költségve-tésben jóváhagyott</t>
  </si>
  <si>
    <t xml:space="preserve">Sajátos elszámolások </t>
  </si>
  <si>
    <t>Kötelezettség-gel terhelt maradvány</t>
  </si>
  <si>
    <r>
      <t xml:space="preserve">Felosztható maradvány </t>
    </r>
    <r>
      <rPr>
        <b/>
        <i/>
        <sz val="9"/>
        <rFont val="Times New Roman"/>
        <family val="1"/>
        <charset val="238"/>
      </rPr>
      <t>(K=G-(H+I+J))</t>
    </r>
  </si>
  <si>
    <t>Martonvásári Polgármesteri Hivatal</t>
  </si>
  <si>
    <t>Brunszvik Beethoven Központ</t>
  </si>
  <si>
    <t>Sajátos elszámolások</t>
  </si>
  <si>
    <t>beruházásra adott előleg</t>
  </si>
  <si>
    <t>egyéb átfutó tételek (személyi, túlfiz)</t>
  </si>
  <si>
    <t>forgótőke (MÁK)</t>
  </si>
  <si>
    <t>letétre átadott</t>
  </si>
  <si>
    <t xml:space="preserve">forgótőke </t>
  </si>
  <si>
    <t>letétre kapott pénz</t>
  </si>
  <si>
    <t>Kötelezettségek</t>
  </si>
  <si>
    <t>2020.évi 0.havi finanszírozás</t>
  </si>
  <si>
    <t>Szállítói számla</t>
  </si>
  <si>
    <t xml:space="preserve">KÖFOP ASP </t>
  </si>
  <si>
    <t>Illetékbevételi számla</t>
  </si>
  <si>
    <t>Idegen bevételi számla</t>
  </si>
  <si>
    <t>EU pályázatok finanszírozási tartaléka</t>
  </si>
  <si>
    <t>Viziközmű fejlesztési ct.</t>
  </si>
  <si>
    <t>2021.évi áthúzódó kiadások</t>
  </si>
  <si>
    <t>082042 - Könyvtári állománygyarapítása</t>
  </si>
  <si>
    <t>Egyéb közhatalmi bevételek és hátralékbeszedés előirányzata</t>
  </si>
  <si>
    <t>Martonvásár Városi Közszolgáltató Nonprofit Kft-nek átadott pe (kulturális)</t>
  </si>
  <si>
    <t>Martonvásár Városi Közszolgáltató Nonprofit Kft-nek átadott pe városüzemeltetési feladatokra</t>
  </si>
  <si>
    <t>Martonvásár Városi Közszolgáltató Nonprofit Kft-nek átadott felhalm. c. pe</t>
  </si>
  <si>
    <t>SPORT DIVÍZIÓ</t>
  </si>
  <si>
    <t>KULTURÁLIS DIVÍZIÓ</t>
  </si>
  <si>
    <t>VÁROSÜZEMELTETÉSI DIVÍZIÓ</t>
  </si>
  <si>
    <t>költségvetési maradvány</t>
  </si>
  <si>
    <t>EU támogatás</t>
  </si>
  <si>
    <t>NGM tám. 800M Ft</t>
  </si>
  <si>
    <t>BM Brunszvik Terv, 400M Ft</t>
  </si>
  <si>
    <t>VP-külterületi utak építése</t>
  </si>
  <si>
    <t>VP-helyi piac építése</t>
  </si>
  <si>
    <t>TOP-3.2.1 Iskola felújítása</t>
  </si>
  <si>
    <t>Bölcsőde építése</t>
  </si>
  <si>
    <t>TOP-4.1.1 Egészségház építése</t>
  </si>
  <si>
    <t>TOP-2.1.2 Zöld Város prg.</t>
  </si>
  <si>
    <t>EFOP-4.1.8 Könyvtár fejújítása</t>
  </si>
  <si>
    <r>
      <t xml:space="preserve">TOP-5.3.1 Helyi identitás </t>
    </r>
    <r>
      <rPr>
        <sz val="8"/>
        <rFont val="Times New Roman"/>
        <family val="1"/>
        <charset val="238"/>
      </rPr>
      <t>(MK Kft.)</t>
    </r>
  </si>
  <si>
    <t>ebből Művészeti tevékenység (tánc)</t>
  </si>
  <si>
    <t>082061</t>
  </si>
  <si>
    <t>082044</t>
  </si>
  <si>
    <t>082030</t>
  </si>
  <si>
    <t>082091</t>
  </si>
  <si>
    <t>ebből Rendezvényterv</t>
  </si>
  <si>
    <t>Energia árszínvonal emelkedés fedezeti tartalék</t>
  </si>
  <si>
    <t>Energia áremelkedés fedezeti tartaléka</t>
  </si>
  <si>
    <t>EU fejlesztési tartalék</t>
  </si>
  <si>
    <t>Működési céltartalék (HR fejlesztési)</t>
  </si>
  <si>
    <t>Rendezvények céltartaléka</t>
  </si>
  <si>
    <t>Önkormányzati tartalék (élelmezési)</t>
  </si>
  <si>
    <t>2022 ÜTEMEZÉS</t>
  </si>
  <si>
    <t>Közvilágítás kiegészítése</t>
  </si>
  <si>
    <t>Óvodaműködtetés kiegészítő támogatása</t>
  </si>
  <si>
    <t>Kulturális feladatok bérjellegű támogatása</t>
  </si>
  <si>
    <t>Egészségház</t>
  </si>
  <si>
    <t>2023/2024 8hó</t>
  </si>
  <si>
    <t>2024/2025 4 hó</t>
  </si>
  <si>
    <t>2023/2024 8 hó</t>
  </si>
  <si>
    <t>K3311</t>
  </si>
  <si>
    <t>Villamosenergia szolgáltatás díja</t>
  </si>
  <si>
    <t>K3312</t>
  </si>
  <si>
    <t>Gázenergia szolgáltatás díja</t>
  </si>
  <si>
    <t>K3314</t>
  </si>
  <si>
    <t>Víz és csatornaszolgáltatás díja</t>
  </si>
  <si>
    <t>ebből Nemzetközi kapcsolatok</t>
  </si>
  <si>
    <t>086030 - Nemzetközi kulturális együttműködés</t>
  </si>
  <si>
    <t>016080 - Kiemelt állami és önkormányzati rendezvények</t>
  </si>
  <si>
    <t>TOP-Plus 1.3.1 FVS</t>
  </si>
  <si>
    <t>KEHOP 2.1.2 (Ivóvíz)</t>
  </si>
  <si>
    <t>Kehop 2.1.2 Ivóvíz</t>
  </si>
  <si>
    <t>Bölcsőde bértámogatás</t>
  </si>
  <si>
    <t>Bölcsőde üzemeltetési támogatás</t>
  </si>
  <si>
    <t>Bölcsőde gyermekétkeztetési támogatás</t>
  </si>
  <si>
    <t>Tervezett ei. 2025.év</t>
  </si>
  <si>
    <t xml:space="preserve">Iparűzési adó </t>
  </si>
  <si>
    <t>B74</t>
  </si>
  <si>
    <t>Felhalmozási célú visszatérítendő támogatás</t>
  </si>
  <si>
    <t>Civil Közösségek támogatása</t>
  </si>
  <si>
    <t>018030</t>
  </si>
  <si>
    <t>Iskola Védőnői Szolgálat</t>
  </si>
  <si>
    <t>Könyvtári állománygyarapítás</t>
  </si>
  <si>
    <t>Pogármesteri illetményemelés bértámogatása</t>
  </si>
  <si>
    <t>2026. évi tervezett  létszám (fő)</t>
  </si>
  <si>
    <t>2026. évi módosított   létszám (fő)</t>
  </si>
  <si>
    <t>2026. évi létszám (fő)</t>
  </si>
  <si>
    <t>2026 .év tervezett ei.</t>
  </si>
  <si>
    <t>2025. évi eredeti ei.</t>
  </si>
  <si>
    <t>2026. évi Tervezett ei.</t>
  </si>
  <si>
    <t>2026 évi Tervezett ei.</t>
  </si>
  <si>
    <t>2026. Tervezett ei.</t>
  </si>
  <si>
    <t>2026.évi Tervezett ei.</t>
  </si>
  <si>
    <t xml:space="preserve">2026. évi támogatás </t>
  </si>
  <si>
    <t>2026. évi Tervezett előirányzat</t>
  </si>
  <si>
    <t>2026. évi</t>
  </si>
  <si>
    <t>Tervezett ei. 2025.</t>
  </si>
  <si>
    <t>Tervezett ei. 2026.év</t>
  </si>
  <si>
    <t>Martonvásár Város Önkormányzatának 2026.évi költségvetésének pénzügyi mérlege I.</t>
  </si>
  <si>
    <t>Martonvásár Város Önkormányzatának 2026.évi költségvetésének pénzügyi mérlege II.</t>
  </si>
  <si>
    <t>Martonvásár Város Önkormányzatának 2026. évi bevétele (intézmények nélkül)</t>
  </si>
  <si>
    <t>Martonvásár Város Önkormányzatának 2026. évi átvett pénzeszközei</t>
  </si>
  <si>
    <t>Martonvásár Város Önkormányzatának 2026. évi működési bevételei</t>
  </si>
  <si>
    <t>Martonvásár Város Önkormányzatának 2026. évi  közhatalmi bevételei</t>
  </si>
  <si>
    <t>Martonvásár Város Önkormányzatának 2026. évi normatív támogatásai</t>
  </si>
  <si>
    <t>Martonvásár Város Önkormányzatának 2026. évi kiadásai (intézmények nélkül)</t>
  </si>
  <si>
    <t>Martonvásár Város Önkormányzatának 2026. évi kiadásai - Önkormányzati jogalkotás kormányzati funkció</t>
  </si>
  <si>
    <t>Martonvásár Város Önkormányzatának 2026. évi kiadásai - Városfejlesztési feladatok ellátása saját forrásból</t>
  </si>
  <si>
    <t>Martonvásár Város Önkormányzatának 2026. évi kiadásai - Városfejlesztési feladatok ellátása EU forrásból</t>
  </si>
  <si>
    <t>Brunszvik Teréz Óvoda 2026. évi kiadásai</t>
  </si>
  <si>
    <t>Martonvásári Polgármesteri Hivatal 2026. évi kiadásai</t>
  </si>
  <si>
    <t>Martonvásár Város Önkormányzatának 2026. évi kiadásai - Egyéb feladatok ellátása</t>
  </si>
  <si>
    <t>Martonvásár Város Önkormányzatának 2026. évi kiadásai - Átadott pénzeszközök</t>
  </si>
  <si>
    <t>Martonvásár Város Önkormányzatának 2026. évi kiadásai - Szociális feladatok ellátása</t>
  </si>
  <si>
    <t>Martonvásár Város Önkormányzatának 2026. évi kiadásai - Védőnői és eü feladatok ellátása</t>
  </si>
  <si>
    <t>KOSZISZ Gesztenyés Szoc.Intézmény vagyoni értékű jog</t>
  </si>
  <si>
    <t>Orvosi ügylet,főépítész, belső ellenőrzés, tűzoltóknak,</t>
  </si>
  <si>
    <t>Versenyképes Járások II.program</t>
  </si>
  <si>
    <t>,</t>
  </si>
  <si>
    <t>066020 - VJP I.ütem</t>
  </si>
  <si>
    <t>066020 - VJP II. ütem</t>
  </si>
  <si>
    <t>066020 - 195 M önk fejlesztések</t>
  </si>
  <si>
    <t>TOP-Plusz 1.2.3 belterületi utak</t>
  </si>
  <si>
    <t>TOP-Plusz 3.1.3 helyi humán fejlszetések</t>
  </si>
  <si>
    <t>TOP-Plusz 3.3.2 Helyi eü. És szoc. Infrastruktúra fejlesztése</t>
  </si>
  <si>
    <t>TOP-Plusz 1.2.1 Élhető város - kerékpárút</t>
  </si>
  <si>
    <t>KAP - külterületi utak (Béke-Estike)</t>
  </si>
  <si>
    <t>2025.évi várható teljesítés</t>
  </si>
  <si>
    <t>Versenyképes Járások Program  I . ütem (  homlokzat felújítás)</t>
  </si>
  <si>
    <t>Top Plus 1.2.3 (Belterületi utak)</t>
  </si>
  <si>
    <t>Top Plus 3.1.3 (Helyi humán fejlesztések)</t>
  </si>
  <si>
    <t>Top Plus 3.3.2 (Egészségház felújítás)</t>
  </si>
  <si>
    <t>Top Plus 1.2.1 (Kerékpárút)</t>
  </si>
  <si>
    <t>ebből pedagógus</t>
  </si>
  <si>
    <t>ebből pedagógiai asszisztens</t>
  </si>
  <si>
    <t>ebből nevelő oktató munkát végzők (dajka)</t>
  </si>
  <si>
    <t>ebből óvodatitkár</t>
  </si>
  <si>
    <t>ebből takarító munkakörben fogl. MT-s dolgozó</t>
  </si>
  <si>
    <t xml:space="preserve">Módosított előirányzat </t>
  </si>
  <si>
    <t xml:space="preserve">Teljesített előirányzat </t>
  </si>
  <si>
    <t>Martonvásár Város Önkormányzata és Intézményei  2026. évi létszámkerete</t>
  </si>
  <si>
    <t xml:space="preserve">2025. évi eredeti támogatás </t>
  </si>
  <si>
    <t>Polgárőrség, Rendőrség, Mentőszolgálat és Tűzoltóság  támogatása ,Velencei Szakorvosi Rendelő</t>
  </si>
  <si>
    <t>Szent László út 24. sofőrpihenő átalakítása</t>
  </si>
  <si>
    <t>195 M Budai út 27 felújítására ei átcsop</t>
  </si>
  <si>
    <t>2025.évi maradvány</t>
  </si>
  <si>
    <t>VJP I Segítő Szolgálat homlokzat és tető felújítás ei átcsop</t>
  </si>
  <si>
    <t>Kádár-kocka pilot felújítás</t>
  </si>
  <si>
    <t>33.</t>
  </si>
  <si>
    <t>34.</t>
  </si>
  <si>
    <t>35.</t>
  </si>
  <si>
    <t>36.</t>
  </si>
  <si>
    <t>37.</t>
  </si>
  <si>
    <t>38.</t>
  </si>
  <si>
    <t>39.</t>
  </si>
  <si>
    <t>40.</t>
  </si>
  <si>
    <t>Önkormányzati projektek</t>
  </si>
  <si>
    <t>Informatikai eszközbeszerzés</t>
  </si>
  <si>
    <t>Fém irattároló beszerzése</t>
  </si>
  <si>
    <t>Kamera és kellékei</t>
  </si>
  <si>
    <t>HÉSZ módosítás</t>
  </si>
  <si>
    <t>Projektor beszerzése</t>
  </si>
  <si>
    <t>195 M önkormányzati fejlesztések fel nem használt összegének visszavezetése tartalékba</t>
  </si>
  <si>
    <t>BBK ifjúsági tér wifi és adapter beszerzése</t>
  </si>
  <si>
    <t>Rákóczi utca 37. bontási és szállítási munkák</t>
  </si>
  <si>
    <t>Brunszvik T. óvoda beruházások</t>
  </si>
  <si>
    <t>Polgármesteri Hivatal beruházások:</t>
  </si>
  <si>
    <t>Szőlőültetvények</t>
  </si>
  <si>
    <t>Köztemetések kiadásának megtérítése</t>
  </si>
  <si>
    <t>2026.évi otthontámogatás (ph, ovi, önk)</t>
  </si>
  <si>
    <t>TOP-123 Belterületi utak</t>
  </si>
  <si>
    <t xml:space="preserve">TOP-313 Helyi humán fejlesztések </t>
  </si>
  <si>
    <t>TOP-332 Egészségház felújítása</t>
  </si>
  <si>
    <t>TOP-121 Élhető város</t>
  </si>
  <si>
    <t>Versenyképes Járások II. program</t>
  </si>
  <si>
    <t>VP LEADER eszközbeszerzési pályázat támogatási igény kifizetése</t>
  </si>
  <si>
    <t>KEHOP ivóvízminőség javító program 7.számú időközi kifizetés</t>
  </si>
  <si>
    <t>Embertársainkért Alapítvány támogatás visszatérítése</t>
  </si>
  <si>
    <t>Film Mindenkinek Egyesület támogatás visszatérítése</t>
  </si>
  <si>
    <t>B12</t>
  </si>
  <si>
    <t>B814</t>
  </si>
  <si>
    <t>Államháztartáson belüli megelőlegezés</t>
  </si>
  <si>
    <t xml:space="preserve">066020 </t>
  </si>
  <si>
    <t>066020 - LEADER közösségi terek önerő</t>
  </si>
  <si>
    <t>2026. évi módosítás</t>
  </si>
  <si>
    <t>2026. évi teljesítés</t>
  </si>
  <si>
    <t>Szoc.ágazati pótlék és kiegészítő szociális ágazati pótlék</t>
  </si>
  <si>
    <t>ÁhT-n belüli megelőlegezés</t>
  </si>
  <si>
    <t>Mód. Ei. II.</t>
  </si>
  <si>
    <t>Mód. Ei. I.</t>
  </si>
  <si>
    <t>Közvilágítás 064010</t>
  </si>
  <si>
    <t xml:space="preserve"> Martonvásár Város 2026. évi költségvetés I.félévi teljesítésének elfogadásáról szóló ……/2026 (………) önkormányzati határozat</t>
  </si>
  <si>
    <t>RRF bölcsőde 13.elszámolás klímakódok</t>
  </si>
  <si>
    <t>2025.évi teljesítés</t>
  </si>
  <si>
    <t>2025.évi teljesítés adatok</t>
  </si>
  <si>
    <t>2025.évi  teljesítés</t>
  </si>
  <si>
    <t>M6 átemelő szivattyú 2 db/viziközmű</t>
  </si>
  <si>
    <t>066020</t>
  </si>
  <si>
    <t>kisértéskű tárgyi eszköz</t>
  </si>
  <si>
    <t>Működési bevételek összesen</t>
  </si>
  <si>
    <r>
      <t>PH összesen (</t>
    </r>
    <r>
      <rPr>
        <sz val="10"/>
        <color indexed="8"/>
        <rFont val="Times New Roman"/>
        <family val="1"/>
        <charset val="238"/>
      </rPr>
      <t>OGY választás bevétele)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</si>
</sst>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F_t_-;\-* #,##0.00\ _F_t_-;_-* &quot;-&quot;??\ _F_t_-;_-@_-"/>
    <numFmt numFmtId="164" formatCode="0__"/>
    <numFmt numFmtId="165" formatCode="#,###"/>
    <numFmt numFmtId="166" formatCode="#,##0\ ;\-#,##0"/>
    <numFmt numFmtId="167" formatCode="_-* #,##0\ _F_t_-;\-* #,##0\ _F_t_-;_-* &quot;-&quot;??\ _F_t_-;_-@_-"/>
    <numFmt numFmtId="168" formatCode="#,##0_ ;\-#,##0\ "/>
    <numFmt numFmtId="169" formatCode="#,##0\ &quot;Ft&quot;"/>
  </numFmts>
  <fonts count="9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2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i/>
      <sz val="8"/>
      <name val="Times New Roman CE"/>
      <charset val="238"/>
    </font>
    <font>
      <sz val="10"/>
      <color indexed="10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Times new roman ce"/>
    </font>
    <font>
      <b/>
      <i/>
      <sz val="10"/>
      <color rgb="FF000000"/>
      <name val="Times new roman ce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rgb="FF00000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Horizontal"/>
    </fill>
    <fill>
      <patternFill patternType="solid">
        <fgColor rgb="FFFFFFFF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79">
    <xf numFmtId="0" fontId="0" fillId="0" borderId="0"/>
    <xf numFmtId="0" fontId="1" fillId="0" borderId="0"/>
    <xf numFmtId="0" fontId="9" fillId="0" borderId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7" borderId="0" applyNumberFormat="0" applyBorder="0" applyAlignment="0" applyProtection="0"/>
    <xf numFmtId="0" fontId="41" fillId="9" borderId="0" applyNumberFormat="0" applyBorder="0" applyAlignment="0" applyProtection="0"/>
    <xf numFmtId="0" fontId="41" fillId="6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11" borderId="0" applyNumberFormat="0" applyBorder="0" applyAlignment="0" applyProtection="0"/>
    <xf numFmtId="0" fontId="41" fillId="10" borderId="0" applyNumberFormat="0" applyBorder="0" applyAlignment="0" applyProtection="0"/>
    <xf numFmtId="0" fontId="42" fillId="12" borderId="0" applyNumberFormat="0" applyBorder="0" applyAlignment="0" applyProtection="0"/>
    <xf numFmtId="0" fontId="42" fillId="6" borderId="0" applyNumberFormat="0" applyBorder="0" applyAlignment="0" applyProtection="0"/>
    <xf numFmtId="0" fontId="42" fillId="10" borderId="0" applyNumberFormat="0" applyBorder="0" applyAlignment="0" applyProtection="0"/>
    <xf numFmtId="0" fontId="42" fillId="9" borderId="0" applyNumberFormat="0" applyBorder="0" applyAlignment="0" applyProtection="0"/>
    <xf numFmtId="0" fontId="42" fillId="12" borderId="0" applyNumberFormat="0" applyBorder="0" applyAlignment="0" applyProtection="0"/>
    <xf numFmtId="0" fontId="42" fillId="6" borderId="0" applyNumberFormat="0" applyBorder="0" applyAlignment="0" applyProtection="0"/>
    <xf numFmtId="0" fontId="43" fillId="10" borderId="60" applyNumberFormat="0" applyAlignment="0" applyProtection="0"/>
    <xf numFmtId="0" fontId="44" fillId="0" borderId="0" applyNumberFormat="0" applyFill="0" applyBorder="0" applyAlignment="0" applyProtection="0"/>
    <xf numFmtId="0" fontId="45" fillId="0" borderId="61" applyNumberFormat="0" applyFill="0" applyAlignment="0" applyProtection="0"/>
    <xf numFmtId="0" fontId="46" fillId="0" borderId="62" applyNumberFormat="0" applyFill="0" applyAlignment="0" applyProtection="0"/>
    <xf numFmtId="0" fontId="47" fillId="0" borderId="63" applyNumberFormat="0" applyFill="0" applyAlignment="0" applyProtection="0"/>
    <xf numFmtId="0" fontId="47" fillId="0" borderId="0" applyNumberFormat="0" applyFill="0" applyBorder="0" applyAlignment="0" applyProtection="0"/>
    <xf numFmtId="0" fontId="48" fillId="13" borderId="64" applyNumberFormat="0" applyAlignment="0" applyProtection="0"/>
    <xf numFmtId="0" fontId="49" fillId="0" borderId="0" applyNumberFormat="0" applyFill="0" applyBorder="0" applyAlignment="0" applyProtection="0"/>
    <xf numFmtId="0" fontId="50" fillId="0" borderId="65" applyNumberFormat="0" applyFill="0" applyAlignment="0" applyProtection="0"/>
    <xf numFmtId="0" fontId="16" fillId="7" borderId="66" applyNumberFormat="0" applyFont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17" borderId="0" applyNumberFormat="0" applyBorder="0" applyAlignment="0" applyProtection="0"/>
    <xf numFmtId="0" fontId="51" fillId="18" borderId="0" applyNumberFormat="0" applyBorder="0" applyAlignment="0" applyProtection="0"/>
    <xf numFmtId="0" fontId="52" fillId="19" borderId="67" applyNumberFormat="0" applyAlignment="0" applyProtection="0"/>
    <xf numFmtId="0" fontId="53" fillId="0" borderId="0" applyNumberFormat="0" applyFill="0" applyBorder="0" applyAlignment="0" applyProtection="0"/>
    <xf numFmtId="0" fontId="54" fillId="0" borderId="0"/>
    <xf numFmtId="0" fontId="41" fillId="0" borderId="0"/>
    <xf numFmtId="0" fontId="55" fillId="0" borderId="0"/>
    <xf numFmtId="0" fontId="16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55" fillId="0" borderId="0"/>
    <xf numFmtId="0" fontId="56" fillId="0" borderId="68" applyNumberFormat="0" applyFill="0" applyAlignment="0" applyProtection="0"/>
    <xf numFmtId="0" fontId="57" fillId="20" borderId="0" applyNumberFormat="0" applyBorder="0" applyAlignment="0" applyProtection="0"/>
    <xf numFmtId="0" fontId="58" fillId="10" borderId="0" applyNumberFormat="0" applyBorder="0" applyAlignment="0" applyProtection="0"/>
    <xf numFmtId="0" fontId="59" fillId="19" borderId="60" applyNumberFormat="0" applyAlignment="0" applyProtection="0"/>
    <xf numFmtId="9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8" borderId="0" applyNumberFormat="0" applyBorder="0" applyAlignment="0" applyProtection="0"/>
    <xf numFmtId="0" fontId="41" fillId="5" borderId="0" applyNumberFormat="0" applyBorder="0" applyAlignment="0" applyProtection="0"/>
    <xf numFmtId="0" fontId="41" fillId="11" borderId="0" applyNumberFormat="0" applyBorder="0" applyAlignment="0" applyProtection="0"/>
    <xf numFmtId="0" fontId="41" fillId="6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11" borderId="0" applyNumberFormat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6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12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26" borderId="0" applyNumberFormat="0" applyBorder="0" applyAlignment="0" applyProtection="0"/>
    <xf numFmtId="0" fontId="42" fillId="12" borderId="0" applyNumberFormat="0" applyBorder="0" applyAlignment="0" applyProtection="0"/>
    <xf numFmtId="0" fontId="42" fillId="17" borderId="0" applyNumberFormat="0" applyBorder="0" applyAlignment="0" applyProtection="0"/>
    <xf numFmtId="0" fontId="57" fillId="20" borderId="0" applyNumberFormat="0" applyBorder="0" applyAlignment="0" applyProtection="0"/>
    <xf numFmtId="0" fontId="59" fillId="9" borderId="60" applyNumberFormat="0" applyAlignment="0" applyProtection="0"/>
    <xf numFmtId="0" fontId="48" fillId="13" borderId="64" applyNumberFormat="0" applyAlignment="0" applyProtection="0"/>
    <xf numFmtId="0" fontId="53" fillId="0" borderId="0" applyNumberFormat="0" applyFill="0" applyBorder="0" applyAlignment="0" applyProtection="0"/>
    <xf numFmtId="0" fontId="51" fillId="18" borderId="0" applyNumberFormat="0" applyBorder="0" applyAlignment="0" applyProtection="0"/>
    <xf numFmtId="0" fontId="60" fillId="0" borderId="70" applyNumberFormat="0" applyFill="0" applyAlignment="0" applyProtection="0"/>
    <xf numFmtId="0" fontId="61" fillId="0" borderId="62" applyNumberFormat="0" applyFill="0" applyAlignment="0" applyProtection="0"/>
    <xf numFmtId="0" fontId="62" fillId="0" borderId="71" applyNumberFormat="0" applyFill="0" applyAlignment="0" applyProtection="0"/>
    <xf numFmtId="0" fontId="62" fillId="0" borderId="0" applyNumberFormat="0" applyFill="0" applyBorder="0" applyAlignment="0" applyProtection="0"/>
    <xf numFmtId="0" fontId="43" fillId="5" borderId="60" applyNumberFormat="0" applyAlignment="0" applyProtection="0"/>
    <xf numFmtId="0" fontId="50" fillId="0" borderId="65" applyNumberFormat="0" applyFill="0" applyAlignment="0" applyProtection="0"/>
    <xf numFmtId="0" fontId="58" fillId="10" borderId="0" applyNumberFormat="0" applyBorder="0" applyAlignment="0" applyProtection="0"/>
    <xf numFmtId="0" fontId="55" fillId="7" borderId="66" applyNumberFormat="0" applyFont="0" applyAlignment="0" applyProtection="0"/>
    <xf numFmtId="0" fontId="52" fillId="9" borderId="67" applyNumberFormat="0" applyAlignment="0" applyProtection="0"/>
    <xf numFmtId="0" fontId="63" fillId="0" borderId="0" applyNumberFormat="0" applyFill="0" applyBorder="0" applyAlignment="0" applyProtection="0"/>
    <xf numFmtId="0" fontId="56" fillId="0" borderId="72" applyNumberFormat="0" applyFill="0" applyAlignment="0" applyProtection="0"/>
    <xf numFmtId="0" fontId="49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3" fillId="10" borderId="127" applyNumberFormat="0" applyAlignment="0" applyProtection="0"/>
    <xf numFmtId="0" fontId="56" fillId="0" borderId="140" applyNumberFormat="0" applyFill="0" applyAlignment="0" applyProtection="0"/>
    <xf numFmtId="0" fontId="59" fillId="19" borderId="127" applyNumberFormat="0" applyAlignment="0" applyProtection="0"/>
    <xf numFmtId="0" fontId="43" fillId="10" borderId="106" applyNumberFormat="0" applyAlignment="0" applyProtection="0"/>
    <xf numFmtId="0" fontId="59" fillId="9" borderId="137" applyNumberFormat="0" applyAlignment="0" applyProtection="0"/>
    <xf numFmtId="0" fontId="43" fillId="5" borderId="137" applyNumberFormat="0" applyAlignment="0" applyProtection="0"/>
    <xf numFmtId="0" fontId="16" fillId="7" borderId="107" applyNumberFormat="0" applyFont="0" applyAlignment="0" applyProtection="0"/>
    <xf numFmtId="0" fontId="52" fillId="19" borderId="108" applyNumberFormat="0" applyAlignment="0" applyProtection="0"/>
    <xf numFmtId="0" fontId="52" fillId="9" borderId="139" applyNumberFormat="0" applyAlignment="0" applyProtection="0"/>
    <xf numFmtId="0" fontId="43" fillId="10" borderId="137" applyNumberFormat="0" applyAlignment="0" applyProtection="0"/>
    <xf numFmtId="0" fontId="43" fillId="10" borderId="122" applyNumberFormat="0" applyAlignment="0" applyProtection="0"/>
    <xf numFmtId="0" fontId="56" fillId="0" borderId="109" applyNumberFormat="0" applyFill="0" applyAlignment="0" applyProtection="0"/>
    <xf numFmtId="0" fontId="52" fillId="19" borderId="124" applyNumberFormat="0" applyAlignment="0" applyProtection="0"/>
    <xf numFmtId="0" fontId="16" fillId="7" borderId="123" applyNumberFormat="0" applyFont="0" applyAlignment="0" applyProtection="0"/>
    <xf numFmtId="0" fontId="59" fillId="19" borderId="106" applyNumberFormat="0" applyAlignment="0" applyProtection="0"/>
    <xf numFmtId="43" fontId="55" fillId="0" borderId="0" applyFont="0" applyFill="0" applyBorder="0" applyAlignment="0" applyProtection="0"/>
    <xf numFmtId="0" fontId="52" fillId="19" borderId="134" applyNumberFormat="0" applyAlignment="0" applyProtection="0"/>
    <xf numFmtId="0" fontId="59" fillId="9" borderId="127" applyNumberFormat="0" applyAlignment="0" applyProtection="0"/>
    <xf numFmtId="0" fontId="59" fillId="9" borderId="106" applyNumberFormat="0" applyAlignment="0" applyProtection="0"/>
    <xf numFmtId="0" fontId="16" fillId="7" borderId="138" applyNumberFormat="0" applyFont="0" applyAlignment="0" applyProtection="0"/>
    <xf numFmtId="0" fontId="16" fillId="7" borderId="128" applyNumberFormat="0" applyFont="0" applyAlignment="0" applyProtection="0"/>
    <xf numFmtId="0" fontId="43" fillId="5" borderId="106" applyNumberFormat="0" applyAlignment="0" applyProtection="0"/>
    <xf numFmtId="0" fontId="43" fillId="5" borderId="127" applyNumberFormat="0" applyAlignment="0" applyProtection="0"/>
    <xf numFmtId="0" fontId="55" fillId="7" borderId="107" applyNumberFormat="0" applyFont="0" applyAlignment="0" applyProtection="0"/>
    <xf numFmtId="0" fontId="52" fillId="9" borderId="108" applyNumberFormat="0" applyAlignment="0" applyProtection="0"/>
    <xf numFmtId="0" fontId="56" fillId="0" borderId="110" applyNumberFormat="0" applyFill="0" applyAlignment="0" applyProtection="0"/>
    <xf numFmtId="0" fontId="55" fillId="7" borderId="138" applyNumberFormat="0" applyFont="0" applyAlignment="0" applyProtection="0"/>
    <xf numFmtId="43" fontId="40" fillId="0" borderId="0" applyFont="0" applyFill="0" applyBorder="0" applyAlignment="0" applyProtection="0"/>
    <xf numFmtId="0" fontId="16" fillId="7" borderId="123" applyNumberFormat="0" applyFont="0" applyAlignment="0" applyProtection="0"/>
    <xf numFmtId="43" fontId="55" fillId="0" borderId="0" applyFont="0" applyFill="0" applyBorder="0" applyAlignment="0" applyProtection="0"/>
    <xf numFmtId="43" fontId="40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3" fillId="10" borderId="111" applyNumberFormat="0" applyAlignment="0" applyProtection="0"/>
    <xf numFmtId="0" fontId="52" fillId="19" borderId="113" applyNumberFormat="0" applyAlignment="0" applyProtection="0"/>
    <xf numFmtId="0" fontId="16" fillId="7" borderId="112" applyNumberFormat="0" applyFont="0" applyAlignment="0" applyProtection="0"/>
    <xf numFmtId="0" fontId="16" fillId="7" borderId="112" applyNumberFormat="0" applyFont="0" applyAlignment="0" applyProtection="0"/>
    <xf numFmtId="0" fontId="52" fillId="19" borderId="113" applyNumberFormat="0" applyAlignment="0" applyProtection="0"/>
    <xf numFmtId="0" fontId="43" fillId="10" borderId="111" applyNumberFormat="0" applyAlignment="0" applyProtection="0"/>
    <xf numFmtId="0" fontId="56" fillId="0" borderId="114" applyNumberFormat="0" applyFill="0" applyAlignment="0" applyProtection="0"/>
    <xf numFmtId="0" fontId="59" fillId="19" borderId="111" applyNumberFormat="0" applyAlignment="0" applyProtection="0"/>
    <xf numFmtId="43" fontId="55" fillId="0" borderId="0" applyFont="0" applyFill="0" applyBorder="0" applyAlignment="0" applyProtection="0"/>
    <xf numFmtId="0" fontId="59" fillId="9" borderId="111" applyNumberFormat="0" applyAlignment="0" applyProtection="0"/>
    <xf numFmtId="0" fontId="59" fillId="19" borderId="111" applyNumberFormat="0" applyAlignment="0" applyProtection="0"/>
    <xf numFmtId="0" fontId="56" fillId="0" borderId="114" applyNumberFormat="0" applyFill="0" applyAlignment="0" applyProtection="0"/>
    <xf numFmtId="0" fontId="59" fillId="9" borderId="111" applyNumberFormat="0" applyAlignment="0" applyProtection="0"/>
    <xf numFmtId="0" fontId="43" fillId="5" borderId="111" applyNumberFormat="0" applyAlignment="0" applyProtection="0"/>
    <xf numFmtId="0" fontId="55" fillId="7" borderId="112" applyNumberFormat="0" applyFont="0" applyAlignment="0" applyProtection="0"/>
    <xf numFmtId="0" fontId="52" fillId="9" borderId="113" applyNumberFormat="0" applyAlignment="0" applyProtection="0"/>
    <xf numFmtId="0" fontId="56" fillId="0" borderId="115" applyNumberFormat="0" applyFill="0" applyAlignment="0" applyProtection="0"/>
    <xf numFmtId="43" fontId="4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" borderId="111" applyNumberFormat="0" applyAlignment="0" applyProtection="0"/>
    <xf numFmtId="0" fontId="55" fillId="7" borderId="112" applyNumberFormat="0" applyFont="0" applyAlignment="0" applyProtection="0"/>
    <xf numFmtId="0" fontId="52" fillId="9" borderId="113" applyNumberFormat="0" applyAlignment="0" applyProtection="0"/>
    <xf numFmtId="0" fontId="56" fillId="0" borderId="115" applyNumberFormat="0" applyFill="0" applyAlignment="0" applyProtection="0"/>
    <xf numFmtId="0" fontId="59" fillId="19" borderId="137" applyNumberFormat="0" applyAlignment="0" applyProtection="0"/>
    <xf numFmtId="0" fontId="52" fillId="19" borderId="129" applyNumberFormat="0" applyAlignment="0" applyProtection="0"/>
    <xf numFmtId="0" fontId="56" fillId="0" borderId="131" applyNumberFormat="0" applyFill="0" applyAlignment="0" applyProtection="0"/>
    <xf numFmtId="0" fontId="43" fillId="10" borderId="132" applyNumberFormat="0" applyAlignment="0" applyProtection="0"/>
    <xf numFmtId="0" fontId="52" fillId="19" borderId="139" applyNumberFormat="0" applyAlignment="0" applyProtection="0"/>
    <xf numFmtId="0" fontId="52" fillId="9" borderId="129" applyNumberFormat="0" applyAlignment="0" applyProtection="0"/>
    <xf numFmtId="0" fontId="55" fillId="7" borderId="128" applyNumberFormat="0" applyFont="0" applyAlignment="0" applyProtection="0"/>
    <xf numFmtId="0" fontId="16" fillId="7" borderId="133" applyNumberFormat="0" applyFont="0" applyAlignment="0" applyProtection="0"/>
    <xf numFmtId="0" fontId="43" fillId="10" borderId="117" applyNumberFormat="0" applyAlignment="0" applyProtection="0"/>
    <xf numFmtId="0" fontId="52" fillId="19" borderId="119" applyNumberFormat="0" applyAlignment="0" applyProtection="0"/>
    <xf numFmtId="0" fontId="16" fillId="7" borderId="118" applyNumberFormat="0" applyFont="0" applyAlignment="0" applyProtection="0"/>
    <xf numFmtId="0" fontId="16" fillId="7" borderId="118" applyNumberFormat="0" applyFont="0" applyAlignment="0" applyProtection="0"/>
    <xf numFmtId="0" fontId="52" fillId="19" borderId="119" applyNumberFormat="0" applyAlignment="0" applyProtection="0"/>
    <xf numFmtId="0" fontId="43" fillId="10" borderId="117" applyNumberFormat="0" applyAlignment="0" applyProtection="0"/>
    <xf numFmtId="0" fontId="56" fillId="0" borderId="120" applyNumberFormat="0" applyFill="0" applyAlignment="0" applyProtection="0"/>
    <xf numFmtId="0" fontId="59" fillId="19" borderId="117" applyNumberFormat="0" applyAlignment="0" applyProtection="0"/>
    <xf numFmtId="0" fontId="56" fillId="0" borderId="141" applyNumberFormat="0" applyFill="0" applyAlignment="0" applyProtection="0"/>
    <xf numFmtId="0" fontId="59" fillId="9" borderId="117" applyNumberFormat="0" applyAlignment="0" applyProtection="0"/>
    <xf numFmtId="0" fontId="59" fillId="19" borderId="117" applyNumberFormat="0" applyAlignment="0" applyProtection="0"/>
    <xf numFmtId="0" fontId="56" fillId="0" borderId="120" applyNumberFormat="0" applyFill="0" applyAlignment="0" applyProtection="0"/>
    <xf numFmtId="0" fontId="59" fillId="9" borderId="117" applyNumberFormat="0" applyAlignment="0" applyProtection="0"/>
    <xf numFmtId="0" fontId="43" fillId="5" borderId="117" applyNumberFormat="0" applyAlignment="0" applyProtection="0"/>
    <xf numFmtId="0" fontId="55" fillId="7" borderId="118" applyNumberFormat="0" applyFont="0" applyAlignment="0" applyProtection="0"/>
    <xf numFmtId="0" fontId="52" fillId="9" borderId="119" applyNumberFormat="0" applyAlignment="0" applyProtection="0"/>
    <xf numFmtId="0" fontId="56" fillId="0" borderId="121" applyNumberFormat="0" applyFill="0" applyAlignment="0" applyProtection="0"/>
    <xf numFmtId="0" fontId="43" fillId="5" borderId="117" applyNumberFormat="0" applyAlignment="0" applyProtection="0"/>
    <xf numFmtId="0" fontId="55" fillId="7" borderId="118" applyNumberFormat="0" applyFont="0" applyAlignment="0" applyProtection="0"/>
    <xf numFmtId="0" fontId="52" fillId="9" borderId="119" applyNumberFormat="0" applyAlignment="0" applyProtection="0"/>
    <xf numFmtId="0" fontId="56" fillId="0" borderId="121" applyNumberFormat="0" applyFill="0" applyAlignment="0" applyProtection="0"/>
    <xf numFmtId="0" fontId="52" fillId="19" borderId="124" applyNumberFormat="0" applyAlignment="0" applyProtection="0"/>
    <xf numFmtId="0" fontId="43" fillId="10" borderId="122" applyNumberFormat="0" applyAlignment="0" applyProtection="0"/>
    <xf numFmtId="0" fontId="56" fillId="0" borderId="125" applyNumberFormat="0" applyFill="0" applyAlignment="0" applyProtection="0"/>
    <xf numFmtId="0" fontId="59" fillId="19" borderId="122" applyNumberFormat="0" applyAlignment="0" applyProtection="0"/>
    <xf numFmtId="0" fontId="56" fillId="0" borderId="130" applyNumberFormat="0" applyFill="0" applyAlignment="0" applyProtection="0"/>
    <xf numFmtId="0" fontId="59" fillId="9" borderId="122" applyNumberFormat="0" applyAlignment="0" applyProtection="0"/>
    <xf numFmtId="0" fontId="59" fillId="19" borderId="122" applyNumberFormat="0" applyAlignment="0" applyProtection="0"/>
    <xf numFmtId="0" fontId="56" fillId="0" borderId="125" applyNumberFormat="0" applyFill="0" applyAlignment="0" applyProtection="0"/>
    <xf numFmtId="0" fontId="59" fillId="9" borderId="122" applyNumberFormat="0" applyAlignment="0" applyProtection="0"/>
    <xf numFmtId="0" fontId="43" fillId="5" borderId="122" applyNumberFormat="0" applyAlignment="0" applyProtection="0"/>
    <xf numFmtId="0" fontId="55" fillId="7" borderId="123" applyNumberFormat="0" applyFont="0" applyAlignment="0" applyProtection="0"/>
    <xf numFmtId="0" fontId="52" fillId="9" borderId="124" applyNumberFormat="0" applyAlignment="0" applyProtection="0"/>
    <xf numFmtId="0" fontId="56" fillId="0" borderId="126" applyNumberFormat="0" applyFill="0" applyAlignment="0" applyProtection="0"/>
    <xf numFmtId="0" fontId="43" fillId="5" borderId="122" applyNumberFormat="0" applyAlignment="0" applyProtection="0"/>
    <xf numFmtId="0" fontId="55" fillId="7" borderId="123" applyNumberFormat="0" applyFont="0" applyAlignment="0" applyProtection="0"/>
    <xf numFmtId="0" fontId="52" fillId="9" borderId="124" applyNumberFormat="0" applyAlignment="0" applyProtection="0"/>
    <xf numFmtId="0" fontId="56" fillId="0" borderId="126" applyNumberFormat="0" applyFill="0" applyAlignment="0" applyProtection="0"/>
    <xf numFmtId="0" fontId="16" fillId="7" borderId="133" applyNumberFormat="0" applyFont="0" applyAlignment="0" applyProtection="0"/>
    <xf numFmtId="0" fontId="52" fillId="19" borderId="134" applyNumberFormat="0" applyAlignment="0" applyProtection="0"/>
    <xf numFmtId="0" fontId="43" fillId="10" borderId="132" applyNumberFormat="0" applyAlignment="0" applyProtection="0"/>
    <xf numFmtId="0" fontId="56" fillId="0" borderId="135" applyNumberFormat="0" applyFill="0" applyAlignment="0" applyProtection="0"/>
    <xf numFmtId="0" fontId="59" fillId="19" borderId="132" applyNumberFormat="0" applyAlignment="0" applyProtection="0"/>
    <xf numFmtId="0" fontId="59" fillId="9" borderId="132" applyNumberFormat="0" applyAlignment="0" applyProtection="0"/>
    <xf numFmtId="0" fontId="59" fillId="19" borderId="132" applyNumberFormat="0" applyAlignment="0" applyProtection="0"/>
    <xf numFmtId="0" fontId="56" fillId="0" borderId="135" applyNumberFormat="0" applyFill="0" applyAlignment="0" applyProtection="0"/>
    <xf numFmtId="0" fontId="59" fillId="9" borderId="132" applyNumberFormat="0" applyAlignment="0" applyProtection="0"/>
    <xf numFmtId="0" fontId="43" fillId="5" borderId="132" applyNumberFormat="0" applyAlignment="0" applyProtection="0"/>
    <xf numFmtId="0" fontId="55" fillId="7" borderId="133" applyNumberFormat="0" applyFont="0" applyAlignment="0" applyProtection="0"/>
    <xf numFmtId="0" fontId="52" fillId="9" borderId="134" applyNumberFormat="0" applyAlignment="0" applyProtection="0"/>
    <xf numFmtId="0" fontId="56" fillId="0" borderId="136" applyNumberFormat="0" applyFill="0" applyAlignment="0" applyProtection="0"/>
    <xf numFmtId="0" fontId="43" fillId="5" borderId="132" applyNumberFormat="0" applyAlignment="0" applyProtection="0"/>
    <xf numFmtId="0" fontId="55" fillId="7" borderId="133" applyNumberFormat="0" applyFont="0" applyAlignment="0" applyProtection="0"/>
    <xf numFmtId="0" fontId="52" fillId="9" borderId="134" applyNumberFormat="0" applyAlignment="0" applyProtection="0"/>
    <xf numFmtId="0" fontId="56" fillId="0" borderId="136" applyNumberFormat="0" applyFill="0" applyAlignment="0" applyProtection="0"/>
    <xf numFmtId="0" fontId="43" fillId="10" borderId="137" applyNumberFormat="0" applyAlignment="0" applyProtection="0"/>
    <xf numFmtId="0" fontId="52" fillId="19" borderId="139" applyNumberFormat="0" applyAlignment="0" applyProtection="0"/>
    <xf numFmtId="0" fontId="16" fillId="7" borderId="138" applyNumberFormat="0" applyFont="0" applyAlignment="0" applyProtection="0"/>
    <xf numFmtId="0" fontId="16" fillId="7" borderId="138" applyNumberFormat="0" applyFont="0" applyAlignment="0" applyProtection="0"/>
    <xf numFmtId="0" fontId="52" fillId="19" borderId="139" applyNumberFormat="0" applyAlignment="0" applyProtection="0"/>
    <xf numFmtId="0" fontId="43" fillId="10" borderId="137" applyNumberFormat="0" applyAlignment="0" applyProtection="0"/>
    <xf numFmtId="0" fontId="56" fillId="0" borderId="140" applyNumberFormat="0" applyFill="0" applyAlignment="0" applyProtection="0"/>
    <xf numFmtId="0" fontId="59" fillId="19" borderId="137" applyNumberFormat="0" applyAlignment="0" applyProtection="0"/>
    <xf numFmtId="0" fontId="59" fillId="9" borderId="137" applyNumberFormat="0" applyAlignment="0" applyProtection="0"/>
    <xf numFmtId="0" fontId="59" fillId="19" borderId="137" applyNumberFormat="0" applyAlignment="0" applyProtection="0"/>
    <xf numFmtId="0" fontId="56" fillId="0" borderId="140" applyNumberFormat="0" applyFill="0" applyAlignment="0" applyProtection="0"/>
    <xf numFmtId="0" fontId="59" fillId="9" borderId="137" applyNumberFormat="0" applyAlignment="0" applyProtection="0"/>
    <xf numFmtId="0" fontId="43" fillId="5" borderId="137" applyNumberFormat="0" applyAlignment="0" applyProtection="0"/>
    <xf numFmtId="0" fontId="55" fillId="7" borderId="138" applyNumberFormat="0" applyFont="0" applyAlignment="0" applyProtection="0"/>
    <xf numFmtId="0" fontId="52" fillId="9" borderId="139" applyNumberFormat="0" applyAlignment="0" applyProtection="0"/>
    <xf numFmtId="0" fontId="56" fillId="0" borderId="141" applyNumberFormat="0" applyFill="0" applyAlignment="0" applyProtection="0"/>
    <xf numFmtId="0" fontId="43" fillId="5" borderId="137" applyNumberFormat="0" applyAlignment="0" applyProtection="0"/>
    <xf numFmtId="0" fontId="55" fillId="7" borderId="138" applyNumberFormat="0" applyFont="0" applyAlignment="0" applyProtection="0"/>
    <xf numFmtId="0" fontId="52" fillId="9" borderId="139" applyNumberFormat="0" applyAlignment="0" applyProtection="0"/>
    <xf numFmtId="0" fontId="56" fillId="0" borderId="141" applyNumberFormat="0" applyFill="0" applyAlignment="0" applyProtection="0"/>
    <xf numFmtId="0" fontId="59" fillId="9" borderId="160" applyNumberFormat="0" applyAlignment="0" applyProtection="0"/>
    <xf numFmtId="0" fontId="43" fillId="10" borderId="154" applyNumberFormat="0" applyAlignment="0" applyProtection="0"/>
    <xf numFmtId="0" fontId="52" fillId="19" borderId="162" applyNumberFormat="0" applyAlignment="0" applyProtection="0"/>
    <xf numFmtId="0" fontId="16" fillId="7" borderId="155" applyNumberFormat="0" applyFont="0" applyAlignment="0" applyProtection="0"/>
    <xf numFmtId="0" fontId="52" fillId="19" borderId="156" applyNumberFormat="0" applyAlignment="0" applyProtection="0"/>
    <xf numFmtId="0" fontId="56" fillId="0" borderId="157" applyNumberFormat="0" applyFill="0" applyAlignment="0" applyProtection="0"/>
    <xf numFmtId="0" fontId="59" fillId="19" borderId="154" applyNumberFormat="0" applyAlignment="0" applyProtection="0"/>
    <xf numFmtId="43" fontId="55" fillId="0" borderId="0" applyFont="0" applyFill="0" applyBorder="0" applyAlignment="0" applyProtection="0"/>
    <xf numFmtId="0" fontId="59" fillId="19" borderId="160" applyNumberFormat="0" applyAlignment="0" applyProtection="0"/>
    <xf numFmtId="0" fontId="56" fillId="0" borderId="163" applyNumberFormat="0" applyFill="0" applyAlignment="0" applyProtection="0"/>
    <xf numFmtId="0" fontId="59" fillId="9" borderId="154" applyNumberFormat="0" applyAlignment="0" applyProtection="0"/>
    <xf numFmtId="0" fontId="16" fillId="7" borderId="161" applyNumberFormat="0" applyFont="0" applyAlignment="0" applyProtection="0"/>
    <xf numFmtId="0" fontId="43" fillId="5" borderId="154" applyNumberFormat="0" applyAlignment="0" applyProtection="0"/>
    <xf numFmtId="0" fontId="43" fillId="10" borderId="160" applyNumberFormat="0" applyAlignment="0" applyProtection="0"/>
    <xf numFmtId="0" fontId="55" fillId="7" borderId="155" applyNumberFormat="0" applyFont="0" applyAlignment="0" applyProtection="0"/>
    <xf numFmtId="0" fontId="52" fillId="9" borderId="156" applyNumberFormat="0" applyAlignment="0" applyProtection="0"/>
    <xf numFmtId="0" fontId="56" fillId="0" borderId="158" applyNumberFormat="0" applyFill="0" applyAlignment="0" applyProtection="0"/>
    <xf numFmtId="43" fontId="4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3" fillId="5" borderId="160" applyNumberFormat="0" applyAlignment="0" applyProtection="0"/>
    <xf numFmtId="0" fontId="55" fillId="7" borderId="161" applyNumberFormat="0" applyFont="0" applyAlignment="0" applyProtection="0"/>
    <xf numFmtId="0" fontId="52" fillId="9" borderId="162" applyNumberFormat="0" applyAlignment="0" applyProtection="0"/>
    <xf numFmtId="0" fontId="56" fillId="0" borderId="164" applyNumberFormat="0" applyFill="0" applyAlignment="0" applyProtection="0"/>
    <xf numFmtId="0" fontId="43" fillId="10" borderId="168" applyNumberFormat="0" applyAlignment="0" applyProtection="0"/>
    <xf numFmtId="0" fontId="16" fillId="7" borderId="169" applyNumberFormat="0" applyFont="0" applyAlignment="0" applyProtection="0"/>
    <xf numFmtId="0" fontId="52" fillId="19" borderId="170" applyNumberFormat="0" applyAlignment="0" applyProtection="0"/>
    <xf numFmtId="0" fontId="56" fillId="0" borderId="171" applyNumberFormat="0" applyFill="0" applyAlignment="0" applyProtection="0"/>
    <xf numFmtId="0" fontId="59" fillId="19" borderId="168" applyNumberFormat="0" applyAlignment="0" applyProtection="0"/>
    <xf numFmtId="43" fontId="55" fillId="0" borderId="0" applyFont="0" applyFill="0" applyBorder="0" applyAlignment="0" applyProtection="0"/>
    <xf numFmtId="0" fontId="59" fillId="9" borderId="168" applyNumberFormat="0" applyAlignment="0" applyProtection="0"/>
    <xf numFmtId="0" fontId="43" fillId="5" borderId="168" applyNumberFormat="0" applyAlignment="0" applyProtection="0"/>
    <xf numFmtId="0" fontId="55" fillId="7" borderId="169" applyNumberFormat="0" applyFont="0" applyAlignment="0" applyProtection="0"/>
    <xf numFmtId="0" fontId="52" fillId="9" borderId="170" applyNumberFormat="0" applyAlignment="0" applyProtection="0"/>
    <xf numFmtId="0" fontId="56" fillId="0" borderId="172" applyNumberFormat="0" applyFill="0" applyAlignment="0" applyProtection="0"/>
    <xf numFmtId="43" fontId="40" fillId="0" borderId="0" applyFont="0" applyFill="0" applyBorder="0" applyAlignment="0" applyProtection="0"/>
  </cellStyleXfs>
  <cellXfs count="1869">
    <xf numFmtId="0" fontId="0" fillId="0" borderId="0" xfId="0"/>
    <xf numFmtId="0" fontId="0" fillId="0" borderId="0" xfId="0" applyBorder="1"/>
    <xf numFmtId="0" fontId="28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right" vertical="center"/>
    </xf>
    <xf numFmtId="164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/>
    <xf numFmtId="0" fontId="30" fillId="0" borderId="1" xfId="0" applyFont="1" applyBorder="1"/>
    <xf numFmtId="0" fontId="30" fillId="0" borderId="6" xfId="0" applyFont="1" applyBorder="1" applyAlignment="1">
      <alignment horizontal="lef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3" fontId="5" fillId="0" borderId="1" xfId="1" applyNumberFormat="1" applyFont="1" applyBorder="1"/>
    <xf numFmtId="3" fontId="30" fillId="0" borderId="1" xfId="0" applyNumberFormat="1" applyFont="1" applyBorder="1"/>
    <xf numFmtId="3" fontId="30" fillId="0" borderId="4" xfId="0" applyNumberFormat="1" applyFont="1" applyBorder="1"/>
    <xf numFmtId="3" fontId="30" fillId="0" borderId="8" xfId="0" applyNumberFormat="1" applyFont="1" applyBorder="1"/>
    <xf numFmtId="3" fontId="30" fillId="0" borderId="5" xfId="0" applyNumberFormat="1" applyFont="1" applyBorder="1"/>
    <xf numFmtId="49" fontId="30" fillId="0" borderId="0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0" fontId="31" fillId="0" borderId="3" xfId="0" applyFont="1" applyBorder="1" applyAlignment="1">
      <alignment horizontal="left"/>
    </xf>
    <xf numFmtId="0" fontId="31" fillId="0" borderId="0" xfId="0" applyFont="1" applyBorder="1"/>
    <xf numFmtId="0" fontId="6" fillId="0" borderId="8" xfId="1" applyFont="1" applyFill="1" applyBorder="1" applyAlignment="1">
      <alignment horizontal="left" vertical="center" wrapText="1"/>
    </xf>
    <xf numFmtId="0" fontId="29" fillId="0" borderId="0" xfId="0" applyFont="1" applyBorder="1"/>
    <xf numFmtId="0" fontId="29" fillId="0" borderId="1" xfId="0" applyFont="1" applyBorder="1"/>
    <xf numFmtId="0" fontId="28" fillId="0" borderId="0" xfId="0" applyFont="1" applyBorder="1"/>
    <xf numFmtId="0" fontId="2" fillId="0" borderId="12" xfId="1" applyFont="1" applyFill="1" applyBorder="1" applyAlignment="1">
      <alignment horizontal="right" vertical="center" wrapText="1"/>
    </xf>
    <xf numFmtId="3" fontId="31" fillId="0" borderId="1" xfId="0" applyNumberFormat="1" applyFont="1" applyBorder="1"/>
    <xf numFmtId="3" fontId="29" fillId="0" borderId="7" xfId="0" applyNumberFormat="1" applyFont="1" applyBorder="1"/>
    <xf numFmtId="3" fontId="29" fillId="0" borderId="5" xfId="0" applyNumberFormat="1" applyFont="1" applyBorder="1"/>
    <xf numFmtId="3" fontId="29" fillId="0" borderId="2" xfId="0" applyNumberFormat="1" applyFont="1" applyBorder="1"/>
    <xf numFmtId="3" fontId="29" fillId="0" borderId="1" xfId="0" applyNumberFormat="1" applyFont="1" applyBorder="1"/>
    <xf numFmtId="3" fontId="4" fillId="0" borderId="1" xfId="0" applyNumberFormat="1" applyFont="1" applyFill="1" applyBorder="1" applyAlignment="1">
      <alignment vertical="center"/>
    </xf>
    <xf numFmtId="3" fontId="30" fillId="0" borderId="0" xfId="0" applyNumberFormat="1" applyFont="1" applyBorder="1"/>
    <xf numFmtId="3" fontId="29" fillId="0" borderId="13" xfId="0" applyNumberFormat="1" applyFont="1" applyBorder="1"/>
    <xf numFmtId="3" fontId="2" fillId="0" borderId="1" xfId="0" applyNumberFormat="1" applyFont="1" applyFill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30" fillId="0" borderId="0" xfId="0" applyFont="1" applyBorder="1" applyAlignment="1"/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9" fillId="0" borderId="1" xfId="0" applyFont="1" applyBorder="1" applyAlignment="1"/>
    <xf numFmtId="0" fontId="0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horizontal="left"/>
    </xf>
    <xf numFmtId="49" fontId="11" fillId="0" borderId="0" xfId="2" applyNumberFormat="1" applyFont="1" applyFill="1" applyBorder="1" applyAlignment="1" applyProtection="1">
      <alignment horizontal="centerContinuous" vertical="center"/>
    </xf>
    <xf numFmtId="3" fontId="11" fillId="0" borderId="0" xfId="2" applyNumberFormat="1" applyFont="1" applyFill="1" applyBorder="1" applyAlignment="1" applyProtection="1">
      <alignment horizontal="centerContinuous" vertical="center"/>
    </xf>
    <xf numFmtId="3" fontId="10" fillId="0" borderId="0" xfId="2" applyNumberFormat="1" applyFont="1" applyFill="1" applyBorder="1"/>
    <xf numFmtId="3" fontId="3" fillId="0" borderId="1" xfId="1" applyNumberFormat="1" applyFont="1" applyBorder="1"/>
    <xf numFmtId="0" fontId="7" fillId="0" borderId="0" xfId="0" applyFont="1" applyFill="1"/>
    <xf numFmtId="0" fontId="7" fillId="0" borderId="1" xfId="0" applyFont="1" applyFill="1" applyBorder="1" applyAlignment="1">
      <alignment horizontal="right" vertical="center"/>
    </xf>
    <xf numFmtId="165" fontId="0" fillId="0" borderId="0" xfId="0" applyNumberFormat="1" applyFont="1" applyFill="1" applyAlignment="1">
      <alignment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 applyProtection="1">
      <alignment vertical="center" wrapText="1"/>
    </xf>
    <xf numFmtId="165" fontId="17" fillId="0" borderId="0" xfId="0" applyNumberFormat="1" applyFont="1" applyFill="1" applyAlignment="1">
      <alignment vertical="center" wrapText="1"/>
    </xf>
    <xf numFmtId="0" fontId="4" fillId="0" borderId="24" xfId="1" applyFont="1" applyFill="1" applyBorder="1" applyAlignment="1">
      <alignment horizontal="right" vertical="center"/>
    </xf>
    <xf numFmtId="0" fontId="30" fillId="0" borderId="24" xfId="0" applyFont="1" applyBorder="1" applyAlignment="1">
      <alignment horizontal="right"/>
    </xf>
    <xf numFmtId="49" fontId="15" fillId="0" borderId="0" xfId="2" applyNumberFormat="1" applyFont="1" applyFill="1" applyBorder="1" applyAlignment="1" applyProtection="1">
      <alignment horizontal="left" vertical="center" wrapText="1" indent="1"/>
    </xf>
    <xf numFmtId="0" fontId="4" fillId="0" borderId="34" xfId="1" applyFont="1" applyFill="1" applyBorder="1" applyAlignment="1">
      <alignment horizontal="right" vertical="center"/>
    </xf>
    <xf numFmtId="3" fontId="30" fillId="0" borderId="6" xfId="0" applyNumberFormat="1" applyFont="1" applyBorder="1"/>
    <xf numFmtId="3" fontId="30" fillId="0" borderId="35" xfId="0" applyNumberFormat="1" applyFont="1" applyBorder="1"/>
    <xf numFmtId="165" fontId="3" fillId="0" borderId="0" xfId="0" applyNumberFormat="1" applyFont="1" applyFill="1" applyBorder="1" applyAlignment="1" applyProtection="1">
      <alignment vertical="center" wrapText="1"/>
      <protection locked="0"/>
    </xf>
    <xf numFmtId="49" fontId="30" fillId="0" borderId="1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3" fillId="0" borderId="1" xfId="0" applyFont="1" applyFill="1" applyBorder="1"/>
    <xf numFmtId="0" fontId="5" fillId="0" borderId="0" xfId="0" applyFont="1" applyFill="1" applyBorder="1" applyAlignment="1">
      <alignment horizontal="left"/>
    </xf>
    <xf numFmtId="3" fontId="9" fillId="0" borderId="0" xfId="2" applyNumberFormat="1" applyFont="1" applyFill="1" applyBorder="1"/>
    <xf numFmtId="3" fontId="16" fillId="0" borderId="0" xfId="2" applyNumberFormat="1" applyFont="1" applyFill="1" applyBorder="1"/>
    <xf numFmtId="3" fontId="13" fillId="0" borderId="0" xfId="0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/>
    <xf numFmtId="49" fontId="12" fillId="0" borderId="0" xfId="2" applyNumberFormat="1" applyFont="1" applyFill="1" applyBorder="1" applyAlignment="1" applyProtection="1">
      <alignment horizontal="left" vertical="center"/>
    </xf>
    <xf numFmtId="3" fontId="12" fillId="0" borderId="0" xfId="2" applyNumberFormat="1" applyFont="1" applyFill="1" applyBorder="1" applyAlignment="1" applyProtection="1">
      <alignment horizontal="left" vertical="center"/>
    </xf>
    <xf numFmtId="49" fontId="9" fillId="0" borderId="0" xfId="2" applyNumberFormat="1" applyFont="1" applyFill="1" applyBorder="1"/>
    <xf numFmtId="3" fontId="5" fillId="0" borderId="0" xfId="0" applyNumberFormat="1" applyFont="1" applyFill="1" applyBorder="1"/>
    <xf numFmtId="3" fontId="15" fillId="0" borderId="0" xfId="2" applyNumberFormat="1" applyFont="1" applyFill="1" applyBorder="1"/>
    <xf numFmtId="3" fontId="11" fillId="0" borderId="0" xfId="2" applyNumberFormat="1" applyFont="1" applyFill="1" applyBorder="1"/>
    <xf numFmtId="3" fontId="17" fillId="0" borderId="0" xfId="2" applyNumberFormat="1" applyFont="1" applyFill="1" applyBorder="1"/>
    <xf numFmtId="3" fontId="3" fillId="0" borderId="1" xfId="1" applyNumberFormat="1" applyFont="1" applyBorder="1" applyAlignment="1">
      <alignment horizontal="right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0" fillId="0" borderId="0" xfId="0" applyNumberFormat="1"/>
    <xf numFmtId="165" fontId="30" fillId="0" borderId="0" xfId="0" applyNumberFormat="1" applyFont="1" applyFill="1" applyAlignment="1">
      <alignment vertical="center" wrapText="1"/>
    </xf>
    <xf numFmtId="165" fontId="30" fillId="0" borderId="0" xfId="0" applyNumberFormat="1" applyFont="1" applyFill="1" applyAlignment="1">
      <alignment horizontal="center" vertical="center" wrapText="1"/>
    </xf>
    <xf numFmtId="165" fontId="30" fillId="0" borderId="0" xfId="0" applyNumberFormat="1" applyFont="1" applyFill="1" applyAlignment="1">
      <alignment horizontal="right" vertical="center" wrapText="1"/>
    </xf>
    <xf numFmtId="165" fontId="29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horizontal="right" vertical="center" wrapText="1"/>
    </xf>
    <xf numFmtId="0" fontId="33" fillId="0" borderId="0" xfId="0" applyFont="1"/>
    <xf numFmtId="0" fontId="0" fillId="0" borderId="0" xfId="0" applyAlignment="1">
      <alignment wrapText="1"/>
    </xf>
    <xf numFmtId="0" fontId="36" fillId="0" borderId="0" xfId="0" applyFont="1"/>
    <xf numFmtId="3" fontId="38" fillId="0" borderId="36" xfId="0" applyNumberFormat="1" applyFont="1" applyBorder="1" applyAlignment="1">
      <alignment horizontal="center"/>
    </xf>
    <xf numFmtId="3" fontId="39" fillId="0" borderId="36" xfId="0" applyNumberFormat="1" applyFont="1" applyBorder="1" applyAlignment="1">
      <alignment horizontal="right"/>
    </xf>
    <xf numFmtId="0" fontId="34" fillId="0" borderId="33" xfId="0" applyFont="1" applyBorder="1" applyAlignment="1">
      <alignment horizontal="center" vertical="center"/>
    </xf>
    <xf numFmtId="0" fontId="34" fillId="4" borderId="33" xfId="0" applyFont="1" applyFill="1" applyBorder="1" applyAlignment="1">
      <alignment horizontal="center" vertical="center" wrapText="1"/>
    </xf>
    <xf numFmtId="9" fontId="34" fillId="0" borderId="33" xfId="0" applyNumberFormat="1" applyFont="1" applyBorder="1" applyAlignment="1">
      <alignment horizontal="center" vertical="center" wrapText="1"/>
    </xf>
    <xf numFmtId="0" fontId="33" fillId="0" borderId="24" xfId="0" applyFont="1" applyBorder="1"/>
    <xf numFmtId="0" fontId="34" fillId="0" borderId="38" xfId="0" applyFont="1" applyBorder="1" applyAlignment="1">
      <alignment horizontal="left" vertical="center"/>
    </xf>
    <xf numFmtId="0" fontId="36" fillId="0" borderId="39" xfId="0" applyFont="1" applyBorder="1"/>
    <xf numFmtId="3" fontId="36" fillId="0" borderId="39" xfId="0" applyNumberFormat="1" applyFont="1" applyBorder="1"/>
    <xf numFmtId="9" fontId="36" fillId="0" borderId="39" xfId="0" applyNumberFormat="1" applyFont="1" applyBorder="1"/>
    <xf numFmtId="3" fontId="36" fillId="0" borderId="39" xfId="0" applyNumberFormat="1" applyFont="1" applyBorder="1" applyAlignment="1">
      <alignment wrapText="1"/>
    </xf>
    <xf numFmtId="0" fontId="34" fillId="0" borderId="39" xfId="0" applyFont="1" applyBorder="1" applyAlignment="1">
      <alignment horizontal="left" vertical="center"/>
    </xf>
    <xf numFmtId="3" fontId="34" fillId="4" borderId="39" xfId="0" applyNumberFormat="1" applyFont="1" applyFill="1" applyBorder="1" applyAlignment="1">
      <alignment horizontal="center" vertical="center" wrapText="1"/>
    </xf>
    <xf numFmtId="0" fontId="34" fillId="0" borderId="39" xfId="0" applyFont="1" applyBorder="1"/>
    <xf numFmtId="0" fontId="36" fillId="4" borderId="0" xfId="0" applyFont="1" applyFill="1"/>
    <xf numFmtId="0" fontId="34" fillId="0" borderId="33" xfId="0" applyFont="1" applyBorder="1" applyAlignment="1">
      <alignment vertical="center"/>
    </xf>
    <xf numFmtId="3" fontId="34" fillId="0" borderId="33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3" fontId="34" fillId="0" borderId="40" xfId="0" applyNumberFormat="1" applyFont="1" applyBorder="1"/>
    <xf numFmtId="9" fontId="36" fillId="0" borderId="40" xfId="0" applyNumberFormat="1" applyFont="1" applyBorder="1"/>
    <xf numFmtId="0" fontId="36" fillId="0" borderId="40" xfId="0" applyFont="1" applyBorder="1"/>
    <xf numFmtId="0" fontId="33" fillId="0" borderId="36" xfId="0" applyFont="1" applyBorder="1"/>
    <xf numFmtId="9" fontId="36" fillId="0" borderId="36" xfId="0" applyNumberFormat="1" applyFont="1" applyBorder="1"/>
    <xf numFmtId="166" fontId="36" fillId="0" borderId="39" xfId="0" applyNumberFormat="1" applyFont="1" applyBorder="1"/>
    <xf numFmtId="166" fontId="36" fillId="0" borderId="0" xfId="0" applyNumberFormat="1" applyFont="1"/>
    <xf numFmtId="166" fontId="36" fillId="0" borderId="39" xfId="0" applyNumberFormat="1" applyFont="1" applyBorder="1" applyAlignment="1">
      <alignment horizontal="right"/>
    </xf>
    <xf numFmtId="166" fontId="34" fillId="0" borderId="39" xfId="0" applyNumberFormat="1" applyFont="1" applyBorder="1" applyAlignment="1">
      <alignment horizontal="center"/>
    </xf>
    <xf numFmtId="0" fontId="33" fillId="0" borderId="40" xfId="0" applyFont="1" applyBorder="1"/>
    <xf numFmtId="3" fontId="36" fillId="0" borderId="40" xfId="0" applyNumberFormat="1" applyFont="1" applyBorder="1"/>
    <xf numFmtId="3" fontId="36" fillId="0" borderId="0" xfId="0" applyNumberFormat="1" applyFont="1"/>
    <xf numFmtId="0" fontId="35" fillId="0" borderId="0" xfId="0" applyFont="1"/>
    <xf numFmtId="0" fontId="36" fillId="0" borderId="39" xfId="0" applyFont="1" applyBorder="1"/>
    <xf numFmtId="0" fontId="37" fillId="0" borderId="39" xfId="0" applyFont="1" applyBorder="1"/>
    <xf numFmtId="3" fontId="37" fillId="0" borderId="39" xfId="0" applyNumberFormat="1" applyFont="1" applyBorder="1"/>
    <xf numFmtId="0" fontId="34" fillId="4" borderId="33" xfId="0" applyFont="1" applyFill="1" applyBorder="1" applyAlignment="1">
      <alignment horizontal="center" vertical="center" wrapText="1"/>
    </xf>
    <xf numFmtId="3" fontId="36" fillId="0" borderId="39" xfId="0" applyNumberFormat="1" applyFont="1" applyBorder="1"/>
    <xf numFmtId="0" fontId="34" fillId="0" borderId="26" xfId="0" applyFont="1" applyBorder="1" applyAlignment="1">
      <alignment horizontal="center" vertical="center"/>
    </xf>
    <xf numFmtId="0" fontId="34" fillId="0" borderId="47" xfId="0" applyFont="1" applyBorder="1" applyAlignment="1">
      <alignment horizontal="left" vertical="center"/>
    </xf>
    <xf numFmtId="0" fontId="36" fillId="0" borderId="47" xfId="0" applyFont="1" applyBorder="1"/>
    <xf numFmtId="0" fontId="34" fillId="0" borderId="45" xfId="0" applyFont="1" applyBorder="1" applyAlignment="1">
      <alignment horizontal="left" vertical="center"/>
    </xf>
    <xf numFmtId="0" fontId="33" fillId="0" borderId="0" xfId="0" applyFont="1" applyBorder="1"/>
    <xf numFmtId="3" fontId="29" fillId="0" borderId="0" xfId="0" applyNumberFormat="1" applyFont="1" applyBorder="1"/>
    <xf numFmtId="3" fontId="31" fillId="0" borderId="11" xfId="0" applyNumberFormat="1" applyFont="1" applyBorder="1"/>
    <xf numFmtId="0" fontId="6" fillId="0" borderId="11" xfId="1" applyFont="1" applyFill="1" applyBorder="1" applyAlignment="1">
      <alignment horizontal="right" vertical="center"/>
    </xf>
    <xf numFmtId="0" fontId="31" fillId="0" borderId="11" xfId="0" applyFont="1" applyBorder="1" applyAlignment="1">
      <alignment horizontal="left"/>
    </xf>
    <xf numFmtId="164" fontId="6" fillId="0" borderId="11" xfId="1" applyNumberFormat="1" applyFont="1" applyFill="1" applyBorder="1" applyAlignment="1">
      <alignment horizontal="left" vertical="center" wrapText="1"/>
    </xf>
    <xf numFmtId="3" fontId="0" fillId="0" borderId="0" xfId="0" applyNumberFormat="1" applyFill="1" applyAlignment="1">
      <alignment horizontal="center" vertical="center" wrapText="1"/>
    </xf>
    <xf numFmtId="3" fontId="0" fillId="0" borderId="0" xfId="0" applyNumberFormat="1" applyFill="1" applyAlignment="1">
      <alignment vertical="center" wrapText="1"/>
    </xf>
    <xf numFmtId="3" fontId="10" fillId="0" borderId="1" xfId="0" applyNumberFormat="1" applyFont="1" applyFill="1" applyBorder="1" applyAlignment="1" applyProtection="1">
      <alignment vertical="center" wrapText="1"/>
      <protection locked="0"/>
    </xf>
    <xf numFmtId="3" fontId="20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vertical="center"/>
    </xf>
    <xf numFmtId="3" fontId="23" fillId="0" borderId="0" xfId="0" applyNumberFormat="1" applyFont="1" applyFill="1" applyAlignment="1">
      <alignment horizontal="center" vertical="center"/>
    </xf>
    <xf numFmtId="3" fontId="21" fillId="0" borderId="54" xfId="0" applyNumberFormat="1" applyFont="1" applyFill="1" applyBorder="1" applyAlignment="1">
      <alignment horizontal="center" vertical="center"/>
    </xf>
    <xf numFmtId="3" fontId="21" fillId="0" borderId="53" xfId="0" applyNumberFormat="1" applyFont="1" applyFill="1" applyBorder="1" applyAlignment="1">
      <alignment horizontal="center" vertical="center" wrapText="1"/>
    </xf>
    <xf numFmtId="3" fontId="21" fillId="0" borderId="44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horizontal="center" vertical="center" wrapText="1"/>
    </xf>
    <xf numFmtId="3" fontId="22" fillId="0" borderId="46" xfId="0" applyNumberFormat="1" applyFont="1" applyFill="1" applyBorder="1" applyAlignment="1">
      <alignment horizontal="center" vertical="center" wrapText="1"/>
    </xf>
    <xf numFmtId="3" fontId="22" fillId="0" borderId="51" xfId="0" applyNumberFormat="1" applyFont="1" applyFill="1" applyBorder="1" applyAlignment="1">
      <alignment horizontal="center" vertical="center" wrapText="1"/>
    </xf>
    <xf numFmtId="3" fontId="22" fillId="0" borderId="35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horizontal="center" vertical="center" wrapText="1"/>
    </xf>
    <xf numFmtId="3" fontId="15" fillId="0" borderId="39" xfId="0" applyNumberFormat="1" applyFont="1" applyFill="1" applyBorder="1" applyAlignment="1">
      <alignment horizontal="center" vertical="center" wrapText="1"/>
    </xf>
    <xf numFmtId="3" fontId="15" fillId="0" borderId="27" xfId="0" applyNumberFormat="1" applyFont="1" applyFill="1" applyBorder="1" applyAlignment="1">
      <alignment horizontal="left" vertical="center" wrapText="1" indent="1"/>
    </xf>
    <xf numFmtId="3" fontId="15" fillId="0" borderId="39" xfId="0" applyNumberFormat="1" applyFont="1" applyFill="1" applyBorder="1" applyAlignment="1" applyProtection="1">
      <alignment horizontal="left" vertical="center" wrapText="1" indent="2"/>
    </xf>
    <xf numFmtId="3" fontId="15" fillId="0" borderId="39" xfId="0" applyNumberFormat="1" applyFont="1" applyFill="1" applyBorder="1" applyAlignment="1" applyProtection="1">
      <alignment vertical="center" wrapText="1"/>
    </xf>
    <xf numFmtId="3" fontId="15" fillId="0" borderId="8" xfId="0" applyNumberFormat="1" applyFont="1" applyFill="1" applyBorder="1" applyAlignment="1" applyProtection="1">
      <alignment vertical="center" wrapText="1"/>
    </xf>
    <xf numFmtId="3" fontId="15" fillId="0" borderId="1" xfId="0" applyNumberFormat="1" applyFont="1" applyFill="1" applyBorder="1" applyAlignment="1" applyProtection="1">
      <alignment vertical="center" wrapText="1"/>
    </xf>
    <xf numFmtId="3" fontId="15" fillId="0" borderId="3" xfId="0" applyNumberFormat="1" applyFont="1" applyFill="1" applyBorder="1" applyAlignment="1" applyProtection="1">
      <alignment vertical="center" wrapText="1"/>
    </xf>
    <xf numFmtId="3" fontId="15" fillId="0" borderId="39" xfId="0" applyNumberFormat="1" applyFont="1" applyFill="1" applyBorder="1" applyAlignment="1">
      <alignment vertical="center" wrapText="1"/>
    </xf>
    <xf numFmtId="3" fontId="17" fillId="0" borderId="0" xfId="0" applyNumberFormat="1" applyFont="1" applyFill="1" applyAlignment="1">
      <alignment vertical="center" wrapText="1"/>
    </xf>
    <xf numFmtId="3" fontId="24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39" xfId="0" applyNumberFormat="1" applyFont="1" applyFill="1" applyBorder="1" applyAlignment="1" applyProtection="1">
      <alignment horizontal="left" vertical="center" wrapText="1" indent="2"/>
      <protection locked="0"/>
    </xf>
    <xf numFmtId="3" fontId="24" fillId="0" borderId="39" xfId="0" applyNumberFormat="1" applyFont="1" applyFill="1" applyBorder="1" applyAlignment="1" applyProtection="1">
      <alignment vertical="center" wrapText="1"/>
      <protection locked="0"/>
    </xf>
    <xf numFmtId="3" fontId="24" fillId="0" borderId="8" xfId="0" applyNumberFormat="1" applyFont="1" applyFill="1" applyBorder="1" applyAlignment="1" applyProtection="1">
      <alignment vertical="center" wrapText="1"/>
      <protection locked="0"/>
    </xf>
    <xf numFmtId="3" fontId="24" fillId="0" borderId="1" xfId="0" applyNumberFormat="1" applyFont="1" applyFill="1" applyBorder="1" applyAlignment="1" applyProtection="1">
      <alignment vertical="center" wrapText="1"/>
      <protection locked="0"/>
    </xf>
    <xf numFmtId="3" fontId="24" fillId="0" borderId="3" xfId="0" applyNumberFormat="1" applyFont="1" applyFill="1" applyBorder="1" applyAlignment="1" applyProtection="1">
      <alignment vertical="center" wrapText="1"/>
      <protection locked="0"/>
    </xf>
    <xf numFmtId="3" fontId="0" fillId="0" borderId="27" xfId="0" applyNumberFormat="1" applyFill="1" applyBorder="1" applyAlignment="1">
      <alignment vertical="center" wrapText="1"/>
    </xf>
    <xf numFmtId="3" fontId="25" fillId="2" borderId="39" xfId="0" applyNumberFormat="1" applyFont="1" applyFill="1" applyBorder="1" applyAlignment="1" applyProtection="1">
      <alignment horizontal="left" vertical="center" wrapText="1" indent="2"/>
      <protection locked="0"/>
    </xf>
    <xf numFmtId="3" fontId="15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17" fillId="0" borderId="39" xfId="0" applyNumberFormat="1" applyFont="1" applyFill="1" applyBorder="1" applyAlignment="1" applyProtection="1">
      <alignment horizontal="left" vertical="center" wrapText="1" indent="2"/>
    </xf>
    <xf numFmtId="3" fontId="0" fillId="0" borderId="0" xfId="0" applyNumberFormat="1" applyFill="1" applyAlignment="1" applyProtection="1">
      <alignment vertical="center" wrapText="1"/>
      <protection locked="0"/>
    </xf>
    <xf numFmtId="3" fontId="26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18" fillId="0" borderId="39" xfId="0" applyNumberFormat="1" applyFont="1" applyFill="1" applyBorder="1" applyAlignment="1" applyProtection="1">
      <alignment horizontal="left" vertical="center" wrapText="1" indent="2"/>
      <protection locked="0"/>
    </xf>
    <xf numFmtId="3" fontId="26" fillId="0" borderId="39" xfId="0" applyNumberFormat="1" applyFont="1" applyFill="1" applyBorder="1" applyAlignment="1" applyProtection="1">
      <alignment vertical="center" wrapText="1"/>
      <protection locked="0"/>
    </xf>
    <xf numFmtId="3" fontId="26" fillId="0" borderId="8" xfId="0" applyNumberFormat="1" applyFont="1" applyFill="1" applyBorder="1" applyAlignment="1" applyProtection="1">
      <alignment vertical="center" wrapText="1"/>
      <protection locked="0"/>
    </xf>
    <xf numFmtId="3" fontId="26" fillId="0" borderId="1" xfId="0" applyNumberFormat="1" applyFont="1" applyFill="1" applyBorder="1" applyAlignment="1" applyProtection="1">
      <alignment vertical="center" wrapText="1"/>
      <protection locked="0"/>
    </xf>
    <xf numFmtId="3" fontId="26" fillId="0" borderId="3" xfId="0" applyNumberFormat="1" applyFont="1" applyFill="1" applyBorder="1" applyAlignment="1" applyProtection="1">
      <alignment vertical="center" wrapText="1"/>
      <protection locked="0"/>
    </xf>
    <xf numFmtId="3" fontId="15" fillId="0" borderId="27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 applyProtection="1">
      <alignment vertical="center" wrapText="1"/>
      <protection locked="0"/>
    </xf>
    <xf numFmtId="3" fontId="0" fillId="0" borderId="39" xfId="0" applyNumberFormat="1" applyFont="1" applyFill="1" applyBorder="1" applyAlignment="1" applyProtection="1">
      <alignment horizontal="left" vertical="center" wrapText="1" indent="2"/>
      <protection locked="0"/>
    </xf>
    <xf numFmtId="3" fontId="10" fillId="0" borderId="39" xfId="0" applyNumberFormat="1" applyFont="1" applyFill="1" applyBorder="1" applyAlignment="1" applyProtection="1">
      <alignment vertical="center" wrapText="1"/>
      <protection locked="0"/>
    </xf>
    <xf numFmtId="3" fontId="10" fillId="0" borderId="8" xfId="0" applyNumberFormat="1" applyFont="1" applyFill="1" applyBorder="1" applyAlignment="1" applyProtection="1">
      <alignment vertical="center" wrapText="1"/>
      <protection locked="0"/>
    </xf>
    <xf numFmtId="3" fontId="10" fillId="0" borderId="3" xfId="0" applyNumberFormat="1" applyFont="1" applyFill="1" applyBorder="1" applyAlignment="1" applyProtection="1">
      <alignment vertical="center" wrapText="1"/>
      <protection locked="0"/>
    </xf>
    <xf numFmtId="3" fontId="27" fillId="0" borderId="0" xfId="0" applyNumberFormat="1" applyFont="1" applyFill="1" applyAlignment="1">
      <alignment vertical="center" wrapText="1"/>
    </xf>
    <xf numFmtId="3" fontId="15" fillId="0" borderId="49" xfId="0" applyNumberFormat="1" applyFont="1" applyFill="1" applyBorder="1" applyAlignment="1">
      <alignment horizontal="center" vertical="center" wrapText="1"/>
    </xf>
    <xf numFmtId="3" fontId="24" fillId="0" borderId="49" xfId="0" applyNumberFormat="1" applyFont="1" applyFill="1" applyBorder="1" applyAlignment="1" applyProtection="1">
      <alignment vertical="center" wrapText="1"/>
      <protection locked="0"/>
    </xf>
    <xf numFmtId="3" fontId="24" fillId="0" borderId="9" xfId="0" applyNumberFormat="1" applyFont="1" applyFill="1" applyBorder="1" applyAlignment="1" applyProtection="1">
      <alignment vertical="center" wrapText="1"/>
      <protection locked="0"/>
    </xf>
    <xf numFmtId="3" fontId="24" fillId="0" borderId="2" xfId="0" applyNumberFormat="1" applyFont="1" applyFill="1" applyBorder="1" applyAlignment="1" applyProtection="1">
      <alignment vertical="center" wrapText="1"/>
      <protection locked="0"/>
    </xf>
    <xf numFmtId="3" fontId="24" fillId="0" borderId="10" xfId="0" applyNumberFormat="1" applyFont="1" applyFill="1" applyBorder="1" applyAlignment="1" applyProtection="1">
      <alignment vertical="center" wrapText="1"/>
      <protection locked="0"/>
    </xf>
    <xf numFmtId="3" fontId="17" fillId="3" borderId="33" xfId="0" applyNumberFormat="1" applyFont="1" applyFill="1" applyBorder="1" applyAlignment="1" applyProtection="1">
      <alignment horizontal="left" vertical="center" wrapText="1" indent="2"/>
    </xf>
    <xf numFmtId="3" fontId="15" fillId="0" borderId="33" xfId="0" applyNumberFormat="1" applyFont="1" applyFill="1" applyBorder="1" applyAlignment="1" applyProtection="1">
      <alignment vertical="center" wrapText="1"/>
    </xf>
    <xf numFmtId="3" fontId="15" fillId="0" borderId="55" xfId="0" applyNumberFormat="1" applyFont="1" applyFill="1" applyBorder="1" applyAlignment="1" applyProtection="1">
      <alignment vertical="center" wrapText="1"/>
    </xf>
    <xf numFmtId="3" fontId="15" fillId="0" borderId="13" xfId="0" applyNumberFormat="1" applyFont="1" applyFill="1" applyBorder="1" applyAlignment="1" applyProtection="1">
      <alignment vertical="center" wrapText="1"/>
    </xf>
    <xf numFmtId="3" fontId="15" fillId="0" borderId="42" xfId="0" applyNumberFormat="1" applyFont="1" applyFill="1" applyBorder="1" applyAlignment="1" applyProtection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9" fontId="36" fillId="0" borderId="47" xfId="0" applyNumberFormat="1" applyFont="1" applyBorder="1"/>
    <xf numFmtId="0" fontId="7" fillId="0" borderId="0" xfId="0" applyFont="1" applyFill="1" applyAlignment="1">
      <alignment horizontal="center"/>
    </xf>
    <xf numFmtId="3" fontId="30" fillId="0" borderId="0" xfId="0" applyNumberFormat="1" applyFont="1" applyBorder="1" applyAlignment="1">
      <alignment horizontal="center" vertical="center" wrapText="1"/>
    </xf>
    <xf numFmtId="0" fontId="30" fillId="0" borderId="0" xfId="0" applyFont="1"/>
    <xf numFmtId="49" fontId="30" fillId="0" borderId="0" xfId="0" applyNumberFormat="1" applyFont="1"/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/>
    <xf numFmtId="3" fontId="3" fillId="0" borderId="21" xfId="1" applyNumberFormat="1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left" vertical="center" wrapText="1"/>
    </xf>
    <xf numFmtId="164" fontId="4" fillId="0" borderId="25" xfId="1" applyNumberFormat="1" applyFont="1" applyFill="1" applyBorder="1" applyAlignment="1">
      <alignment horizontal="left" vertical="center" wrapText="1"/>
    </xf>
    <xf numFmtId="0" fontId="30" fillId="0" borderId="25" xfId="0" applyFont="1" applyBorder="1" applyAlignment="1">
      <alignment horizontal="left" wrapText="1"/>
    </xf>
    <xf numFmtId="3" fontId="30" fillId="0" borderId="1" xfId="0" applyNumberFormat="1" applyFont="1" applyBorder="1" applyAlignment="1">
      <alignment vertical="center" wrapText="1"/>
    </xf>
    <xf numFmtId="3" fontId="5" fillId="0" borderId="39" xfId="0" applyNumberFormat="1" applyFont="1" applyBorder="1"/>
    <xf numFmtId="3" fontId="29" fillId="0" borderId="1" xfId="0" applyNumberFormat="1" applyFont="1" applyBorder="1" applyAlignment="1">
      <alignment vertical="center"/>
    </xf>
    <xf numFmtId="167" fontId="29" fillId="0" borderId="1" xfId="97" applyNumberFormat="1" applyFont="1" applyBorder="1"/>
    <xf numFmtId="167" fontId="29" fillId="0" borderId="2" xfId="97" applyNumberFormat="1" applyFont="1" applyBorder="1"/>
    <xf numFmtId="167" fontId="29" fillId="0" borderId="1" xfId="97" applyNumberFormat="1" applyFont="1" applyBorder="1" applyAlignment="1">
      <alignment horizontal="right"/>
    </xf>
    <xf numFmtId="167" fontId="30" fillId="0" borderId="5" xfId="97" applyNumberFormat="1" applyFont="1" applyBorder="1"/>
    <xf numFmtId="167" fontId="30" fillId="0" borderId="1" xfId="97" applyNumberFormat="1" applyFont="1" applyBorder="1"/>
    <xf numFmtId="167" fontId="30" fillId="0" borderId="4" xfId="97" applyNumberFormat="1" applyFont="1" applyBorder="1"/>
    <xf numFmtId="167" fontId="30" fillId="0" borderId="11" xfId="97" applyNumberFormat="1" applyFont="1" applyBorder="1"/>
    <xf numFmtId="167" fontId="29" fillId="0" borderId="13" xfId="97" applyNumberFormat="1" applyFont="1" applyBorder="1"/>
    <xf numFmtId="9" fontId="5" fillId="0" borderId="0" xfId="0" applyNumberFormat="1" applyFont="1" applyFill="1" applyAlignment="1">
      <alignment horizontal="center"/>
    </xf>
    <xf numFmtId="9" fontId="30" fillId="0" borderId="0" xfId="0" applyNumberFormat="1" applyFont="1" applyBorder="1"/>
    <xf numFmtId="0" fontId="5" fillId="0" borderId="0" xfId="45" applyFont="1" applyFill="1" applyAlignment="1">
      <alignment vertical="center"/>
    </xf>
    <xf numFmtId="167" fontId="34" fillId="4" borderId="38" xfId="97" applyNumberFormat="1" applyFont="1" applyFill="1" applyBorder="1" applyAlignment="1">
      <alignment horizontal="center" vertical="center" wrapText="1"/>
    </xf>
    <xf numFmtId="167" fontId="34" fillId="4" borderId="39" xfId="97" applyNumberFormat="1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vertical="center" wrapText="1"/>
    </xf>
    <xf numFmtId="0" fontId="64" fillId="0" borderId="0" xfId="41" applyFont="1"/>
    <xf numFmtId="0" fontId="2" fillId="0" borderId="0" xfId="41" applyFont="1" applyBorder="1"/>
    <xf numFmtId="3" fontId="2" fillId="0" borderId="0" xfId="41" applyNumberFormat="1" applyFont="1" applyBorder="1"/>
    <xf numFmtId="2" fontId="4" fillId="0" borderId="0" xfId="41" applyNumberFormat="1" applyFont="1" applyBorder="1"/>
    <xf numFmtId="0" fontId="4" fillId="0" borderId="0" xfId="41" applyFont="1"/>
    <xf numFmtId="3" fontId="4" fillId="0" borderId="0" xfId="41" applyNumberFormat="1" applyFont="1"/>
    <xf numFmtId="0" fontId="4" fillId="0" borderId="0" xfId="41" applyFont="1" applyBorder="1"/>
    <xf numFmtId="3" fontId="4" fillId="0" borderId="0" xfId="41" applyNumberFormat="1" applyFont="1" applyBorder="1"/>
    <xf numFmtId="0" fontId="5" fillId="0" borderId="0" xfId="49" applyFont="1"/>
    <xf numFmtId="0" fontId="5" fillId="0" borderId="18" xfId="49" applyFont="1" applyBorder="1"/>
    <xf numFmtId="3" fontId="5" fillId="0" borderId="1" xfId="49" applyNumberFormat="1" applyFont="1" applyFill="1" applyBorder="1"/>
    <xf numFmtId="3" fontId="5" fillId="0" borderId="1" xfId="49" applyNumberFormat="1" applyFont="1" applyBorder="1"/>
    <xf numFmtId="0" fontId="3" fillId="0" borderId="20" xfId="49" applyFont="1" applyBorder="1"/>
    <xf numFmtId="3" fontId="3" fillId="0" borderId="37" xfId="49" applyNumberFormat="1" applyFont="1" applyBorder="1"/>
    <xf numFmtId="3" fontId="3" fillId="0" borderId="21" xfId="49" applyNumberFormat="1" applyFont="1" applyBorder="1"/>
    <xf numFmtId="3" fontId="3" fillId="0" borderId="8" xfId="49" applyNumberFormat="1" applyFont="1" applyBorder="1"/>
    <xf numFmtId="0" fontId="64" fillId="0" borderId="0" xfId="41" applyFont="1" applyAlignment="1">
      <alignment wrapText="1"/>
    </xf>
    <xf numFmtId="0" fontId="3" fillId="0" borderId="16" xfId="49" applyFont="1" applyBorder="1" applyAlignment="1">
      <alignment horizontal="center" wrapText="1"/>
    </xf>
    <xf numFmtId="0" fontId="3" fillId="0" borderId="17" xfId="49" applyFont="1" applyFill="1" applyBorder="1" applyAlignment="1">
      <alignment horizontal="center" wrapText="1"/>
    </xf>
    <xf numFmtId="0" fontId="5" fillId="0" borderId="0" xfId="49" applyFont="1" applyAlignment="1">
      <alignment wrapText="1"/>
    </xf>
    <xf numFmtId="0" fontId="3" fillId="0" borderId="15" xfId="49" applyFont="1" applyBorder="1" applyAlignment="1">
      <alignment horizontal="center" vertical="center" wrapText="1"/>
    </xf>
    <xf numFmtId="3" fontId="29" fillId="0" borderId="1" xfId="97" applyNumberFormat="1" applyFont="1" applyBorder="1"/>
    <xf numFmtId="3" fontId="29" fillId="0" borderId="19" xfId="97" applyNumberFormat="1" applyFont="1" applyBorder="1"/>
    <xf numFmtId="3" fontId="29" fillId="0" borderId="24" xfId="97" applyNumberFormat="1" applyFont="1" applyBorder="1"/>
    <xf numFmtId="3" fontId="30" fillId="0" borderId="0" xfId="97" applyNumberFormat="1" applyFont="1" applyBorder="1"/>
    <xf numFmtId="3" fontId="30" fillId="0" borderId="1" xfId="97" applyNumberFormat="1" applyFont="1" applyBorder="1"/>
    <xf numFmtId="3" fontId="30" fillId="0" borderId="19" xfId="97" applyNumberFormat="1" applyFont="1" applyBorder="1"/>
    <xf numFmtId="3" fontId="29" fillId="0" borderId="21" xfId="97" applyNumberFormat="1" applyFont="1" applyBorder="1"/>
    <xf numFmtId="3" fontId="29" fillId="0" borderId="22" xfId="97" applyNumberFormat="1" applyFont="1" applyBorder="1"/>
    <xf numFmtId="0" fontId="19" fillId="0" borderId="36" xfId="49" applyFont="1" applyBorder="1" applyAlignment="1">
      <alignment wrapText="1"/>
    </xf>
    <xf numFmtId="3" fontId="5" fillId="0" borderId="1" xfId="1" applyNumberFormat="1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167" fontId="29" fillId="0" borderId="1" xfId="97" applyNumberFormat="1" applyFont="1" applyFill="1" applyBorder="1" applyAlignment="1">
      <alignment horizontal="right"/>
    </xf>
    <xf numFmtId="3" fontId="30" fillId="0" borderId="1" xfId="0" applyNumberFormat="1" applyFont="1" applyFill="1" applyBorder="1"/>
    <xf numFmtId="0" fontId="36" fillId="0" borderId="0" xfId="0" applyFont="1" applyBorder="1"/>
    <xf numFmtId="9" fontId="34" fillId="0" borderId="56" xfId="98" applyFont="1" applyBorder="1" applyAlignment="1">
      <alignment horizontal="center" vertical="center" wrapText="1"/>
    </xf>
    <xf numFmtId="9" fontId="36" fillId="0" borderId="47" xfId="98" applyFont="1" applyBorder="1"/>
    <xf numFmtId="3" fontId="36" fillId="0" borderId="0" xfId="0" applyNumberFormat="1" applyFont="1" applyBorder="1"/>
    <xf numFmtId="0" fontId="34" fillId="0" borderId="48" xfId="0" applyFont="1" applyBorder="1" applyAlignment="1">
      <alignment vertical="center"/>
    </xf>
    <xf numFmtId="167" fontId="34" fillId="4" borderId="49" xfId="97" applyNumberFormat="1" applyFont="1" applyFill="1" applyBorder="1" applyAlignment="1">
      <alignment horizontal="center" vertical="center" wrapText="1"/>
    </xf>
    <xf numFmtId="3" fontId="34" fillId="4" borderId="26" xfId="0" applyNumberFormat="1" applyFont="1" applyFill="1" applyBorder="1" applyAlignment="1">
      <alignment horizontal="center" vertical="center"/>
    </xf>
    <xf numFmtId="3" fontId="34" fillId="4" borderId="33" xfId="0" applyNumberFormat="1" applyFont="1" applyFill="1" applyBorder="1" applyAlignment="1">
      <alignment vertical="center"/>
    </xf>
    <xf numFmtId="3" fontId="5" fillId="0" borderId="8" xfId="49" applyNumberFormat="1" applyFont="1" applyFill="1" applyBorder="1"/>
    <xf numFmtId="0" fontId="30" fillId="0" borderId="0" xfId="0" applyFont="1" applyAlignment="1">
      <alignment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9" fontId="29" fillId="0" borderId="1" xfId="98" applyFont="1" applyBorder="1"/>
    <xf numFmtId="0" fontId="0" fillId="0" borderId="0" xfId="0" applyFont="1" applyBorder="1"/>
    <xf numFmtId="49" fontId="29" fillId="0" borderId="0" xfId="0" applyNumberFormat="1" applyFont="1" applyBorder="1" applyAlignment="1">
      <alignment horizontal="center" vertical="center"/>
    </xf>
    <xf numFmtId="3" fontId="29" fillId="0" borderId="0" xfId="0" applyNumberFormat="1" applyFont="1" applyBorder="1" applyAlignment="1">
      <alignment vertical="center"/>
    </xf>
    <xf numFmtId="49" fontId="30" fillId="0" borderId="0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10" fillId="0" borderId="27" xfId="0" applyNumberFormat="1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right" vertical="center"/>
    </xf>
    <xf numFmtId="3" fontId="29" fillId="0" borderId="19" xfId="0" applyNumberFormat="1" applyFont="1" applyBorder="1"/>
    <xf numFmtId="0" fontId="2" fillId="0" borderId="24" xfId="1" applyFont="1" applyFill="1" applyBorder="1" applyAlignment="1">
      <alignment horizontal="right" vertical="center"/>
    </xf>
    <xf numFmtId="3" fontId="30" fillId="0" borderId="25" xfId="0" applyNumberFormat="1" applyFont="1" applyBorder="1"/>
    <xf numFmtId="0" fontId="4" fillId="0" borderId="18" xfId="1" applyFont="1" applyFill="1" applyBorder="1" applyAlignment="1">
      <alignment horizontal="right" vertical="center"/>
    </xf>
    <xf numFmtId="3" fontId="30" fillId="0" borderId="19" xfId="0" applyNumberFormat="1" applyFont="1" applyBorder="1"/>
    <xf numFmtId="3" fontId="5" fillId="0" borderId="7" xfId="0" applyNumberFormat="1" applyFont="1" applyFill="1" applyBorder="1" applyAlignment="1" applyProtection="1">
      <alignment vertical="center" wrapText="1"/>
      <protection locked="0"/>
    </xf>
    <xf numFmtId="165" fontId="30" fillId="0" borderId="30" xfId="0" applyNumberFormat="1" applyFont="1" applyFill="1" applyBorder="1" applyAlignment="1">
      <alignment horizontal="center" vertical="center" wrapText="1"/>
    </xf>
    <xf numFmtId="165" fontId="30" fillId="0" borderId="12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 applyProtection="1">
      <alignment vertical="center" wrapText="1"/>
      <protection locked="0"/>
    </xf>
    <xf numFmtId="3" fontId="3" fillId="0" borderId="7" xfId="0" applyNumberFormat="1" applyFont="1" applyFill="1" applyBorder="1" applyAlignment="1" applyProtection="1">
      <alignment vertical="center" wrapText="1"/>
      <protection locked="0"/>
    </xf>
    <xf numFmtId="3" fontId="5" fillId="0" borderId="4" xfId="1" applyNumberFormat="1" applyFont="1" applyBorder="1"/>
    <xf numFmtId="3" fontId="31" fillId="0" borderId="4" xfId="0" applyNumberFormat="1" applyFont="1" applyBorder="1"/>
    <xf numFmtId="165" fontId="3" fillId="0" borderId="13" xfId="0" applyNumberFormat="1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 applyProtection="1">
      <alignment vertical="center" wrapText="1"/>
    </xf>
    <xf numFmtId="165" fontId="30" fillId="0" borderId="5" xfId="0" applyNumberFormat="1" applyFont="1" applyFill="1" applyBorder="1" applyAlignment="1" applyProtection="1">
      <alignment vertical="center" wrapText="1"/>
      <protection locked="0"/>
    </xf>
    <xf numFmtId="3" fontId="30" fillId="0" borderId="5" xfId="0" applyNumberFormat="1" applyFont="1" applyFill="1" applyBorder="1" applyAlignment="1" applyProtection="1">
      <alignment vertical="center" wrapText="1"/>
      <protection locked="0"/>
    </xf>
    <xf numFmtId="165" fontId="3" fillId="0" borderId="12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5" fontId="30" fillId="0" borderId="15" xfId="0" applyNumberFormat="1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 applyProtection="1">
      <alignment vertical="center" wrapText="1"/>
      <protection locked="0"/>
    </xf>
    <xf numFmtId="3" fontId="5" fillId="0" borderId="16" xfId="0" applyNumberFormat="1" applyFont="1" applyFill="1" applyBorder="1" applyAlignment="1" applyProtection="1">
      <alignment vertical="center" wrapText="1"/>
      <protection locked="0"/>
    </xf>
    <xf numFmtId="3" fontId="3" fillId="0" borderId="16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69" xfId="0" applyNumberFormat="1" applyFont="1" applyFill="1" applyBorder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vertical="center" wrapText="1"/>
      <protection locked="0"/>
    </xf>
    <xf numFmtId="165" fontId="3" fillId="0" borderId="16" xfId="0" applyNumberFormat="1" applyFont="1" applyFill="1" applyBorder="1" applyAlignment="1" applyProtection="1">
      <alignment vertical="center" wrapText="1"/>
      <protection locked="0"/>
    </xf>
    <xf numFmtId="165" fontId="3" fillId="0" borderId="73" xfId="0" applyNumberFormat="1" applyFont="1" applyFill="1" applyBorder="1" applyAlignment="1">
      <alignment horizontal="center" vertical="center" wrapText="1"/>
    </xf>
    <xf numFmtId="165" fontId="3" fillId="0" borderId="74" xfId="0" applyNumberFormat="1" applyFont="1" applyFill="1" applyBorder="1" applyAlignment="1">
      <alignment horizontal="center" vertical="center" wrapText="1"/>
    </xf>
    <xf numFmtId="165" fontId="30" fillId="0" borderId="16" xfId="0" applyNumberFormat="1" applyFont="1" applyFill="1" applyBorder="1" applyAlignment="1" applyProtection="1">
      <alignment vertical="center" wrapText="1"/>
      <protection locked="0"/>
    </xf>
    <xf numFmtId="165" fontId="30" fillId="0" borderId="5" xfId="0" applyNumberFormat="1" applyFont="1" applyFill="1" applyBorder="1" applyAlignment="1">
      <alignment vertical="center" wrapText="1"/>
    </xf>
    <xf numFmtId="165" fontId="30" fillId="0" borderId="5" xfId="0" applyNumberFormat="1" applyFont="1" applyFill="1" applyBorder="1" applyAlignment="1">
      <alignment horizontal="right" vertical="center" wrapText="1"/>
    </xf>
    <xf numFmtId="165" fontId="5" fillId="0" borderId="16" xfId="0" applyNumberFormat="1" applyFont="1" applyFill="1" applyBorder="1" applyAlignment="1" applyProtection="1">
      <alignment vertical="center" wrapText="1"/>
      <protection locked="0"/>
    </xf>
    <xf numFmtId="0" fontId="4" fillId="0" borderId="20" xfId="41" applyFont="1" applyBorder="1"/>
    <xf numFmtId="0" fontId="4" fillId="0" borderId="37" xfId="41" applyFont="1" applyBorder="1"/>
    <xf numFmtId="0" fontId="4" fillId="0" borderId="21" xfId="41" applyFont="1" applyBorder="1"/>
    <xf numFmtId="0" fontId="4" fillId="0" borderId="22" xfId="41" applyFont="1" applyBorder="1"/>
    <xf numFmtId="0" fontId="2" fillId="0" borderId="75" xfId="41" applyFont="1" applyBorder="1" applyAlignment="1">
      <alignment horizontal="center"/>
    </xf>
    <xf numFmtId="0" fontId="2" fillId="0" borderId="36" xfId="41" applyFont="1" applyBorder="1" applyAlignment="1">
      <alignment horizontal="center"/>
    </xf>
    <xf numFmtId="0" fontId="2" fillId="0" borderId="76" xfId="41" applyFont="1" applyBorder="1" applyAlignment="1">
      <alignment horizontal="center"/>
    </xf>
    <xf numFmtId="0" fontId="5" fillId="0" borderId="15" xfId="49" applyFont="1" applyBorder="1"/>
    <xf numFmtId="3" fontId="5" fillId="0" borderId="16" xfId="49" applyNumberFormat="1" applyFont="1" applyBorder="1"/>
    <xf numFmtId="3" fontId="29" fillId="0" borderId="14" xfId="0" applyNumberFormat="1" applyFont="1" applyBorder="1"/>
    <xf numFmtId="3" fontId="29" fillId="0" borderId="8" xfId="0" applyNumberFormat="1" applyFont="1" applyBorder="1"/>
    <xf numFmtId="3" fontId="29" fillId="0" borderId="55" xfId="0" applyNumberFormat="1" applyFont="1" applyBorder="1"/>
    <xf numFmtId="0" fontId="3" fillId="0" borderId="18" xfId="1" applyFont="1" applyBorder="1" applyAlignment="1">
      <alignment horizontal="center" vertical="center" wrapText="1"/>
    </xf>
    <xf numFmtId="3" fontId="3" fillId="0" borderId="18" xfId="1" applyNumberFormat="1" applyFont="1" applyBorder="1"/>
    <xf numFmtId="3" fontId="29" fillId="0" borderId="25" xfId="0" applyNumberFormat="1" applyFont="1" applyBorder="1"/>
    <xf numFmtId="3" fontId="3" fillId="0" borderId="12" xfId="1" applyNumberFormat="1" applyFont="1" applyBorder="1"/>
    <xf numFmtId="3" fontId="2" fillId="0" borderId="0" xfId="97" applyNumberFormat="1" applyFont="1" applyFill="1" applyBorder="1" applyAlignment="1">
      <alignment horizontal="left" vertical="center"/>
    </xf>
    <xf numFmtId="9" fontId="30" fillId="0" borderId="0" xfId="98" applyNumberFormat="1" applyFont="1" applyBorder="1"/>
    <xf numFmtId="3" fontId="3" fillId="0" borderId="1" xfId="0" applyNumberFormat="1" applyFont="1" applyFill="1" applyBorder="1" applyAlignment="1">
      <alignment horizontal="right" vertical="center" wrapText="1"/>
    </xf>
    <xf numFmtId="3" fontId="30" fillId="0" borderId="0" xfId="0" applyNumberFormat="1" applyFont="1" applyFill="1" applyBorder="1"/>
    <xf numFmtId="0" fontId="5" fillId="0" borderId="18" xfId="0" applyFont="1" applyFill="1" applyBorder="1" applyAlignment="1">
      <alignment horizontal="right" vertical="center"/>
    </xf>
    <xf numFmtId="9" fontId="36" fillId="0" borderId="0" xfId="0" applyNumberFormat="1" applyFont="1" applyBorder="1"/>
    <xf numFmtId="167" fontId="34" fillId="4" borderId="46" xfId="97" applyNumberFormat="1" applyFont="1" applyFill="1" applyBorder="1" applyAlignment="1">
      <alignment horizontal="center" vertical="center" wrapText="1"/>
    </xf>
    <xf numFmtId="3" fontId="34" fillId="0" borderId="49" xfId="0" applyNumberFormat="1" applyFont="1" applyBorder="1" applyAlignment="1">
      <alignment vertical="center"/>
    </xf>
    <xf numFmtId="9" fontId="34" fillId="0" borderId="28" xfId="0" applyNumberFormat="1" applyFont="1" applyBorder="1" applyAlignment="1">
      <alignment horizontal="center" vertical="center" wrapText="1"/>
    </xf>
    <xf numFmtId="3" fontId="33" fillId="0" borderId="0" xfId="0" applyNumberFormat="1" applyFont="1"/>
    <xf numFmtId="166" fontId="33" fillId="0" borderId="0" xfId="0" applyNumberFormat="1" applyFont="1"/>
    <xf numFmtId="0" fontId="0" fillId="0" borderId="0" xfId="0" applyFill="1"/>
    <xf numFmtId="0" fontId="30" fillId="0" borderId="0" xfId="0" applyFont="1" applyFill="1" applyBorder="1"/>
    <xf numFmtId="3" fontId="5" fillId="0" borderId="1" xfId="0" applyNumberFormat="1" applyFont="1" applyFill="1" applyBorder="1" applyAlignment="1">
      <alignment horizontal="right" vertical="center" wrapText="1"/>
    </xf>
    <xf numFmtId="0" fontId="68" fillId="0" borderId="0" xfId="0" applyFont="1"/>
    <xf numFmtId="49" fontId="3" fillId="0" borderId="1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31" xfId="0" applyFont="1" applyFill="1" applyBorder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vertical="center" wrapText="1"/>
    </xf>
    <xf numFmtId="3" fontId="30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39" xfId="0" applyFont="1" applyFill="1" applyBorder="1" applyAlignment="1">
      <alignment horizontal="center" vertical="center" wrapText="1"/>
    </xf>
    <xf numFmtId="0" fontId="3" fillId="0" borderId="39" xfId="0" applyFont="1" applyFill="1" applyBorder="1"/>
    <xf numFmtId="0" fontId="3" fillId="0" borderId="3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right"/>
    </xf>
    <xf numFmtId="0" fontId="3" fillId="0" borderId="39" xfId="0" applyFont="1" applyFill="1" applyBorder="1" applyAlignment="1">
      <alignment horizontal="center" vertical="center" wrapText="1"/>
    </xf>
    <xf numFmtId="3" fontId="30" fillId="0" borderId="0" xfId="97" applyNumberFormat="1" applyFont="1" applyFill="1" applyBorder="1"/>
    <xf numFmtId="3" fontId="30" fillId="0" borderId="1" xfId="97" applyNumberFormat="1" applyFont="1" applyFill="1" applyBorder="1"/>
    <xf numFmtId="0" fontId="5" fillId="0" borderId="5" xfId="49" applyFont="1" applyBorder="1" applyAlignment="1">
      <alignment horizontal="right" wrapText="1"/>
    </xf>
    <xf numFmtId="0" fontId="30" fillId="0" borderId="0" xfId="0" applyFont="1" applyBorder="1" applyAlignment="1">
      <alignment horizontal="right"/>
    </xf>
    <xf numFmtId="167" fontId="0" fillId="0" borderId="0" xfId="97" applyNumberFormat="1" applyFont="1" applyBorder="1"/>
    <xf numFmtId="167" fontId="28" fillId="0" borderId="0" xfId="97" applyNumberFormat="1" applyFont="1" applyBorder="1"/>
    <xf numFmtId="167" fontId="30" fillId="0" borderId="2" xfId="97" applyNumberFormat="1" applyFont="1" applyBorder="1"/>
    <xf numFmtId="0" fontId="0" fillId="0" borderId="0" xfId="0" applyFont="1"/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/>
    </xf>
    <xf numFmtId="0" fontId="30" fillId="0" borderId="0" xfId="0" applyFont="1" applyBorder="1" applyAlignment="1">
      <alignment horizontal="right"/>
    </xf>
    <xf numFmtId="9" fontId="34" fillId="0" borderId="26" xfId="0" applyNumberFormat="1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/>
    </xf>
    <xf numFmtId="3" fontId="34" fillId="4" borderId="33" xfId="0" applyNumberFormat="1" applyFont="1" applyFill="1" applyBorder="1" applyAlignment="1">
      <alignment horizontal="center" vertical="center"/>
    </xf>
    <xf numFmtId="166" fontId="34" fillId="4" borderId="33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17" fontId="5" fillId="0" borderId="18" xfId="0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9" fontId="5" fillId="0" borderId="19" xfId="98" applyFont="1" applyBorder="1"/>
    <xf numFmtId="9" fontId="3" fillId="0" borderId="19" xfId="98" applyFont="1" applyBorder="1"/>
    <xf numFmtId="0" fontId="4" fillId="0" borderId="0" xfId="1" applyFont="1" applyFill="1" applyBorder="1" applyAlignment="1">
      <alignment horizontal="right" vertical="center"/>
    </xf>
    <xf numFmtId="3" fontId="29" fillId="0" borderId="0" xfId="97" applyNumberFormat="1" applyFont="1" applyBorder="1"/>
    <xf numFmtId="0" fontId="2" fillId="0" borderId="0" xfId="1" applyFont="1" applyFill="1" applyBorder="1" applyAlignment="1">
      <alignment horizontal="right" vertical="center"/>
    </xf>
    <xf numFmtId="3" fontId="3" fillId="0" borderId="19" xfId="1" applyNumberFormat="1" applyFont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right" vertical="center"/>
    </xf>
    <xf numFmtId="0" fontId="2" fillId="0" borderId="12" xfId="1" applyFont="1" applyFill="1" applyBorder="1" applyAlignment="1">
      <alignment horizontal="right" vertical="center"/>
    </xf>
    <xf numFmtId="3" fontId="29" fillId="0" borderId="13" xfId="97" applyNumberFormat="1" applyFont="1" applyBorder="1"/>
    <xf numFmtId="3" fontId="29" fillId="0" borderId="13" xfId="97" applyNumberFormat="1" applyFont="1" applyFill="1" applyBorder="1"/>
    <xf numFmtId="3" fontId="29" fillId="0" borderId="14" xfId="97" applyNumberFormat="1" applyFont="1" applyBorder="1"/>
    <xf numFmtId="0" fontId="4" fillId="0" borderId="15" xfId="1" applyFont="1" applyFill="1" applyBorder="1" applyAlignment="1">
      <alignment horizontal="right" vertical="center"/>
    </xf>
    <xf numFmtId="3" fontId="29" fillId="0" borderId="16" xfId="97" applyNumberFormat="1" applyFont="1" applyBorder="1"/>
    <xf numFmtId="3" fontId="30" fillId="0" borderId="16" xfId="97" applyNumberFormat="1" applyFont="1" applyBorder="1"/>
    <xf numFmtId="3" fontId="30" fillId="0" borderId="16" xfId="97" applyNumberFormat="1" applyFont="1" applyFill="1" applyBorder="1"/>
    <xf numFmtId="3" fontId="30" fillId="0" borderId="17" xfId="97" applyNumberFormat="1" applyFont="1" applyBorder="1"/>
    <xf numFmtId="0" fontId="2" fillId="0" borderId="15" xfId="1" applyFont="1" applyFill="1" applyBorder="1" applyAlignment="1">
      <alignment horizontal="right" vertical="center"/>
    </xf>
    <xf numFmtId="3" fontId="29" fillId="0" borderId="17" xfId="97" applyNumberFormat="1" applyFont="1" applyBorder="1"/>
    <xf numFmtId="0" fontId="2" fillId="0" borderId="1" xfId="0" applyFont="1" applyFill="1" applyBorder="1" applyAlignment="1">
      <alignment horizontal="right" vertical="center" wrapText="1"/>
    </xf>
    <xf numFmtId="0" fontId="2" fillId="0" borderId="73" xfId="0" applyFont="1" applyFill="1" applyBorder="1" applyAlignment="1">
      <alignment horizontal="right" vertical="center" wrapText="1"/>
    </xf>
    <xf numFmtId="3" fontId="29" fillId="0" borderId="74" xfId="97" applyNumberFormat="1" applyFont="1" applyBorder="1"/>
    <xf numFmtId="3" fontId="2" fillId="0" borderId="74" xfId="97" applyNumberFormat="1" applyFont="1" applyFill="1" applyBorder="1"/>
    <xf numFmtId="3" fontId="29" fillId="0" borderId="41" xfId="97" applyNumberFormat="1" applyFont="1" applyBorder="1"/>
    <xf numFmtId="3" fontId="3" fillId="0" borderId="13" xfId="97" applyNumberFormat="1" applyFont="1" applyFill="1" applyBorder="1" applyAlignment="1">
      <alignment horizontal="center" vertical="center" wrapText="1"/>
    </xf>
    <xf numFmtId="3" fontId="3" fillId="0" borderId="14" xfId="97" applyNumberFormat="1" applyFont="1" applyFill="1" applyBorder="1" applyAlignment="1">
      <alignment horizontal="center" vertical="center" wrapText="1"/>
    </xf>
    <xf numFmtId="9" fontId="29" fillId="0" borderId="19" xfId="98" applyNumberFormat="1" applyFont="1" applyBorder="1"/>
    <xf numFmtId="3" fontId="29" fillId="0" borderId="12" xfId="97" applyNumberFormat="1" applyFont="1" applyBorder="1"/>
    <xf numFmtId="3" fontId="29" fillId="0" borderId="15" xfId="97" applyNumberFormat="1" applyFont="1" applyBorder="1"/>
    <xf numFmtId="3" fontId="29" fillId="0" borderId="73" xfId="97" applyNumberFormat="1" applyFont="1" applyBorder="1"/>
    <xf numFmtId="3" fontId="3" fillId="0" borderId="12" xfId="97" applyNumberFormat="1" applyFont="1" applyFill="1" applyBorder="1" applyAlignment="1">
      <alignment horizontal="center" vertical="center" wrapText="1"/>
    </xf>
    <xf numFmtId="9" fontId="30" fillId="0" borderId="0" xfId="98" applyFont="1" applyBorder="1"/>
    <xf numFmtId="0" fontId="30" fillId="0" borderId="19" xfId="0" applyFont="1" applyBorder="1"/>
    <xf numFmtId="0" fontId="4" fillId="0" borderId="30" xfId="1" applyFont="1" applyFill="1" applyBorder="1" applyAlignment="1">
      <alignment horizontal="right" vertical="center"/>
    </xf>
    <xf numFmtId="0" fontId="2" fillId="0" borderId="18" xfId="1" applyFont="1" applyFill="1" applyBorder="1" applyAlignment="1">
      <alignment horizontal="right" vertical="center" wrapText="1"/>
    </xf>
    <xf numFmtId="0" fontId="2" fillId="0" borderId="25" xfId="1" applyFont="1" applyFill="1" applyBorder="1" applyAlignment="1">
      <alignment horizontal="left" vertical="center" wrapText="1"/>
    </xf>
    <xf numFmtId="9" fontId="29" fillId="0" borderId="39" xfId="98" applyFont="1" applyBorder="1"/>
    <xf numFmtId="9" fontId="0" fillId="0" borderId="0" xfId="98" applyFont="1" applyBorder="1"/>
    <xf numFmtId="9" fontId="30" fillId="0" borderId="1" xfId="98" applyFont="1" applyBorder="1" applyAlignment="1">
      <alignment horizontal="center" vertical="center"/>
    </xf>
    <xf numFmtId="9" fontId="29" fillId="0" borderId="1" xfId="98" applyFont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3" fontId="31" fillId="0" borderId="0" xfId="0" applyNumberFormat="1" applyFont="1" applyBorder="1"/>
    <xf numFmtId="164" fontId="6" fillId="0" borderId="0" xfId="1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7" fillId="0" borderId="18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3" fontId="2" fillId="0" borderId="21" xfId="0" applyNumberFormat="1" applyFont="1" applyFill="1" applyBorder="1" applyAlignment="1">
      <alignment vertical="center"/>
    </xf>
    <xf numFmtId="0" fontId="5" fillId="0" borderId="30" xfId="0" applyFont="1" applyFill="1" applyBorder="1" applyAlignment="1">
      <alignment horizontal="right" vertical="center"/>
    </xf>
    <xf numFmtId="3" fontId="5" fillId="0" borderId="5" xfId="1" applyNumberFormat="1" applyFont="1" applyBorder="1" applyAlignment="1">
      <alignment horizontal="right" vertical="center" wrapText="1"/>
    </xf>
    <xf numFmtId="9" fontId="5" fillId="0" borderId="5" xfId="98" applyNumberFormat="1" applyFont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/>
    </xf>
    <xf numFmtId="3" fontId="30" fillId="0" borderId="5" xfId="97" applyNumberFormat="1" applyFont="1" applyBorder="1"/>
    <xf numFmtId="9" fontId="30" fillId="0" borderId="5" xfId="98" applyNumberFormat="1" applyFont="1" applyBorder="1"/>
    <xf numFmtId="3" fontId="30" fillId="0" borderId="29" xfId="97" applyNumberFormat="1" applyFont="1" applyBorder="1"/>
    <xf numFmtId="0" fontId="3" fillId="0" borderId="21" xfId="1" applyFont="1" applyBorder="1" applyAlignment="1">
      <alignment horizontal="center" vertical="center" wrapText="1"/>
    </xf>
    <xf numFmtId="3" fontId="34" fillId="0" borderId="28" xfId="0" applyNumberFormat="1" applyFont="1" applyBorder="1" applyAlignment="1">
      <alignment vertical="center"/>
    </xf>
    <xf numFmtId="0" fontId="6" fillId="0" borderId="49" xfId="1" applyFont="1" applyFill="1" applyBorder="1" applyAlignment="1">
      <alignment horizontal="left" vertical="center" wrapText="1" indent="2"/>
    </xf>
    <xf numFmtId="9" fontId="34" fillId="0" borderId="51" xfId="0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right" vertical="center" wrapText="1"/>
    </xf>
    <xf numFmtId="3" fontId="30" fillId="0" borderId="1" xfId="0" applyNumberFormat="1" applyFont="1" applyFill="1" applyBorder="1"/>
    <xf numFmtId="3" fontId="3" fillId="0" borderId="8" xfId="49" applyNumberFormat="1" applyFont="1" applyFill="1" applyBorder="1"/>
    <xf numFmtId="0" fontId="30" fillId="0" borderId="0" xfId="0" applyFont="1" applyBorder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7" fontId="29" fillId="0" borderId="2" xfId="97" applyNumberFormat="1" applyFont="1" applyBorder="1" applyAlignment="1">
      <alignment horizontal="right"/>
    </xf>
    <xf numFmtId="0" fontId="30" fillId="0" borderId="4" xfId="0" applyFont="1" applyBorder="1"/>
    <xf numFmtId="167" fontId="30" fillId="0" borderId="6" xfId="97" applyNumberFormat="1" applyFont="1" applyBorder="1"/>
    <xf numFmtId="167" fontId="29" fillId="0" borderId="1" xfId="0" applyNumberFormat="1" applyFont="1" applyBorder="1"/>
    <xf numFmtId="167" fontId="30" fillId="0" borderId="1" xfId="0" applyNumberFormat="1" applyFont="1" applyBorder="1"/>
    <xf numFmtId="3" fontId="29" fillId="0" borderId="18" xfId="0" applyNumberFormat="1" applyFont="1" applyBorder="1"/>
    <xf numFmtId="3" fontId="29" fillId="0" borderId="8" xfId="0" applyNumberFormat="1" applyFont="1" applyFill="1" applyBorder="1"/>
    <xf numFmtId="3" fontId="3" fillId="0" borderId="47" xfId="1" applyNumberFormat="1" applyFont="1" applyBorder="1"/>
    <xf numFmtId="3" fontId="30" fillId="0" borderId="24" xfId="0" applyNumberFormat="1" applyFont="1" applyBorder="1"/>
    <xf numFmtId="3" fontId="30" fillId="0" borderId="18" xfId="0" applyNumberFormat="1" applyFont="1" applyBorder="1"/>
    <xf numFmtId="3" fontId="3" fillId="0" borderId="48" xfId="1" applyNumberFormat="1" applyFont="1" applyBorder="1"/>
    <xf numFmtId="3" fontId="3" fillId="0" borderId="45" xfId="1" applyNumberFormat="1" applyFont="1" applyBorder="1"/>
    <xf numFmtId="3" fontId="29" fillId="0" borderId="12" xfId="0" applyNumberFormat="1" applyFont="1" applyBorder="1"/>
    <xf numFmtId="3" fontId="29" fillId="0" borderId="55" xfId="0" applyNumberFormat="1" applyFont="1" applyFill="1" applyBorder="1"/>
    <xf numFmtId="3" fontId="30" fillId="0" borderId="11" xfId="0" applyNumberFormat="1" applyFont="1" applyBorder="1"/>
    <xf numFmtId="3" fontId="30" fillId="0" borderId="9" xfId="0" applyNumberFormat="1" applyFont="1" applyBorder="1"/>
    <xf numFmtId="3" fontId="5" fillId="0" borderId="5" xfId="49" applyNumberFormat="1" applyFont="1" applyBorder="1" applyAlignment="1">
      <alignment horizontal="right" wrapText="1"/>
    </xf>
    <xf numFmtId="0" fontId="2" fillId="0" borderId="24" xfId="41" applyFont="1" applyBorder="1"/>
    <xf numFmtId="0" fontId="3" fillId="0" borderId="18" xfId="49" applyFont="1" applyBorder="1"/>
    <xf numFmtId="3" fontId="3" fillId="0" borderId="1" xfId="49" applyNumberFormat="1" applyFont="1" applyFill="1" applyBorder="1"/>
    <xf numFmtId="0" fontId="3" fillId="0" borderId="23" xfId="49" applyFont="1" applyBorder="1"/>
    <xf numFmtId="3" fontId="3" fillId="0" borderId="8" xfId="1" applyNumberFormat="1" applyFont="1" applyBorder="1"/>
    <xf numFmtId="3" fontId="29" fillId="0" borderId="47" xfId="0" applyNumberFormat="1" applyFont="1" applyBorder="1"/>
    <xf numFmtId="167" fontId="30" fillId="0" borderId="1" xfId="97" applyNumberFormat="1" applyFont="1" applyBorder="1" applyAlignment="1">
      <alignment horizontal="right"/>
    </xf>
    <xf numFmtId="165" fontId="3" fillId="0" borderId="13" xfId="0" applyNumberFormat="1" applyFont="1" applyFill="1" applyBorder="1" applyAlignment="1" applyProtection="1">
      <alignment vertical="center" wrapText="1"/>
      <protection locked="0"/>
    </xf>
    <xf numFmtId="3" fontId="5" fillId="0" borderId="13" xfId="0" applyNumberFormat="1" applyFont="1" applyFill="1" applyBorder="1" applyAlignment="1" applyProtection="1">
      <alignment vertical="center" wrapText="1"/>
      <protection locked="0"/>
    </xf>
    <xf numFmtId="3" fontId="3" fillId="0" borderId="13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13" xfId="0" applyNumberFormat="1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Fill="1" applyBorder="1" applyAlignment="1" applyProtection="1">
      <alignment horizontal="right" vertical="center" wrapText="1"/>
      <protection locked="0"/>
    </xf>
    <xf numFmtId="3" fontId="30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5" xfId="0" applyNumberFormat="1" applyFont="1" applyFill="1" applyBorder="1" applyAlignment="1" applyProtection="1">
      <alignment horizontal="left" vertical="center" wrapText="1"/>
      <protection locked="0"/>
    </xf>
    <xf numFmtId="3" fontId="69" fillId="0" borderId="5" xfId="0" applyNumberFormat="1" applyFont="1" applyFill="1" applyBorder="1" applyAlignment="1" applyProtection="1">
      <alignment vertical="center" wrapText="1"/>
      <protection locked="0"/>
    </xf>
    <xf numFmtId="3" fontId="30" fillId="0" borderId="17" xfId="0" applyNumberFormat="1" applyFont="1" applyFill="1" applyBorder="1" applyAlignment="1" applyProtection="1">
      <alignment vertical="center" wrapText="1"/>
      <protection locked="0"/>
    </xf>
    <xf numFmtId="3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1" xfId="0" applyNumberFormat="1" applyFont="1" applyFill="1" applyBorder="1" applyAlignment="1" applyProtection="1">
      <alignment vertical="center" wrapText="1"/>
      <protection locked="0"/>
    </xf>
    <xf numFmtId="3" fontId="3" fillId="0" borderId="1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5" xfId="0" applyNumberFormat="1" applyFont="1" applyFill="1" applyBorder="1" applyAlignment="1" applyProtection="1">
      <alignment vertical="center" wrapText="1"/>
      <protection locked="0"/>
    </xf>
    <xf numFmtId="3" fontId="5" fillId="0" borderId="5" xfId="0" applyNumberFormat="1" applyFont="1" applyFill="1" applyBorder="1" applyAlignment="1" applyProtection="1">
      <alignment vertical="center" wrapText="1"/>
      <protection locked="0"/>
    </xf>
    <xf numFmtId="3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29" xfId="0" applyNumberFormat="1" applyFont="1" applyFill="1" applyBorder="1" applyAlignment="1">
      <alignment horizontal="right" vertical="center" wrapText="1"/>
    </xf>
    <xf numFmtId="0" fontId="36" fillId="0" borderId="0" xfId="0" applyFont="1" applyFill="1" applyAlignment="1">
      <alignment horizontal="right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9" fontId="36" fillId="0" borderId="0" xfId="98" applyFont="1" applyFill="1"/>
    <xf numFmtId="0" fontId="31" fillId="0" borderId="1" xfId="0" applyFont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9" fontId="29" fillId="0" borderId="19" xfId="98" applyFont="1" applyBorder="1"/>
    <xf numFmtId="3" fontId="31" fillId="0" borderId="0" xfId="0" applyNumberFormat="1" applyFont="1" applyAlignment="1">
      <alignment vertical="center"/>
    </xf>
    <xf numFmtId="43" fontId="31" fillId="0" borderId="0" xfId="97" applyFont="1" applyAlignment="1">
      <alignment vertical="center"/>
    </xf>
    <xf numFmtId="3" fontId="3" fillId="0" borderId="13" xfId="0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Border="1" applyAlignment="1">
      <alignment horizontal="center" vertical="center" wrapText="1"/>
    </xf>
    <xf numFmtId="3" fontId="3" fillId="0" borderId="19" xfId="1" applyNumberFormat="1" applyFont="1" applyBorder="1"/>
    <xf numFmtId="0" fontId="2" fillId="0" borderId="1" xfId="1" applyFont="1" applyFill="1" applyBorder="1" applyAlignment="1">
      <alignment horizontal="center" vertical="center" wrapText="1"/>
    </xf>
    <xf numFmtId="0" fontId="34" fillId="0" borderId="46" xfId="0" applyFont="1" applyBorder="1" applyAlignment="1">
      <alignment horizontal="left" vertical="center"/>
    </xf>
    <xf numFmtId="167" fontId="34" fillId="4" borderId="46" xfId="97" applyNumberFormat="1" applyFont="1" applyFill="1" applyBorder="1" applyAlignment="1">
      <alignment vertical="center" wrapText="1"/>
    </xf>
    <xf numFmtId="3" fontId="34" fillId="4" borderId="46" xfId="0" applyNumberFormat="1" applyFont="1" applyFill="1" applyBorder="1" applyAlignment="1">
      <alignment horizontal="right" vertical="center" wrapText="1"/>
    </xf>
    <xf numFmtId="9" fontId="34" fillId="0" borderId="46" xfId="0" applyNumberFormat="1" applyFont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right"/>
    </xf>
    <xf numFmtId="0" fontId="33" fillId="0" borderId="6" xfId="0" applyFont="1" applyFill="1" applyBorder="1" applyAlignment="1">
      <alignment horizontal="left"/>
    </xf>
    <xf numFmtId="0" fontId="33" fillId="0" borderId="6" xfId="0" applyFont="1" applyFill="1" applyBorder="1"/>
    <xf numFmtId="9" fontId="33" fillId="0" borderId="6" xfId="98" applyFont="1" applyFill="1" applyBorder="1"/>
    <xf numFmtId="0" fontId="0" fillId="0" borderId="0" xfId="0" applyFill="1" applyAlignment="1">
      <alignment wrapText="1"/>
    </xf>
    <xf numFmtId="0" fontId="35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35" fillId="0" borderId="0" xfId="0" applyFont="1" applyFill="1"/>
    <xf numFmtId="0" fontId="5" fillId="0" borderId="1" xfId="0" applyFont="1" applyFill="1" applyBorder="1"/>
    <xf numFmtId="1" fontId="5" fillId="0" borderId="1" xfId="0" applyNumberFormat="1" applyFont="1" applyFill="1" applyBorder="1"/>
    <xf numFmtId="1" fontId="0" fillId="0" borderId="0" xfId="0" applyNumberFormat="1" applyFill="1" applyAlignment="1">
      <alignment wrapText="1"/>
    </xf>
    <xf numFmtId="0" fontId="0" fillId="0" borderId="0" xfId="0" applyFill="1" applyAlignment="1">
      <alignment vertical="center" wrapText="1"/>
    </xf>
    <xf numFmtId="3" fontId="36" fillId="0" borderId="0" xfId="0" applyNumberFormat="1" applyFont="1" applyFill="1"/>
    <xf numFmtId="0" fontId="5" fillId="0" borderId="1" xfId="0" applyFont="1" applyFill="1" applyBorder="1" applyAlignment="1">
      <alignment horizontal="right"/>
    </xf>
    <xf numFmtId="0" fontId="29" fillId="0" borderId="5" xfId="0" applyFont="1" applyBorder="1"/>
    <xf numFmtId="0" fontId="30" fillId="0" borderId="5" xfId="0" applyFont="1" applyBorder="1"/>
    <xf numFmtId="0" fontId="5" fillId="0" borderId="0" xfId="49" applyFont="1" applyFill="1"/>
    <xf numFmtId="3" fontId="36" fillId="0" borderId="39" xfId="0" applyNumberFormat="1" applyFont="1" applyFill="1" applyBorder="1"/>
    <xf numFmtId="3" fontId="29" fillId="0" borderId="1" xfId="0" applyNumberFormat="1" applyFont="1" applyFill="1" applyBorder="1"/>
    <xf numFmtId="9" fontId="36" fillId="0" borderId="48" xfId="98" applyFont="1" applyBorder="1"/>
    <xf numFmtId="9" fontId="34" fillId="0" borderId="33" xfId="98" applyFont="1" applyBorder="1"/>
    <xf numFmtId="0" fontId="5" fillId="0" borderId="1" xfId="0" applyFont="1" applyFill="1" applyBorder="1" applyAlignment="1"/>
    <xf numFmtId="9" fontId="5" fillId="0" borderId="1" xfId="98" applyFont="1" applyFill="1" applyBorder="1"/>
    <xf numFmtId="9" fontId="3" fillId="0" borderId="1" xfId="98" applyFont="1" applyFill="1" applyBorder="1"/>
    <xf numFmtId="1" fontId="3" fillId="0" borderId="1" xfId="0" applyNumberFormat="1" applyFont="1" applyFill="1" applyBorder="1"/>
    <xf numFmtId="0" fontId="73" fillId="0" borderId="6" xfId="0" applyFont="1" applyFill="1" applyBorder="1" applyAlignment="1">
      <alignment horizontal="right"/>
    </xf>
    <xf numFmtId="0" fontId="73" fillId="0" borderId="6" xfId="0" applyFont="1" applyFill="1" applyBorder="1" applyAlignment="1">
      <alignment horizontal="left"/>
    </xf>
    <xf numFmtId="0" fontId="73" fillId="0" borderId="6" xfId="0" applyFont="1" applyFill="1" applyBorder="1"/>
    <xf numFmtId="9" fontId="73" fillId="0" borderId="6" xfId="98" applyFont="1" applyFill="1" applyBorder="1"/>
    <xf numFmtId="0" fontId="76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9" fontId="5" fillId="0" borderId="1" xfId="98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77" fillId="0" borderId="0" xfId="0" applyFont="1" applyFill="1"/>
    <xf numFmtId="0" fontId="3" fillId="0" borderId="1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/>
    <xf numFmtId="0" fontId="5" fillId="0" borderId="8" xfId="0" applyFont="1" applyFill="1" applyBorder="1"/>
    <xf numFmtId="9" fontId="5" fillId="0" borderId="4" xfId="98" applyFont="1" applyFill="1" applyBorder="1"/>
    <xf numFmtId="0" fontId="5" fillId="0" borderId="3" xfId="0" applyFont="1" applyFill="1" applyBorder="1"/>
    <xf numFmtId="0" fontId="7" fillId="0" borderId="3" xfId="0" applyFont="1" applyFill="1" applyBorder="1" applyAlignment="1">
      <alignment horizontal="left"/>
    </xf>
    <xf numFmtId="1" fontId="7" fillId="0" borderId="8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/>
    <xf numFmtId="9" fontId="5" fillId="0" borderId="6" xfId="98" applyFont="1" applyFill="1" applyBorder="1"/>
    <xf numFmtId="0" fontId="7" fillId="0" borderId="8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9" fontId="5" fillId="0" borderId="1" xfId="98" applyFont="1" applyFill="1" applyBorder="1" applyAlignment="1">
      <alignment horizontal="right"/>
    </xf>
    <xf numFmtId="0" fontId="7" fillId="0" borderId="1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1" xfId="0" applyFont="1" applyFill="1" applyBorder="1"/>
    <xf numFmtId="9" fontId="3" fillId="0" borderId="11" xfId="98" applyFont="1" applyFill="1" applyBorder="1"/>
    <xf numFmtId="0" fontId="3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76" fillId="0" borderId="0" xfId="0" applyFont="1" applyFill="1" applyBorder="1" applyAlignment="1">
      <alignment wrapText="1"/>
    </xf>
    <xf numFmtId="0" fontId="3" fillId="0" borderId="12" xfId="0" applyFont="1" applyFill="1" applyBorder="1" applyAlignment="1">
      <alignment horizontal="right" vertical="center" wrapText="1"/>
    </xf>
    <xf numFmtId="1" fontId="3" fillId="0" borderId="13" xfId="0" applyNumberFormat="1" applyFont="1" applyFill="1" applyBorder="1" applyAlignment="1">
      <alignment horizontal="right"/>
    </xf>
    <xf numFmtId="1" fontId="3" fillId="0" borderId="13" xfId="0" applyNumberFormat="1" applyFont="1" applyFill="1" applyBorder="1"/>
    <xf numFmtId="0" fontId="3" fillId="0" borderId="13" xfId="0" applyFont="1" applyFill="1" applyBorder="1"/>
    <xf numFmtId="9" fontId="3" fillId="0" borderId="13" xfId="98" applyFont="1" applyFill="1" applyBorder="1"/>
    <xf numFmtId="0" fontId="5" fillId="0" borderId="0" xfId="0" applyFont="1" applyFill="1" applyAlignment="1">
      <alignment horizontal="right"/>
    </xf>
    <xf numFmtId="1" fontId="5" fillId="0" borderId="0" xfId="0" applyNumberFormat="1" applyFont="1" applyFill="1"/>
    <xf numFmtId="9" fontId="5" fillId="0" borderId="0" xfId="98" applyFont="1" applyFill="1"/>
    <xf numFmtId="0" fontId="28" fillId="0" borderId="0" xfId="0" applyFont="1"/>
    <xf numFmtId="3" fontId="28" fillId="0" borderId="0" xfId="0" applyNumberFormat="1" applyFont="1"/>
    <xf numFmtId="3" fontId="0" fillId="0" borderId="1" xfId="0" applyNumberFormat="1" applyBorder="1"/>
    <xf numFmtId="0" fontId="0" fillId="0" borderId="18" xfId="0" applyBorder="1"/>
    <xf numFmtId="0" fontId="0" fillId="0" borderId="30" xfId="0" applyBorder="1"/>
    <xf numFmtId="3" fontId="0" fillId="0" borderId="5" xfId="0" applyNumberFormat="1" applyBorder="1"/>
    <xf numFmtId="0" fontId="28" fillId="0" borderId="12" xfId="0" applyFont="1" applyBorder="1"/>
    <xf numFmtId="3" fontId="28" fillId="0" borderId="13" xfId="0" applyNumberFormat="1" applyFont="1" applyBorder="1"/>
    <xf numFmtId="3" fontId="28" fillId="0" borderId="42" xfId="0" applyNumberFormat="1" applyFont="1" applyBorder="1"/>
    <xf numFmtId="3" fontId="0" fillId="0" borderId="34" xfId="0" applyNumberFormat="1" applyBorder="1"/>
    <xf numFmtId="3" fontId="28" fillId="0" borderId="33" xfId="0" applyNumberFormat="1" applyFont="1" applyBorder="1"/>
    <xf numFmtId="3" fontId="28" fillId="0" borderId="46" xfId="0" applyNumberFormat="1" applyFont="1" applyBorder="1"/>
    <xf numFmtId="3" fontId="28" fillId="0" borderId="39" xfId="0" applyNumberFormat="1" applyFont="1" applyBorder="1"/>
    <xf numFmtId="3" fontId="29" fillId="0" borderId="42" xfId="0" applyNumberFormat="1" applyFont="1" applyBorder="1" applyAlignment="1">
      <alignment vertical="center" wrapText="1"/>
    </xf>
    <xf numFmtId="167" fontId="0" fillId="0" borderId="0" xfId="0" applyNumberFormat="1" applyBorder="1"/>
    <xf numFmtId="3" fontId="30" fillId="0" borderId="0" xfId="0" applyNumberFormat="1" applyFont="1" applyAlignment="1">
      <alignment vertical="center"/>
    </xf>
    <xf numFmtId="167" fontId="5" fillId="0" borderId="0" xfId="0" applyNumberFormat="1" applyFont="1" applyFill="1"/>
    <xf numFmtId="167" fontId="7" fillId="0" borderId="0" xfId="0" applyNumberFormat="1" applyFont="1" applyFill="1"/>
    <xf numFmtId="3" fontId="30" fillId="0" borderId="0" xfId="0" applyNumberFormat="1" applyFont="1"/>
    <xf numFmtId="0" fontId="3" fillId="0" borderId="1" xfId="1" applyFont="1" applyBorder="1" applyAlignment="1">
      <alignment horizontal="center" vertical="center" wrapText="1"/>
    </xf>
    <xf numFmtId="165" fontId="30" fillId="0" borderId="83" xfId="0" applyNumberFormat="1" applyFont="1" applyFill="1" applyBorder="1" applyAlignment="1">
      <alignment horizontal="center" vertical="center" wrapText="1"/>
    </xf>
    <xf numFmtId="165" fontId="3" fillId="0" borderId="84" xfId="0" applyNumberFormat="1" applyFont="1" applyFill="1" applyBorder="1" applyAlignment="1" applyProtection="1">
      <alignment vertical="center" wrapText="1"/>
      <protection locked="0"/>
    </xf>
    <xf numFmtId="3" fontId="5" fillId="0" borderId="84" xfId="0" applyNumberFormat="1" applyFont="1" applyFill="1" applyBorder="1" applyAlignment="1" applyProtection="1">
      <alignment vertical="center" wrapText="1"/>
      <protection locked="0"/>
    </xf>
    <xf numFmtId="3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1" xfId="0" applyNumberFormat="1" applyFont="1" applyFill="1" applyBorder="1" applyAlignment="1">
      <alignment horizontal="center" vertical="center" wrapText="1"/>
    </xf>
    <xf numFmtId="165" fontId="7" fillId="0" borderId="84" xfId="0" applyNumberFormat="1" applyFont="1" applyFill="1" applyBorder="1" applyAlignment="1" applyProtection="1">
      <alignment vertical="center" wrapText="1"/>
      <protection locked="0"/>
    </xf>
    <xf numFmtId="3" fontId="3" fillId="0" borderId="84" xfId="0" applyNumberFormat="1" applyFont="1" applyFill="1" applyBorder="1" applyAlignment="1" applyProtection="1">
      <alignment vertical="center" wrapText="1"/>
      <protection locked="0"/>
    </xf>
    <xf numFmtId="3" fontId="3" fillId="0" borderId="85" xfId="0" applyNumberFormat="1" applyFont="1" applyFill="1" applyBorder="1" applyAlignment="1" applyProtection="1">
      <alignment vertical="center" wrapText="1"/>
      <protection locked="0"/>
    </xf>
    <xf numFmtId="165" fontId="5" fillId="0" borderId="84" xfId="0" applyNumberFormat="1" applyFont="1" applyFill="1" applyBorder="1" applyAlignment="1" applyProtection="1">
      <alignment vertical="center" wrapText="1"/>
      <protection locked="0"/>
    </xf>
    <xf numFmtId="3" fontId="5" fillId="0" borderId="85" xfId="0" applyNumberFormat="1" applyFont="1" applyFill="1" applyBorder="1" applyAlignment="1" applyProtection="1">
      <alignment vertical="center" wrapText="1"/>
      <protection locked="0"/>
    </xf>
    <xf numFmtId="165" fontId="7" fillId="0" borderId="84" xfId="0" applyNumberFormat="1" applyFont="1" applyFill="1" applyBorder="1" applyAlignment="1" applyProtection="1">
      <alignment horizontal="left" vertical="center" wrapText="1"/>
      <protection locked="0"/>
    </xf>
    <xf numFmtId="3" fontId="30" fillId="0" borderId="84" xfId="0" applyNumberFormat="1" applyFont="1" applyFill="1" applyBorder="1" applyAlignment="1" applyProtection="1">
      <alignment horizontal="right" vertical="center" wrapText="1"/>
      <protection locked="0"/>
    </xf>
    <xf numFmtId="3" fontId="30" fillId="0" borderId="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left" vertical="center" wrapText="1"/>
      <protection locked="0"/>
    </xf>
    <xf numFmtId="165" fontId="30" fillId="0" borderId="86" xfId="0" applyNumberFormat="1" applyFont="1" applyFill="1" applyBorder="1" applyAlignment="1">
      <alignment horizontal="center" vertical="center" wrapText="1"/>
    </xf>
    <xf numFmtId="165" fontId="3" fillId="0" borderId="87" xfId="0" applyNumberFormat="1" applyFont="1" applyFill="1" applyBorder="1" applyAlignment="1" applyProtection="1">
      <alignment vertical="center" wrapText="1"/>
      <protection locked="0"/>
    </xf>
    <xf numFmtId="3" fontId="5" fillId="0" borderId="87" xfId="0" applyNumberFormat="1" applyFont="1" applyFill="1" applyBorder="1" applyAlignment="1" applyProtection="1">
      <alignment vertical="center" wrapText="1"/>
      <protection locked="0"/>
    </xf>
    <xf numFmtId="3" fontId="3" fillId="0" borderId="87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90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84" xfId="0" applyNumberFormat="1" applyFont="1" applyFill="1" applyBorder="1" applyAlignment="1" applyProtection="1">
      <alignment horizontal="left" vertical="center" wrapText="1" indent="1"/>
      <protection locked="0"/>
    </xf>
    <xf numFmtId="3" fontId="30" fillId="0" borderId="84" xfId="0" applyNumberFormat="1" applyFont="1" applyFill="1" applyBorder="1" applyAlignment="1" applyProtection="1">
      <alignment vertical="center" wrapText="1"/>
      <protection locked="0"/>
    </xf>
    <xf numFmtId="165" fontId="30" fillId="0" borderId="91" xfId="0" applyNumberFormat="1" applyFont="1" applyFill="1" applyBorder="1" applyAlignment="1">
      <alignment horizontal="center" vertical="center" wrapText="1"/>
    </xf>
    <xf numFmtId="165" fontId="5" fillId="0" borderId="88" xfId="0" applyNumberFormat="1" applyFont="1" applyFill="1" applyBorder="1" applyAlignment="1" applyProtection="1">
      <alignment horizontal="left" vertical="center" wrapText="1" indent="1"/>
      <protection locked="0"/>
    </xf>
    <xf numFmtId="3" fontId="30" fillId="0" borderId="88" xfId="0" applyNumberFormat="1" applyFont="1" applyFill="1" applyBorder="1" applyAlignment="1" applyProtection="1">
      <alignment vertical="center" wrapText="1"/>
      <protection locked="0"/>
    </xf>
    <xf numFmtId="3" fontId="30" fillId="0" borderId="88" xfId="0" applyNumberFormat="1" applyFont="1" applyFill="1" applyBorder="1" applyAlignment="1" applyProtection="1">
      <alignment horizontal="right" vertical="center" wrapText="1"/>
      <protection locked="0"/>
    </xf>
    <xf numFmtId="3" fontId="30" fillId="0" borderId="92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7" xfId="0" applyNumberFormat="1" applyFont="1" applyFill="1" applyBorder="1" applyAlignment="1" applyProtection="1">
      <alignment vertical="center" wrapText="1"/>
      <protection locked="0"/>
    </xf>
    <xf numFmtId="3" fontId="3" fillId="0" borderId="90" xfId="0" applyNumberFormat="1" applyFont="1" applyFill="1" applyBorder="1" applyAlignment="1" applyProtection="1">
      <alignment vertical="center" wrapText="1"/>
      <protection locked="0"/>
    </xf>
    <xf numFmtId="3" fontId="5" fillId="0" borderId="84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85" xfId="0" applyNumberFormat="1" applyFont="1" applyFill="1" applyBorder="1" applyAlignment="1" applyProtection="1">
      <alignment horizontal="right" vertical="center" wrapText="1"/>
      <protection locked="0"/>
    </xf>
    <xf numFmtId="3" fontId="30" fillId="0" borderId="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8" xfId="0" applyNumberFormat="1" applyFont="1" applyFill="1" applyBorder="1" applyAlignment="1" applyProtection="1">
      <alignment vertical="center" wrapText="1"/>
      <protection locked="0"/>
    </xf>
    <xf numFmtId="3" fontId="29" fillId="0" borderId="84" xfId="0" applyNumberFormat="1" applyFont="1" applyFill="1" applyBorder="1" applyAlignment="1" applyProtection="1">
      <alignment vertical="center" wrapText="1"/>
      <protection locked="0"/>
    </xf>
    <xf numFmtId="3" fontId="29" fillId="0" borderId="85" xfId="0" applyNumberFormat="1" applyFont="1" applyFill="1" applyBorder="1" applyAlignment="1" applyProtection="1">
      <alignment vertical="center" wrapText="1"/>
      <protection locked="0"/>
    </xf>
    <xf numFmtId="165" fontId="8" fillId="0" borderId="84" xfId="0" applyNumberFormat="1" applyFont="1" applyFill="1" applyBorder="1" applyAlignment="1" applyProtection="1">
      <alignment horizontal="left" vertical="center" wrapText="1"/>
      <protection locked="0"/>
    </xf>
    <xf numFmtId="3" fontId="69" fillId="0" borderId="84" xfId="0" applyNumberFormat="1" applyFont="1" applyFill="1" applyBorder="1" applyAlignment="1" applyProtection="1">
      <alignment vertical="center" wrapText="1"/>
      <protection locked="0"/>
    </xf>
    <xf numFmtId="3" fontId="69" fillId="0" borderId="85" xfId="0" applyNumberFormat="1" applyFont="1" applyFill="1" applyBorder="1" applyAlignment="1" applyProtection="1">
      <alignment vertical="center" wrapText="1"/>
      <protection locked="0"/>
    </xf>
    <xf numFmtId="165" fontId="30" fillId="0" borderId="84" xfId="0" applyNumberFormat="1" applyFont="1" applyFill="1" applyBorder="1" applyAlignment="1" applyProtection="1">
      <alignment horizontal="left" vertical="center" wrapText="1" indent="1"/>
      <protection locked="0"/>
    </xf>
    <xf numFmtId="165" fontId="3" fillId="0" borderId="87" xfId="0" applyNumberFormat="1" applyFont="1" applyFill="1" applyBorder="1" applyAlignment="1">
      <alignment horizontal="left" vertical="center" wrapText="1"/>
    </xf>
    <xf numFmtId="3" fontId="3" fillId="0" borderId="87" xfId="0" applyNumberFormat="1" applyFont="1" applyFill="1" applyBorder="1" applyAlignment="1" applyProtection="1">
      <alignment vertical="center" wrapText="1"/>
    </xf>
    <xf numFmtId="3" fontId="3" fillId="0" borderId="90" xfId="0" applyNumberFormat="1" applyFont="1" applyFill="1" applyBorder="1" applyAlignment="1" applyProtection="1">
      <alignment vertical="center" wrapText="1"/>
    </xf>
    <xf numFmtId="165" fontId="5" fillId="0" borderId="84" xfId="0" applyNumberFormat="1" applyFont="1" applyFill="1" applyBorder="1" applyAlignment="1" applyProtection="1">
      <alignment horizontal="left" vertical="center" wrapText="1"/>
      <protection locked="0"/>
    </xf>
    <xf numFmtId="165" fontId="3" fillId="0" borderId="14" xfId="0" applyNumberFormat="1" applyFont="1" applyFill="1" applyBorder="1" applyAlignment="1">
      <alignment horizontal="center" vertical="center" wrapText="1"/>
    </xf>
    <xf numFmtId="3" fontId="30" fillId="0" borderId="29" xfId="0" applyNumberFormat="1" applyFont="1" applyFill="1" applyBorder="1" applyAlignment="1" applyProtection="1">
      <alignment vertical="center" wrapText="1"/>
      <protection locked="0"/>
    </xf>
    <xf numFmtId="165" fontId="8" fillId="0" borderId="84" xfId="0" applyNumberFormat="1" applyFont="1" applyFill="1" applyBorder="1" applyAlignment="1" applyProtection="1">
      <alignment vertical="center" wrapText="1"/>
      <protection locked="0"/>
    </xf>
    <xf numFmtId="3" fontId="8" fillId="0" borderId="84" xfId="0" applyNumberFormat="1" applyFont="1" applyFill="1" applyBorder="1" applyAlignment="1" applyProtection="1">
      <alignment vertical="center" wrapText="1"/>
      <protection locked="0"/>
    </xf>
    <xf numFmtId="3" fontId="8" fillId="0" borderId="85" xfId="0" applyNumberFormat="1" applyFont="1" applyFill="1" applyBorder="1" applyAlignment="1" applyProtection="1">
      <alignment vertical="center" wrapText="1"/>
      <protection locked="0"/>
    </xf>
    <xf numFmtId="3" fontId="8" fillId="0" borderId="92" xfId="0" applyNumberFormat="1" applyFont="1" applyFill="1" applyBorder="1" applyAlignment="1" applyProtection="1">
      <alignment vertical="center" wrapText="1"/>
      <protection locked="0"/>
    </xf>
    <xf numFmtId="3" fontId="3" fillId="0" borderId="92" xfId="0" applyNumberFormat="1" applyFont="1" applyFill="1" applyBorder="1" applyAlignment="1" applyProtection="1">
      <alignment vertical="center" wrapText="1"/>
      <protection locked="0"/>
    </xf>
    <xf numFmtId="3" fontId="30" fillId="0" borderId="85" xfId="0" applyNumberFormat="1" applyFont="1" applyFill="1" applyBorder="1" applyAlignment="1" applyProtection="1">
      <alignment vertical="center" wrapText="1"/>
      <protection locked="0"/>
    </xf>
    <xf numFmtId="3" fontId="3" fillId="0" borderId="14" xfId="0" applyNumberFormat="1" applyFont="1" applyFill="1" applyBorder="1" applyAlignment="1" applyProtection="1">
      <alignment vertical="center" wrapText="1"/>
      <protection locked="0"/>
    </xf>
    <xf numFmtId="165" fontId="31" fillId="0" borderId="84" xfId="0" applyNumberFormat="1" applyFont="1" applyFill="1" applyBorder="1" applyAlignment="1" applyProtection="1">
      <alignment horizontal="left" vertical="center" wrapText="1" indent="1"/>
      <protection locked="0"/>
    </xf>
    <xf numFmtId="165" fontId="30" fillId="0" borderId="84" xfId="0" applyNumberFormat="1" applyFont="1" applyFill="1" applyBorder="1" applyAlignment="1" applyProtection="1">
      <alignment horizontal="left" vertical="center" wrapText="1" indent="2"/>
      <protection locked="0"/>
    </xf>
    <xf numFmtId="3" fontId="3" fillId="0" borderId="14" xfId="0" applyNumberFormat="1" applyFont="1" applyFill="1" applyBorder="1" applyAlignment="1" applyProtection="1">
      <alignment vertical="center" wrapText="1"/>
    </xf>
    <xf numFmtId="49" fontId="30" fillId="0" borderId="83" xfId="0" applyNumberFormat="1" applyFont="1" applyBorder="1" applyAlignment="1">
      <alignment vertical="center" wrapText="1"/>
    </xf>
    <xf numFmtId="0" fontId="30" fillId="0" borderId="84" xfId="0" applyFont="1" applyBorder="1" applyAlignment="1">
      <alignment vertical="center" wrapText="1"/>
    </xf>
    <xf numFmtId="3" fontId="29" fillId="0" borderId="93" xfId="0" applyNumberFormat="1" applyFont="1" applyBorder="1"/>
    <xf numFmtId="0" fontId="4" fillId="0" borderId="84" xfId="1" applyFont="1" applyFill="1" applyBorder="1" applyAlignment="1">
      <alignment horizontal="left" vertical="center" wrapText="1"/>
    </xf>
    <xf numFmtId="0" fontId="3" fillId="0" borderId="84" xfId="1" applyFont="1" applyBorder="1" applyAlignment="1">
      <alignment horizontal="center" vertical="center" wrapText="1"/>
    </xf>
    <xf numFmtId="3" fontId="30" fillId="0" borderId="84" xfId="0" applyNumberFormat="1" applyFont="1" applyBorder="1"/>
    <xf numFmtId="0" fontId="5" fillId="0" borderId="84" xfId="1" applyFont="1" applyBorder="1"/>
    <xf numFmtId="9" fontId="5" fillId="0" borderId="84" xfId="98" applyFont="1" applyBorder="1" applyAlignment="1">
      <alignment horizontal="center"/>
    </xf>
    <xf numFmtId="0" fontId="4" fillId="0" borderId="84" xfId="1" applyFont="1" applyFill="1" applyBorder="1" applyAlignment="1">
      <alignment horizontal="right" vertical="center"/>
    </xf>
    <xf numFmtId="0" fontId="30" fillId="0" borderId="84" xfId="0" applyFont="1" applyBorder="1"/>
    <xf numFmtId="0" fontId="2" fillId="0" borderId="84" xfId="1" applyFont="1" applyFill="1" applyBorder="1" applyAlignment="1">
      <alignment horizontal="right" vertical="center"/>
    </xf>
    <xf numFmtId="3" fontId="29" fillId="0" borderId="84" xfId="0" applyNumberFormat="1" applyFont="1" applyBorder="1"/>
    <xf numFmtId="0" fontId="29" fillId="0" borderId="84" xfId="0" applyFont="1" applyBorder="1"/>
    <xf numFmtId="0" fontId="2" fillId="0" borderId="88" xfId="1" applyFont="1" applyFill="1" applyBorder="1" applyAlignment="1">
      <alignment horizontal="right" vertical="center"/>
    </xf>
    <xf numFmtId="3" fontId="29" fillId="0" borderId="88" xfId="0" applyNumberFormat="1" applyFont="1" applyBorder="1"/>
    <xf numFmtId="0" fontId="29" fillId="0" borderId="88" xfId="0" applyFont="1" applyBorder="1"/>
    <xf numFmtId="0" fontId="2" fillId="0" borderId="89" xfId="1" applyFont="1" applyFill="1" applyBorder="1" applyAlignment="1">
      <alignment horizontal="right" vertical="center"/>
    </xf>
    <xf numFmtId="0" fontId="4" fillId="0" borderId="96" xfId="1" applyFont="1" applyFill="1" applyBorder="1" applyAlignment="1">
      <alignment horizontal="left" vertical="center" wrapText="1"/>
    </xf>
    <xf numFmtId="3" fontId="30" fillId="0" borderId="96" xfId="0" applyNumberFormat="1" applyFont="1" applyBorder="1"/>
    <xf numFmtId="0" fontId="30" fillId="0" borderId="96" xfId="0" applyFont="1" applyBorder="1"/>
    <xf numFmtId="0" fontId="6" fillId="0" borderId="89" xfId="1" applyFont="1" applyFill="1" applyBorder="1" applyAlignment="1">
      <alignment horizontal="right" vertical="center"/>
    </xf>
    <xf numFmtId="0" fontId="31" fillId="0" borderId="89" xfId="0" applyFont="1" applyBorder="1" applyAlignment="1">
      <alignment horizontal="left"/>
    </xf>
    <xf numFmtId="164" fontId="6" fillId="0" borderId="93" xfId="1" applyNumberFormat="1" applyFont="1" applyFill="1" applyBorder="1" applyAlignment="1">
      <alignment horizontal="left" vertical="center" wrapText="1"/>
    </xf>
    <xf numFmtId="0" fontId="6" fillId="0" borderId="97" xfId="1" applyFont="1" applyFill="1" applyBorder="1" applyAlignment="1">
      <alignment horizontal="right" vertical="center"/>
    </xf>
    <xf numFmtId="0" fontId="30" fillId="0" borderId="88" xfId="0" applyFont="1" applyBorder="1"/>
    <xf numFmtId="0" fontId="4" fillId="0" borderId="89" xfId="1" applyFont="1" applyFill="1" applyBorder="1" applyAlignment="1">
      <alignment horizontal="right" vertical="center"/>
    </xf>
    <xf numFmtId="3" fontId="30" fillId="0" borderId="93" xfId="0" applyNumberFormat="1" applyFont="1" applyBorder="1"/>
    <xf numFmtId="0" fontId="30" fillId="0" borderId="84" xfId="0" applyFont="1" applyFill="1" applyBorder="1"/>
    <xf numFmtId="0" fontId="30" fillId="0" borderId="93" xfId="0" applyFont="1" applyBorder="1"/>
    <xf numFmtId="0" fontId="6" fillId="0" borderId="89" xfId="1" applyFont="1" applyFill="1" applyBorder="1" applyAlignment="1">
      <alignment horizontal="right" vertical="center" wrapText="1"/>
    </xf>
    <xf numFmtId="0" fontId="7" fillId="0" borderId="93" xfId="1" applyFont="1" applyFill="1" applyBorder="1" applyAlignment="1">
      <alignment horizontal="left" vertical="center" wrapText="1"/>
    </xf>
    <xf numFmtId="0" fontId="6" fillId="0" borderId="84" xfId="1" applyFont="1" applyFill="1" applyBorder="1" applyAlignment="1">
      <alignment horizontal="right" vertical="center"/>
    </xf>
    <xf numFmtId="0" fontId="6" fillId="0" borderId="93" xfId="1" applyFont="1" applyFill="1" applyBorder="1" applyAlignment="1">
      <alignment horizontal="left" vertical="center" wrapText="1"/>
    </xf>
    <xf numFmtId="0" fontId="2" fillId="0" borderId="96" xfId="1" applyFont="1" applyFill="1" applyBorder="1" applyAlignment="1">
      <alignment horizontal="left" vertical="center" wrapText="1"/>
    </xf>
    <xf numFmtId="0" fontId="2" fillId="0" borderId="97" xfId="1" applyFont="1" applyFill="1" applyBorder="1" applyAlignment="1">
      <alignment horizontal="right" vertical="center"/>
    </xf>
    <xf numFmtId="0" fontId="2" fillId="0" borderId="94" xfId="1" applyFont="1" applyFill="1" applyBorder="1" applyAlignment="1">
      <alignment horizontal="left" vertical="center" wrapText="1"/>
    </xf>
    <xf numFmtId="3" fontId="30" fillId="0" borderId="94" xfId="0" applyNumberFormat="1" applyFont="1" applyBorder="1"/>
    <xf numFmtId="0" fontId="30" fillId="0" borderId="94" xfId="0" applyFont="1" applyBorder="1"/>
    <xf numFmtId="0" fontId="36" fillId="0" borderId="84" xfId="0" applyFont="1" applyFill="1" applyBorder="1" applyAlignment="1">
      <alignment horizontal="right" vertical="center"/>
    </xf>
    <xf numFmtId="0" fontId="36" fillId="0" borderId="84" xfId="0" applyFont="1" applyFill="1" applyBorder="1"/>
    <xf numFmtId="9" fontId="36" fillId="0" borderId="84" xfId="98" applyFont="1" applyFill="1" applyBorder="1"/>
    <xf numFmtId="0" fontId="36" fillId="29" borderId="84" xfId="0" applyFont="1" applyFill="1" applyBorder="1"/>
    <xf numFmtId="0" fontId="34" fillId="0" borderId="84" xfId="0" applyFont="1" applyFill="1" applyBorder="1" applyAlignment="1">
      <alignment horizontal="right" vertical="center"/>
    </xf>
    <xf numFmtId="0" fontId="34" fillId="0" borderId="84" xfId="0" applyFont="1" applyFill="1" applyBorder="1"/>
    <xf numFmtId="0" fontId="34" fillId="0" borderId="89" xfId="0" applyFont="1" applyFill="1" applyBorder="1" applyAlignment="1">
      <alignment horizontal="right" vertical="center"/>
    </xf>
    <xf numFmtId="0" fontId="36" fillId="0" borderId="96" xfId="0" applyFont="1" applyFill="1" applyBorder="1" applyAlignment="1">
      <alignment horizontal="left" vertical="center" wrapText="1"/>
    </xf>
    <xf numFmtId="0" fontId="36" fillId="0" borderId="96" xfId="0" applyFont="1" applyFill="1" applyBorder="1"/>
    <xf numFmtId="0" fontId="36" fillId="0" borderId="93" xfId="0" applyFont="1" applyFill="1" applyBorder="1"/>
    <xf numFmtId="0" fontId="36" fillId="0" borderId="89" xfId="0" applyFont="1" applyFill="1" applyBorder="1"/>
    <xf numFmtId="1" fontId="34" fillId="0" borderId="84" xfId="0" applyNumberFormat="1" applyFont="1" applyFill="1" applyBorder="1"/>
    <xf numFmtId="0" fontId="37" fillId="0" borderId="84" xfId="0" applyFont="1" applyFill="1" applyBorder="1" applyAlignment="1">
      <alignment horizontal="right" vertical="center"/>
    </xf>
    <xf numFmtId="0" fontId="37" fillId="0" borderId="89" xfId="0" applyFont="1" applyFill="1" applyBorder="1" applyAlignment="1">
      <alignment horizontal="left"/>
    </xf>
    <xf numFmtId="1" fontId="37" fillId="0" borderId="93" xfId="0" applyNumberFormat="1" applyFont="1" applyFill="1" applyBorder="1" applyAlignment="1">
      <alignment horizontal="left" vertical="center" wrapText="1"/>
    </xf>
    <xf numFmtId="1" fontId="36" fillId="0" borderId="84" xfId="0" applyNumberFormat="1" applyFont="1" applyFill="1" applyBorder="1"/>
    <xf numFmtId="0" fontId="37" fillId="0" borderId="94" xfId="0" applyFont="1" applyFill="1" applyBorder="1" applyAlignment="1">
      <alignment horizontal="right" vertical="center"/>
    </xf>
    <xf numFmtId="0" fontId="37" fillId="0" borderId="94" xfId="0" applyFont="1" applyFill="1" applyBorder="1" applyAlignment="1">
      <alignment horizontal="left"/>
    </xf>
    <xf numFmtId="1" fontId="37" fillId="0" borderId="94" xfId="0" applyNumberFormat="1" applyFont="1" applyFill="1" applyBorder="1" applyAlignment="1">
      <alignment horizontal="left" vertical="center" wrapText="1"/>
    </xf>
    <xf numFmtId="0" fontId="36" fillId="0" borderId="94" xfId="0" applyFont="1" applyFill="1" applyBorder="1"/>
    <xf numFmtId="0" fontId="37" fillId="0" borderId="84" xfId="0" applyFont="1" applyFill="1" applyBorder="1" applyAlignment="1">
      <alignment horizontal="left"/>
    </xf>
    <xf numFmtId="1" fontId="37" fillId="0" borderId="84" xfId="0" applyNumberFormat="1" applyFont="1" applyFill="1" applyBorder="1" applyAlignment="1">
      <alignment horizontal="left" vertical="center" wrapText="1"/>
    </xf>
    <xf numFmtId="0" fontId="37" fillId="0" borderId="84" xfId="0" applyFont="1" applyFill="1" applyBorder="1" applyAlignment="1">
      <alignment horizontal="right" vertical="center" wrapText="1"/>
    </xf>
    <xf numFmtId="0" fontId="37" fillId="0" borderId="84" xfId="0" applyFont="1" applyFill="1" applyBorder="1" applyAlignment="1">
      <alignment horizontal="left" vertical="center" wrapText="1"/>
    </xf>
    <xf numFmtId="3" fontId="5" fillId="0" borderId="0" xfId="45" applyNumberFormat="1" applyFont="1" applyFill="1" applyAlignment="1">
      <alignment vertical="center"/>
    </xf>
    <xf numFmtId="0" fontId="31" fillId="0" borderId="84" xfId="0" applyFont="1" applyFill="1" applyBorder="1" applyAlignment="1">
      <alignment vertical="center" wrapText="1"/>
    </xf>
    <xf numFmtId="0" fontId="31" fillId="0" borderId="84" xfId="0" applyFont="1" applyBorder="1" applyAlignment="1">
      <alignment vertical="center" wrapText="1"/>
    </xf>
    <xf numFmtId="3" fontId="30" fillId="0" borderId="84" xfId="0" applyNumberFormat="1" applyFont="1" applyBorder="1" applyAlignment="1">
      <alignment vertical="center" wrapText="1"/>
    </xf>
    <xf numFmtId="3" fontId="30" fillId="0" borderId="89" xfId="0" applyNumberFormat="1" applyFont="1" applyBorder="1" applyAlignment="1">
      <alignment vertical="center" wrapText="1"/>
    </xf>
    <xf numFmtId="167" fontId="3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/>
    <xf numFmtId="0" fontId="5" fillId="0" borderId="0" xfId="44" applyFont="1"/>
    <xf numFmtId="0" fontId="4" fillId="0" borderId="0" xfId="0" applyFont="1" applyBorder="1" applyAlignment="1">
      <alignment horizontal="right"/>
    </xf>
    <xf numFmtId="0" fontId="5" fillId="0" borderId="79" xfId="44" applyFont="1" applyBorder="1"/>
    <xf numFmtId="0" fontId="3" fillId="0" borderId="55" xfId="44" applyFont="1" applyBorder="1" applyAlignment="1">
      <alignment horizontal="center"/>
    </xf>
    <xf numFmtId="0" fontId="3" fillId="0" borderId="13" xfId="44" applyFont="1" applyBorder="1" applyAlignment="1">
      <alignment horizontal="center"/>
    </xf>
    <xf numFmtId="0" fontId="3" fillId="0" borderId="14" xfId="44" applyFont="1" applyBorder="1" applyAlignment="1">
      <alignment horizontal="center"/>
    </xf>
    <xf numFmtId="0" fontId="5" fillId="0" borderId="0" xfId="44" applyFont="1" applyBorder="1"/>
    <xf numFmtId="0" fontId="5" fillId="0" borderId="0" xfId="44" applyFont="1" applyBorder="1" applyAlignment="1">
      <alignment horizontal="right"/>
    </xf>
    <xf numFmtId="0" fontId="79" fillId="0" borderId="0" xfId="44" applyFont="1" applyBorder="1" applyAlignment="1">
      <alignment vertical="center" wrapText="1"/>
    </xf>
    <xf numFmtId="0" fontId="5" fillId="0" borderId="30" xfId="44" applyFont="1" applyBorder="1" applyAlignment="1">
      <alignment vertical="center"/>
    </xf>
    <xf numFmtId="0" fontId="5" fillId="0" borderId="5" xfId="44" applyFont="1" applyBorder="1" applyAlignment="1">
      <alignment horizontal="left" vertical="center" wrapText="1"/>
    </xf>
    <xf numFmtId="3" fontId="5" fillId="0" borderId="5" xfId="44" applyNumberFormat="1" applyFont="1" applyBorder="1" applyAlignment="1">
      <alignment vertical="center" wrapText="1"/>
    </xf>
    <xf numFmtId="3" fontId="71" fillId="0" borderId="5" xfId="44" applyNumberFormat="1" applyFont="1" applyBorder="1" applyAlignment="1">
      <alignment vertical="center" wrapText="1"/>
    </xf>
    <xf numFmtId="3" fontId="5" fillId="0" borderId="84" xfId="44" applyNumberFormat="1" applyFont="1" applyBorder="1" applyAlignment="1">
      <alignment vertical="center"/>
    </xf>
    <xf numFmtId="3" fontId="5" fillId="30" borderId="5" xfId="44" applyNumberFormat="1" applyFont="1" applyFill="1" applyBorder="1" applyAlignment="1">
      <alignment vertical="center" wrapText="1"/>
    </xf>
    <xf numFmtId="3" fontId="3" fillId="0" borderId="84" xfId="44" applyNumberFormat="1" applyFont="1" applyBorder="1" applyAlignment="1">
      <alignment vertical="center"/>
    </xf>
    <xf numFmtId="3" fontId="5" fillId="0" borderId="5" xfId="44" applyNumberFormat="1" applyFont="1" applyFill="1" applyBorder="1" applyAlignment="1">
      <alignment vertical="center" wrapText="1"/>
    </xf>
    <xf numFmtId="3" fontId="3" fillId="0" borderId="85" xfId="44" applyNumberFormat="1" applyFont="1" applyBorder="1" applyAlignment="1">
      <alignment vertical="center"/>
    </xf>
    <xf numFmtId="0" fontId="5" fillId="0" borderId="84" xfId="44" applyFont="1" applyBorder="1" applyAlignment="1">
      <alignment vertical="center"/>
    </xf>
    <xf numFmtId="0" fontId="5" fillId="0" borderId="69" xfId="44" applyFont="1" applyBorder="1" applyAlignment="1">
      <alignment vertical="center"/>
    </xf>
    <xf numFmtId="0" fontId="5" fillId="0" borderId="33" xfId="44" applyFont="1" applyBorder="1" applyAlignment="1">
      <alignment vertical="center"/>
    </xf>
    <xf numFmtId="0" fontId="3" fillId="0" borderId="55" xfId="44" applyFont="1" applyBorder="1" applyAlignment="1">
      <alignment vertical="center"/>
    </xf>
    <xf numFmtId="3" fontId="5" fillId="0" borderId="13" xfId="44" applyNumberFormat="1" applyFont="1" applyBorder="1" applyAlignment="1">
      <alignment vertical="center"/>
    </xf>
    <xf numFmtId="3" fontId="3" fillId="0" borderId="13" xfId="44" applyNumberFormat="1" applyFont="1" applyBorder="1" applyAlignment="1">
      <alignment vertical="center"/>
    </xf>
    <xf numFmtId="3" fontId="3" fillId="0" borderId="14" xfId="44" applyNumberFormat="1" applyFont="1" applyBorder="1" applyAlignment="1">
      <alignment vertical="center"/>
    </xf>
    <xf numFmtId="3" fontId="5" fillId="0" borderId="0" xfId="44" applyNumberFormat="1" applyFont="1"/>
    <xf numFmtId="0" fontId="3" fillId="0" borderId="0" xfId="44" applyFont="1"/>
    <xf numFmtId="167" fontId="5" fillId="0" borderId="0" xfId="97" applyNumberFormat="1" applyFont="1"/>
    <xf numFmtId="3" fontId="5" fillId="0" borderId="0" xfId="97" applyNumberFormat="1" applyFont="1"/>
    <xf numFmtId="0" fontId="7" fillId="0" borderId="0" xfId="44" applyFont="1"/>
    <xf numFmtId="3" fontId="7" fillId="0" borderId="0" xfId="97" applyNumberFormat="1" applyFont="1"/>
    <xf numFmtId="3" fontId="3" fillId="0" borderId="0" xfId="97" applyNumberFormat="1" applyFont="1"/>
    <xf numFmtId="3" fontId="3" fillId="0" borderId="0" xfId="44" applyNumberFormat="1" applyFont="1"/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8" xfId="49" applyFont="1" applyFill="1" applyBorder="1"/>
    <xf numFmtId="3" fontId="3" fillId="0" borderId="37" xfId="49" applyNumberFormat="1" applyFont="1" applyFill="1" applyBorder="1"/>
    <xf numFmtId="3" fontId="3" fillId="0" borderId="59" xfId="49" applyNumberFormat="1" applyFont="1" applyFill="1" applyBorder="1"/>
    <xf numFmtId="0" fontId="5" fillId="0" borderId="0" xfId="49" applyFont="1" applyFill="1" applyAlignment="1">
      <alignment wrapText="1"/>
    </xf>
    <xf numFmtId="0" fontId="3" fillId="0" borderId="32" xfId="49" applyFont="1" applyFill="1" applyBorder="1"/>
    <xf numFmtId="3" fontId="5" fillId="0" borderId="0" xfId="49" applyNumberFormat="1" applyFont="1" applyFill="1"/>
    <xf numFmtId="0" fontId="3" fillId="0" borderId="0" xfId="45" applyFont="1" applyFill="1" applyAlignment="1">
      <alignment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9" fontId="3" fillId="0" borderId="19" xfId="98" applyFont="1" applyFill="1" applyBorder="1" applyAlignment="1">
      <alignment horizontal="right" vertical="center"/>
    </xf>
    <xf numFmtId="0" fontId="7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0" xfId="45" applyNumberFormat="1" applyFont="1" applyFill="1" applyAlignment="1">
      <alignment vertical="center"/>
    </xf>
    <xf numFmtId="3" fontId="3" fillId="0" borderId="3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9" fontId="3" fillId="0" borderId="29" xfId="98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55" xfId="0" applyNumberFormat="1" applyFont="1" applyFill="1" applyBorder="1" applyAlignment="1">
      <alignment horizontal="right" vertical="center" wrapText="1"/>
    </xf>
    <xf numFmtId="3" fontId="3" fillId="0" borderId="55" xfId="0" applyNumberFormat="1" applyFont="1" applyFill="1" applyBorder="1" applyAlignment="1">
      <alignment horizontal="right" vertical="center"/>
    </xf>
    <xf numFmtId="0" fontId="5" fillId="0" borderId="30" xfId="0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vertical="center"/>
    </xf>
    <xf numFmtId="0" fontId="5" fillId="0" borderId="0" xfId="45" applyFont="1" applyFill="1" applyAlignment="1">
      <alignment horizontal="center" vertical="center" wrapText="1"/>
    </xf>
    <xf numFmtId="0" fontId="5" fillId="0" borderId="6" xfId="45" applyFont="1" applyFill="1" applyBorder="1" applyAlignment="1">
      <alignment vertical="center"/>
    </xf>
    <xf numFmtId="0" fontId="5" fillId="0" borderId="0" xfId="45" applyFont="1" applyFill="1" applyBorder="1" applyAlignment="1">
      <alignment vertical="center"/>
    </xf>
    <xf numFmtId="0" fontId="5" fillId="0" borderId="11" xfId="45" applyFont="1" applyFill="1" applyBorder="1" applyAlignment="1">
      <alignment horizontal="center" vertical="center"/>
    </xf>
    <xf numFmtId="0" fontId="5" fillId="0" borderId="0" xfId="45" applyFont="1" applyFill="1" applyBorder="1" applyAlignment="1">
      <alignment horizontal="center" vertical="center"/>
    </xf>
    <xf numFmtId="0" fontId="5" fillId="0" borderId="0" xfId="45" applyFont="1" applyFill="1" applyAlignment="1">
      <alignment vertical="center" wrapText="1"/>
    </xf>
    <xf numFmtId="0" fontId="36" fillId="0" borderId="100" xfId="0" applyFont="1" applyBorder="1"/>
    <xf numFmtId="0" fontId="37" fillId="0" borderId="100" xfId="0" applyFont="1" applyBorder="1"/>
    <xf numFmtId="0" fontId="19" fillId="0" borderId="79" xfId="0" applyFont="1" applyBorder="1" applyAlignment="1">
      <alignment horizontal="center" vertical="center"/>
    </xf>
    <xf numFmtId="0" fontId="19" fillId="0" borderId="82" xfId="0" applyFont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/>
    </xf>
    <xf numFmtId="0" fontId="19" fillId="0" borderId="103" xfId="0" applyFont="1" applyBorder="1" applyAlignment="1">
      <alignment horizontal="center" vertical="center" wrapText="1"/>
    </xf>
    <xf numFmtId="0" fontId="19" fillId="0" borderId="79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81" fillId="0" borderId="46" xfId="0" applyFont="1" applyBorder="1"/>
    <xf numFmtId="3" fontId="81" fillId="0" borderId="35" xfId="0" applyNumberFormat="1" applyFont="1" applyBorder="1" applyAlignment="1">
      <alignment horizontal="right"/>
    </xf>
    <xf numFmtId="3" fontId="81" fillId="0" borderId="5" xfId="0" applyNumberFormat="1" applyFont="1" applyBorder="1" applyAlignment="1">
      <alignment horizontal="right"/>
    </xf>
    <xf numFmtId="3" fontId="19" fillId="0" borderId="5" xfId="0" applyNumberFormat="1" applyFont="1" applyBorder="1" applyAlignment="1">
      <alignment horizontal="right"/>
    </xf>
    <xf numFmtId="3" fontId="19" fillId="0" borderId="34" xfId="0" applyNumberFormat="1" applyFont="1" applyBorder="1" applyAlignment="1">
      <alignment horizontal="right"/>
    </xf>
    <xf numFmtId="3" fontId="19" fillId="0" borderId="46" xfId="0" applyNumberFormat="1" applyFont="1" applyFill="1" applyBorder="1" applyAlignment="1">
      <alignment horizontal="right" shrinkToFit="1"/>
    </xf>
    <xf numFmtId="0" fontId="81" fillId="0" borderId="100" xfId="0" applyFont="1" applyBorder="1" applyAlignment="1">
      <alignment vertical="center"/>
    </xf>
    <xf numFmtId="3" fontId="81" fillId="0" borderId="93" xfId="0" applyNumberFormat="1" applyFont="1" applyBorder="1" applyAlignment="1">
      <alignment horizontal="right" vertical="center"/>
    </xf>
    <xf numFmtId="3" fontId="81" fillId="0" borderId="84" xfId="0" applyNumberFormat="1" applyFont="1" applyBorder="1" applyAlignment="1">
      <alignment horizontal="right" vertical="center"/>
    </xf>
    <xf numFmtId="3" fontId="19" fillId="0" borderId="84" xfId="0" applyNumberFormat="1" applyFont="1" applyBorder="1" applyAlignment="1">
      <alignment horizontal="right" vertical="center"/>
    </xf>
    <xf numFmtId="0" fontId="81" fillId="0" borderId="100" xfId="0" applyFont="1" applyBorder="1"/>
    <xf numFmtId="3" fontId="81" fillId="0" borderId="93" xfId="0" applyNumberFormat="1" applyFont="1" applyBorder="1" applyAlignment="1">
      <alignment horizontal="right"/>
    </xf>
    <xf numFmtId="3" fontId="81" fillId="0" borderId="84" xfId="0" applyNumberFormat="1" applyFont="1" applyBorder="1" applyAlignment="1">
      <alignment horizontal="right"/>
    </xf>
    <xf numFmtId="3" fontId="19" fillId="0" borderId="84" xfId="0" applyNumberFormat="1" applyFont="1" applyBorder="1" applyAlignment="1">
      <alignment horizontal="right"/>
    </xf>
    <xf numFmtId="3" fontId="81" fillId="0" borderId="93" xfId="0" applyNumberFormat="1" applyFont="1" applyBorder="1"/>
    <xf numFmtId="0" fontId="81" fillId="0" borderId="100" xfId="0" applyFont="1" applyFill="1" applyBorder="1"/>
    <xf numFmtId="3" fontId="19" fillId="0" borderId="100" xfId="0" applyNumberFormat="1" applyFont="1" applyFill="1" applyBorder="1" applyAlignment="1">
      <alignment horizontal="right"/>
    </xf>
    <xf numFmtId="3" fontId="81" fillId="0" borderId="84" xfId="0" applyNumberFormat="1" applyFont="1" applyFill="1" applyBorder="1" applyAlignment="1">
      <alignment horizontal="right"/>
    </xf>
    <xf numFmtId="0" fontId="81" fillId="0" borderId="101" xfId="0" applyFont="1" applyBorder="1"/>
    <xf numFmtId="3" fontId="81" fillId="0" borderId="95" xfId="0" applyNumberFormat="1" applyFont="1" applyBorder="1" applyAlignment="1">
      <alignment horizontal="right"/>
    </xf>
    <xf numFmtId="3" fontId="81" fillId="0" borderId="88" xfId="0" applyNumberFormat="1" applyFont="1" applyBorder="1" applyAlignment="1">
      <alignment horizontal="right"/>
    </xf>
    <xf numFmtId="0" fontId="19" fillId="0" borderId="33" xfId="0" applyFont="1" applyBorder="1"/>
    <xf numFmtId="3" fontId="19" fillId="0" borderId="28" xfId="0" applyNumberFormat="1" applyFont="1" applyBorder="1" applyAlignment="1">
      <alignment horizontal="right"/>
    </xf>
    <xf numFmtId="3" fontId="19" fillId="0" borderId="33" xfId="0" applyNumberFormat="1" applyFont="1" applyBorder="1" applyAlignment="1">
      <alignment horizontal="right"/>
    </xf>
    <xf numFmtId="3" fontId="19" fillId="0" borderId="26" xfId="0" applyNumberFormat="1" applyFont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169" fontId="81" fillId="0" borderId="75" xfId="0" applyNumberFormat="1" applyFont="1" applyBorder="1"/>
    <xf numFmtId="3" fontId="81" fillId="0" borderId="36" xfId="0" applyNumberFormat="1" applyFont="1" applyBorder="1"/>
    <xf numFmtId="3" fontId="19" fillId="0" borderId="36" xfId="0" applyNumberFormat="1" applyFont="1" applyBorder="1"/>
    <xf numFmtId="3" fontId="81" fillId="0" borderId="76" xfId="0" applyNumberFormat="1" applyFont="1" applyFill="1" applyBorder="1"/>
    <xf numFmtId="0" fontId="76" fillId="0" borderId="0" xfId="0" applyFont="1"/>
    <xf numFmtId="3" fontId="76" fillId="0" borderId="0" xfId="0" applyNumberFormat="1" applyFont="1"/>
    <xf numFmtId="3" fontId="82" fillId="0" borderId="0" xfId="0" applyNumberFormat="1" applyFont="1"/>
    <xf numFmtId="3" fontId="76" fillId="0" borderId="0" xfId="0" applyNumberFormat="1" applyFont="1" applyFill="1"/>
    <xf numFmtId="0" fontId="82" fillId="0" borderId="0" xfId="0" applyFont="1"/>
    <xf numFmtId="0" fontId="76" fillId="0" borderId="0" xfId="0" applyFont="1" applyFill="1"/>
    <xf numFmtId="3" fontId="29" fillId="0" borderId="24" xfId="97" applyNumberFormat="1" applyFont="1" applyFill="1" applyBorder="1"/>
    <xf numFmtId="3" fontId="29" fillId="0" borderId="12" xfId="97" applyNumberFormat="1" applyFont="1" applyFill="1" applyBorder="1"/>
    <xf numFmtId="3" fontId="29" fillId="0" borderId="15" xfId="97" applyNumberFormat="1" applyFont="1" applyFill="1" applyBorder="1"/>
    <xf numFmtId="3" fontId="3" fillId="0" borderId="47" xfId="1" applyNumberFormat="1" applyFont="1" applyFill="1" applyBorder="1"/>
    <xf numFmtId="0" fontId="30" fillId="0" borderId="0" xfId="0" applyFont="1" applyBorder="1" applyAlignment="1">
      <alignment horizontal="right"/>
    </xf>
    <xf numFmtId="0" fontId="34" fillId="0" borderId="96" xfId="0" applyFont="1" applyFill="1" applyBorder="1" applyAlignment="1">
      <alignment horizontal="left" vertical="center" wrapText="1"/>
    </xf>
    <xf numFmtId="0" fontId="34" fillId="0" borderId="8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6" fillId="0" borderId="0" xfId="0" applyFont="1" applyFill="1" applyAlignment="1">
      <alignment horizontal="center" wrapText="1"/>
    </xf>
    <xf numFmtId="3" fontId="4" fillId="0" borderId="84" xfId="0" applyNumberFormat="1" applyFont="1" applyFill="1" applyBorder="1" applyAlignment="1">
      <alignment vertical="center"/>
    </xf>
    <xf numFmtId="0" fontId="4" fillId="0" borderId="84" xfId="1" applyFont="1" applyFill="1" applyBorder="1" applyAlignment="1">
      <alignment horizontal="left" vertical="center" wrapText="1"/>
    </xf>
    <xf numFmtId="1" fontId="35" fillId="0" borderId="0" xfId="0" applyNumberFormat="1" applyFont="1" applyFill="1"/>
    <xf numFmtId="3" fontId="5" fillId="0" borderId="93" xfId="49" applyNumberFormat="1" applyFont="1" applyFill="1" applyBorder="1"/>
    <xf numFmtId="3" fontId="3" fillId="0" borderId="93" xfId="49" applyNumberFormat="1" applyFont="1" applyFill="1" applyBorder="1"/>
    <xf numFmtId="0" fontId="5" fillId="0" borderId="93" xfId="49" applyFont="1" applyFill="1" applyBorder="1"/>
    <xf numFmtId="0" fontId="4" fillId="0" borderId="104" xfId="41" applyFont="1" applyBorder="1"/>
    <xf numFmtId="0" fontId="5" fillId="0" borderId="98" xfId="49" applyFont="1" applyFill="1" applyBorder="1"/>
    <xf numFmtId="3" fontId="37" fillId="0" borderId="100" xfId="0" applyNumberFormat="1" applyFont="1" applyBorder="1"/>
    <xf numFmtId="3" fontId="36" fillId="0" borderId="100" xfId="0" applyNumberFormat="1" applyFont="1" applyBorder="1"/>
    <xf numFmtId="9" fontId="36" fillId="0" borderId="98" xfId="0" applyNumberFormat="1" applyFont="1" applyBorder="1"/>
    <xf numFmtId="9" fontId="36" fillId="0" borderId="98" xfId="98" applyFont="1" applyBorder="1"/>
    <xf numFmtId="3" fontId="36" fillId="0" borderId="98" xfId="0" applyNumberFormat="1" applyFont="1" applyBorder="1"/>
    <xf numFmtId="9" fontId="3" fillId="0" borderId="90" xfId="98" applyFont="1" applyBorder="1"/>
    <xf numFmtId="9" fontId="3" fillId="0" borderId="17" xfId="98" applyFont="1" applyBorder="1"/>
    <xf numFmtId="0" fontId="0" fillId="0" borderId="0" xfId="0" applyBorder="1" applyAlignment="1"/>
    <xf numFmtId="167" fontId="30" fillId="0" borderId="0" xfId="0" applyNumberFormat="1" applyFont="1" applyBorder="1"/>
    <xf numFmtId="3" fontId="0" fillId="0" borderId="0" xfId="0" applyNumberFormat="1" applyFill="1" applyBorder="1"/>
    <xf numFmtId="43" fontId="0" fillId="0" borderId="0" xfId="97" applyFont="1"/>
    <xf numFmtId="9" fontId="5" fillId="0" borderId="1" xfId="98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5" fillId="0" borderId="0" xfId="0" applyFont="1"/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  <xf numFmtId="168" fontId="4" fillId="0" borderId="0" xfId="97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85" xfId="1" applyFont="1" applyBorder="1" applyAlignment="1">
      <alignment horizontal="right" vertical="center" wrapText="1"/>
    </xf>
    <xf numFmtId="0" fontId="7" fillId="0" borderId="84" xfId="1" applyFont="1" applyBorder="1" applyAlignment="1">
      <alignment horizontal="right" vertical="center" wrapText="1"/>
    </xf>
    <xf numFmtId="0" fontId="7" fillId="0" borderId="85" xfId="1" applyFont="1" applyBorder="1" applyAlignment="1">
      <alignment horizontal="right" vertical="center" wrapText="1"/>
    </xf>
    <xf numFmtId="0" fontId="3" fillId="0" borderId="84" xfId="1" applyFont="1" applyBorder="1" applyAlignment="1">
      <alignment horizontal="right" vertical="center" wrapText="1"/>
    </xf>
    <xf numFmtId="0" fontId="3" fillId="0" borderId="85" xfId="1" applyFont="1" applyBorder="1" applyAlignment="1">
      <alignment horizontal="right" vertical="center" wrapText="1"/>
    </xf>
    <xf numFmtId="0" fontId="5" fillId="0" borderId="84" xfId="1" applyFont="1" applyBorder="1" applyAlignment="1">
      <alignment horizontal="right" vertical="center" wrapText="1"/>
    </xf>
    <xf numFmtId="3" fontId="30" fillId="0" borderId="85" xfId="0" applyNumberFormat="1" applyFont="1" applyBorder="1"/>
    <xf numFmtId="3" fontId="2" fillId="0" borderId="84" xfId="0" applyNumberFormat="1" applyFont="1" applyFill="1" applyBorder="1" applyAlignment="1">
      <alignment vertical="center"/>
    </xf>
    <xf numFmtId="3" fontId="2" fillId="0" borderId="85" xfId="0" applyNumberFormat="1" applyFont="1" applyFill="1" applyBorder="1" applyAlignment="1">
      <alignment vertical="center"/>
    </xf>
    <xf numFmtId="3" fontId="29" fillId="0" borderId="85" xfId="0" applyNumberFormat="1" applyFont="1" applyBorder="1"/>
    <xf numFmtId="0" fontId="29" fillId="0" borderId="85" xfId="0" applyFont="1" applyBorder="1"/>
    <xf numFmtId="3" fontId="4" fillId="0" borderId="85" xfId="0" applyNumberFormat="1" applyFont="1" applyFill="1" applyBorder="1" applyAlignment="1">
      <alignment vertical="center"/>
    </xf>
    <xf numFmtId="3" fontId="2" fillId="0" borderId="87" xfId="0" applyNumberFormat="1" applyFont="1" applyFill="1" applyBorder="1" applyAlignment="1">
      <alignment vertical="center"/>
    </xf>
    <xf numFmtId="3" fontId="2" fillId="0" borderId="90" xfId="0" applyNumberFormat="1" applyFont="1" applyFill="1" applyBorder="1" applyAlignment="1">
      <alignment vertical="center"/>
    </xf>
    <xf numFmtId="0" fontId="3" fillId="0" borderId="87" xfId="1" applyFont="1" applyBorder="1" applyAlignment="1">
      <alignment horizontal="center" vertical="center" wrapText="1"/>
    </xf>
    <xf numFmtId="0" fontId="3" fillId="0" borderId="90" xfId="1" applyFont="1" applyBorder="1" applyAlignment="1">
      <alignment horizontal="center" vertical="center" wrapText="1"/>
    </xf>
    <xf numFmtId="3" fontId="30" fillId="0" borderId="84" xfId="97" applyNumberFormat="1" applyFont="1" applyBorder="1"/>
    <xf numFmtId="3" fontId="30" fillId="0" borderId="85" xfId="97" applyNumberFormat="1" applyFont="1" applyBorder="1"/>
    <xf numFmtId="3" fontId="29" fillId="0" borderId="84" xfId="97" applyNumberFormat="1" applyFont="1" applyBorder="1"/>
    <xf numFmtId="3" fontId="29" fillId="0" borderId="85" xfId="97" applyNumberFormat="1" applyFont="1" applyBorder="1"/>
    <xf numFmtId="0" fontId="4" fillId="0" borderId="98" xfId="1" applyFont="1" applyFill="1" applyBorder="1" applyAlignment="1">
      <alignment horizontal="right" vertical="center"/>
    </xf>
    <xf numFmtId="3" fontId="29" fillId="0" borderId="96" xfId="0" applyNumberFormat="1" applyFont="1" applyBorder="1"/>
    <xf numFmtId="3" fontId="29" fillId="0" borderId="99" xfId="0" applyNumberFormat="1" applyFont="1" applyBorder="1"/>
    <xf numFmtId="167" fontId="30" fillId="29" borderId="1" xfId="97" applyNumberFormat="1" applyFont="1" applyFill="1" applyBorder="1"/>
    <xf numFmtId="3" fontId="5" fillId="0" borderId="0" xfId="49" applyNumberFormat="1" applyFont="1"/>
    <xf numFmtId="0" fontId="5" fillId="0" borderId="84" xfId="0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horizontal="right" vertical="center" wrapText="1"/>
    </xf>
    <xf numFmtId="0" fontId="30" fillId="0" borderId="0" xfId="0" applyFont="1" applyFill="1" applyAlignment="1">
      <alignment vertical="center"/>
    </xf>
    <xf numFmtId="3" fontId="30" fillId="29" borderId="84" xfId="0" applyNumberFormat="1" applyFont="1" applyFill="1" applyBorder="1" applyAlignment="1">
      <alignment vertical="center" wrapText="1"/>
    </xf>
    <xf numFmtId="3" fontId="30" fillId="29" borderId="1" xfId="0" applyNumberFormat="1" applyFont="1" applyFill="1" applyBorder="1"/>
    <xf numFmtId="3" fontId="5" fillId="29" borderId="1" xfId="0" applyNumberFormat="1" applyFont="1" applyFill="1" applyBorder="1"/>
    <xf numFmtId="3" fontId="29" fillId="29" borderId="2" xfId="0" applyNumberFormat="1" applyFont="1" applyFill="1" applyBorder="1"/>
    <xf numFmtId="3" fontId="30" fillId="29" borderId="4" xfId="0" applyNumberFormat="1" applyFont="1" applyFill="1" applyBorder="1"/>
    <xf numFmtId="3" fontId="29" fillId="29" borderId="5" xfId="0" applyNumberFormat="1" applyFont="1" applyFill="1" applyBorder="1"/>
    <xf numFmtId="3" fontId="30" fillId="29" borderId="8" xfId="0" applyNumberFormat="1" applyFont="1" applyFill="1" applyBorder="1"/>
    <xf numFmtId="3" fontId="30" fillId="29" borderId="5" xfId="0" applyNumberFormat="1" applyFont="1" applyFill="1" applyBorder="1"/>
    <xf numFmtId="3" fontId="31" fillId="29" borderId="1" xfId="0" applyNumberFormat="1" applyFont="1" applyFill="1" applyBorder="1"/>
    <xf numFmtId="3" fontId="30" fillId="29" borderId="6" xfId="0" applyNumberFormat="1" applyFont="1" applyFill="1" applyBorder="1"/>
    <xf numFmtId="3" fontId="29" fillId="29" borderId="7" xfId="0" applyNumberFormat="1" applyFont="1" applyFill="1" applyBorder="1"/>
    <xf numFmtId="3" fontId="5" fillId="29" borderId="8" xfId="49" applyNumberFormat="1" applyFont="1" applyFill="1" applyBorder="1"/>
    <xf numFmtId="167" fontId="29" fillId="29" borderId="2" xfId="97" applyNumberFormat="1" applyFont="1" applyFill="1" applyBorder="1"/>
    <xf numFmtId="3" fontId="29" fillId="29" borderId="1" xfId="0" applyNumberFormat="1" applyFont="1" applyFill="1" applyBorder="1"/>
    <xf numFmtId="3" fontId="3" fillId="29" borderId="1" xfId="0" applyNumberFormat="1" applyFont="1" applyFill="1" applyBorder="1"/>
    <xf numFmtId="0" fontId="30" fillId="29" borderId="0" xfId="0" applyFont="1" applyFill="1" applyBorder="1"/>
    <xf numFmtId="0" fontId="5" fillId="29" borderId="18" xfId="49" applyFont="1" applyFill="1" applyBorder="1"/>
    <xf numFmtId="0" fontId="3" fillId="0" borderId="84" xfId="0" applyFont="1" applyFill="1" applyBorder="1" applyAlignment="1">
      <alignment horizontal="left" vertical="center" wrapText="1"/>
    </xf>
    <xf numFmtId="0" fontId="5" fillId="0" borderId="88" xfId="0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30" fillId="0" borderId="88" xfId="0" applyNumberFormat="1" applyFont="1" applyBorder="1" applyAlignment="1">
      <alignment vertical="center" wrapText="1"/>
    </xf>
    <xf numFmtId="3" fontId="5" fillId="29" borderId="0" xfId="45" applyNumberFormat="1" applyFont="1" applyFill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167" fontId="84" fillId="0" borderId="84" xfId="40" applyNumberFormat="1" applyFont="1" applyFill="1" applyBorder="1"/>
    <xf numFmtId="165" fontId="31" fillId="0" borderId="83" xfId="0" applyNumberFormat="1" applyFont="1" applyFill="1" applyBorder="1" applyAlignment="1">
      <alignment horizontal="center" vertical="center" wrapText="1"/>
    </xf>
    <xf numFmtId="3" fontId="7" fillId="0" borderId="84" xfId="0" applyNumberFormat="1" applyFont="1" applyFill="1" applyBorder="1" applyAlignment="1" applyProtection="1">
      <alignment vertical="center" wrapText="1"/>
      <protection locked="0"/>
    </xf>
    <xf numFmtId="3" fontId="8" fillId="0" borderId="84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85" xfId="0" applyNumberFormat="1" applyFont="1" applyFill="1" applyBorder="1" applyAlignment="1" applyProtection="1">
      <alignment horizontal="right" vertical="center" wrapText="1"/>
      <protection locked="0"/>
    </xf>
    <xf numFmtId="165" fontId="31" fillId="0" borderId="0" xfId="0" applyNumberFormat="1" applyFont="1" applyFill="1" applyAlignment="1">
      <alignment vertical="center" wrapText="1"/>
    </xf>
    <xf numFmtId="3" fontId="30" fillId="29" borderId="84" xfId="0" applyNumberFormat="1" applyFont="1" applyFill="1" applyBorder="1" applyAlignment="1" applyProtection="1">
      <alignment vertical="center" wrapText="1"/>
      <protection locked="0"/>
    </xf>
    <xf numFmtId="0" fontId="5" fillId="0" borderId="83" xfId="0" applyFont="1" applyFill="1" applyBorder="1" applyAlignment="1">
      <alignment vertical="center"/>
    </xf>
    <xf numFmtId="3" fontId="3" fillId="0" borderId="16" xfId="1" applyNumberFormat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3" fillId="0" borderId="83" xfId="1" applyFont="1" applyFill="1" applyBorder="1" applyAlignment="1">
      <alignment horizontal="right" vertical="center" wrapText="1"/>
    </xf>
    <xf numFmtId="0" fontId="3" fillId="0" borderId="84" xfId="1" applyFont="1" applyFill="1" applyBorder="1" applyAlignment="1">
      <alignment horizontal="left" vertical="center" wrapText="1"/>
    </xf>
    <xf numFmtId="3" fontId="3" fillId="0" borderId="84" xfId="1" applyNumberFormat="1" applyFont="1" applyBorder="1" applyAlignment="1">
      <alignment horizontal="right" vertical="center" wrapText="1"/>
    </xf>
    <xf numFmtId="9" fontId="5" fillId="0" borderId="85" xfId="98" applyFont="1" applyBorder="1" applyAlignment="1">
      <alignment horizontal="center" vertical="center" wrapText="1"/>
    </xf>
    <xf numFmtId="0" fontId="4" fillId="0" borderId="83" xfId="1" applyFont="1" applyFill="1" applyBorder="1" applyAlignment="1">
      <alignment horizontal="right" vertical="center"/>
    </xf>
    <xf numFmtId="0" fontId="4" fillId="0" borderId="84" xfId="1" applyFont="1" applyFill="1" applyBorder="1" applyAlignment="1">
      <alignment vertical="center" wrapText="1"/>
    </xf>
    <xf numFmtId="3" fontId="5" fillId="0" borderId="84" xfId="0" applyNumberFormat="1" applyFont="1" applyFill="1" applyBorder="1"/>
    <xf numFmtId="0" fontId="5" fillId="0" borderId="84" xfId="1" applyFont="1" applyFill="1" applyBorder="1" applyAlignment="1">
      <alignment vertical="center" wrapText="1"/>
    </xf>
    <xf numFmtId="0" fontId="2" fillId="0" borderId="83" xfId="1" applyFont="1" applyFill="1" applyBorder="1" applyAlignment="1">
      <alignment horizontal="right" vertical="center"/>
    </xf>
    <xf numFmtId="3" fontId="3" fillId="0" borderId="84" xfId="0" applyNumberFormat="1" applyFont="1" applyFill="1" applyBorder="1"/>
    <xf numFmtId="0" fontId="2" fillId="0" borderId="84" xfId="1" applyFont="1" applyFill="1" applyBorder="1" applyAlignment="1">
      <alignment vertical="center" wrapText="1"/>
    </xf>
    <xf numFmtId="0" fontId="3" fillId="0" borderId="84" xfId="0" applyFont="1" applyFill="1" applyBorder="1" applyAlignment="1">
      <alignment vertical="center" wrapText="1"/>
    </xf>
    <xf numFmtId="3" fontId="3" fillId="0" borderId="87" xfId="0" applyNumberFormat="1" applyFont="1" applyFill="1" applyBorder="1"/>
    <xf numFmtId="3" fontId="13" fillId="0" borderId="0" xfId="0" applyNumberFormat="1" applyFont="1" applyFill="1" applyBorder="1" applyAlignment="1" applyProtection="1"/>
    <xf numFmtId="0" fontId="5" fillId="0" borderId="15" xfId="1" applyFont="1" applyFill="1" applyBorder="1" applyAlignment="1">
      <alignment horizontal="center" vertical="center" wrapText="1"/>
    </xf>
    <xf numFmtId="0" fontId="7" fillId="0" borderId="83" xfId="0" applyFont="1" applyFill="1" applyBorder="1" applyAlignment="1">
      <alignment horizontal="right" vertical="center"/>
    </xf>
    <xf numFmtId="0" fontId="7" fillId="0" borderId="84" xfId="0" applyFont="1" applyFill="1" applyBorder="1" applyAlignment="1">
      <alignment horizontal="left" vertical="center" wrapText="1" indent="3"/>
    </xf>
    <xf numFmtId="3" fontId="7" fillId="0" borderId="84" xfId="0" applyNumberFormat="1" applyFont="1" applyFill="1" applyBorder="1" applyAlignment="1">
      <alignment vertical="center"/>
    </xf>
    <xf numFmtId="0" fontId="7" fillId="0" borderId="83" xfId="1" applyFont="1" applyFill="1" applyBorder="1" applyAlignment="1">
      <alignment horizontal="right" vertical="center" wrapText="1"/>
    </xf>
    <xf numFmtId="0" fontId="5" fillId="0" borderId="83" xfId="0" applyFont="1" applyFill="1" applyBorder="1" applyAlignment="1">
      <alignment horizontal="right" vertical="center"/>
    </xf>
    <xf numFmtId="0" fontId="5" fillId="0" borderId="84" xfId="0" applyFont="1" applyFill="1" applyBorder="1" applyAlignment="1">
      <alignment horizontal="left" vertical="center" wrapText="1"/>
    </xf>
    <xf numFmtId="3" fontId="5" fillId="0" borderId="84" xfId="0" applyNumberFormat="1" applyFont="1" applyFill="1" applyBorder="1" applyAlignment="1">
      <alignment vertical="center"/>
    </xf>
    <xf numFmtId="0" fontId="5" fillId="0" borderId="83" xfId="1" applyFont="1" applyFill="1" applyBorder="1" applyAlignment="1">
      <alignment horizontal="right" vertical="center" wrapText="1"/>
    </xf>
    <xf numFmtId="0" fontId="3" fillId="0" borderId="83" xfId="0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vertical="center"/>
    </xf>
    <xf numFmtId="49" fontId="15" fillId="0" borderId="15" xfId="2" applyNumberFormat="1" applyFont="1" applyFill="1" applyBorder="1" applyAlignment="1" applyProtection="1">
      <alignment horizontal="left" vertical="center" wrapText="1" indent="1"/>
    </xf>
    <xf numFmtId="3" fontId="15" fillId="0" borderId="16" xfId="2" applyNumberFormat="1" applyFont="1" applyFill="1" applyBorder="1" applyAlignment="1" applyProtection="1">
      <alignment vertical="center" wrapText="1"/>
    </xf>
    <xf numFmtId="3" fontId="15" fillId="0" borderId="16" xfId="2" applyNumberFormat="1" applyFont="1" applyFill="1" applyBorder="1" applyAlignment="1" applyProtection="1">
      <alignment horizontal="right" vertical="center" wrapText="1"/>
    </xf>
    <xf numFmtId="9" fontId="5" fillId="0" borderId="17" xfId="98" applyFont="1" applyBorder="1" applyAlignment="1">
      <alignment horizontal="center" vertical="center" wrapText="1"/>
    </xf>
    <xf numFmtId="49" fontId="10" fillId="0" borderId="83" xfId="2" applyNumberFormat="1" applyFont="1" applyFill="1" applyBorder="1" applyAlignment="1" applyProtection="1">
      <alignment horizontal="left" vertical="center" wrapText="1" indent="1"/>
    </xf>
    <xf numFmtId="3" fontId="10" fillId="0" borderId="84" xfId="2" applyNumberFormat="1" applyFont="1" applyFill="1" applyBorder="1" applyAlignment="1" applyProtection="1">
      <alignment horizontal="left" vertical="center" wrapText="1" indent="1"/>
    </xf>
    <xf numFmtId="3" fontId="10" fillId="0" borderId="84" xfId="2" applyNumberFormat="1" applyFont="1" applyFill="1" applyBorder="1" applyAlignment="1" applyProtection="1">
      <alignment horizontal="right" vertical="center" wrapText="1"/>
    </xf>
    <xf numFmtId="3" fontId="10" fillId="0" borderId="87" xfId="2" applyNumberFormat="1" applyFont="1" applyFill="1" applyBorder="1" applyAlignment="1" applyProtection="1">
      <alignment horizontal="left" vertical="center" wrapText="1" indent="1"/>
    </xf>
    <xf numFmtId="3" fontId="10" fillId="0" borderId="87" xfId="2" applyNumberFormat="1" applyFont="1" applyFill="1" applyBorder="1" applyAlignment="1" applyProtection="1">
      <alignment horizontal="right" vertical="center" wrapText="1"/>
    </xf>
    <xf numFmtId="49" fontId="15" fillId="0" borderId="12" xfId="2" applyNumberFormat="1" applyFont="1" applyFill="1" applyBorder="1" applyAlignment="1" applyProtection="1">
      <alignment horizontal="left" vertical="center" wrapText="1" indent="1"/>
    </xf>
    <xf numFmtId="3" fontId="15" fillId="0" borderId="13" xfId="2" applyNumberFormat="1" applyFont="1" applyFill="1" applyBorder="1" applyAlignment="1" applyProtection="1">
      <alignment vertical="center" wrapText="1"/>
    </xf>
    <xf numFmtId="3" fontId="15" fillId="0" borderId="13" xfId="2" applyNumberFormat="1" applyFont="1" applyFill="1" applyBorder="1" applyAlignment="1" applyProtection="1">
      <alignment horizontal="right" vertical="center" wrapText="1"/>
    </xf>
    <xf numFmtId="9" fontId="5" fillId="0" borderId="14" xfId="98" applyFont="1" applyBorder="1" applyAlignment="1">
      <alignment horizontal="center" vertical="center" wrapText="1"/>
    </xf>
    <xf numFmtId="3" fontId="15" fillId="0" borderId="12" xfId="2" applyNumberFormat="1" applyFont="1" applyFill="1" applyBorder="1" applyAlignment="1" applyProtection="1">
      <alignment vertical="center" wrapText="1"/>
    </xf>
    <xf numFmtId="3" fontId="15" fillId="0" borderId="1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3" fontId="30" fillId="0" borderId="0" xfId="0" applyNumberFormat="1" applyFont="1" applyBorder="1" applyAlignment="1"/>
    <xf numFmtId="0" fontId="5" fillId="0" borderId="83" xfId="49" applyFont="1" applyBorder="1"/>
    <xf numFmtId="3" fontId="5" fillId="0" borderId="84" xfId="49" applyNumberFormat="1" applyFont="1" applyFill="1" applyBorder="1"/>
    <xf numFmtId="0" fontId="30" fillId="0" borderId="84" xfId="0" applyFont="1" applyBorder="1" applyAlignment="1">
      <alignment vertical="center"/>
    </xf>
    <xf numFmtId="0" fontId="30" fillId="0" borderId="84" xfId="0" applyFont="1" applyFill="1" applyBorder="1" applyAlignment="1">
      <alignment vertical="center"/>
    </xf>
    <xf numFmtId="0" fontId="4" fillId="0" borderId="30" xfId="41" applyFont="1" applyBorder="1"/>
    <xf numFmtId="0" fontId="3" fillId="0" borderId="13" xfId="49" applyFont="1" applyBorder="1" applyAlignment="1">
      <alignment horizontal="center" wrapText="1"/>
    </xf>
    <xf numFmtId="0" fontId="34" fillId="29" borderId="84" xfId="0" applyFont="1" applyFill="1" applyBorder="1"/>
    <xf numFmtId="167" fontId="29" fillId="29" borderId="1" xfId="97" applyNumberFormat="1" applyFont="1" applyFill="1" applyBorder="1" applyAlignment="1">
      <alignment horizontal="right"/>
    </xf>
    <xf numFmtId="3" fontId="4" fillId="0" borderId="35" xfId="41" applyNumberFormat="1" applyFont="1" applyBorder="1" applyAlignment="1">
      <alignment horizontal="right"/>
    </xf>
    <xf numFmtId="0" fontId="2" fillId="0" borderId="33" xfId="41" applyFont="1" applyBorder="1" applyAlignment="1">
      <alignment horizontal="center" wrapText="1"/>
    </xf>
    <xf numFmtId="3" fontId="71" fillId="29" borderId="84" xfId="0" applyNumberFormat="1" applyFont="1" applyFill="1" applyBorder="1"/>
    <xf numFmtId="0" fontId="2" fillId="0" borderId="24" xfId="41" applyFont="1" applyBorder="1" applyAlignment="1">
      <alignment horizontal="center"/>
    </xf>
    <xf numFmtId="0" fontId="2" fillId="0" borderId="0" xfId="41" applyFont="1" applyBorder="1" applyAlignment="1">
      <alignment horizontal="center"/>
    </xf>
    <xf numFmtId="0" fontId="2" fillId="0" borderId="25" xfId="41" applyFont="1" applyBorder="1" applyAlignment="1">
      <alignment horizontal="center"/>
    </xf>
    <xf numFmtId="0" fontId="4" fillId="0" borderId="30" xfId="41" applyFont="1" applyBorder="1" applyAlignment="1">
      <alignment horizontal="left"/>
    </xf>
    <xf numFmtId="3" fontId="4" fillId="0" borderId="5" xfId="41" applyNumberFormat="1" applyFont="1" applyBorder="1" applyAlignment="1">
      <alignment horizontal="right"/>
    </xf>
    <xf numFmtId="3" fontId="4" fillId="0" borderId="5" xfId="41" applyNumberFormat="1" applyFont="1" applyFill="1" applyBorder="1" applyAlignment="1">
      <alignment horizontal="right"/>
    </xf>
    <xf numFmtId="2" fontId="4" fillId="0" borderId="29" xfId="41" applyNumberFormat="1" applyFont="1" applyBorder="1"/>
    <xf numFmtId="0" fontId="34" fillId="4" borderId="84" xfId="0" applyFont="1" applyFill="1" applyBorder="1" applyAlignment="1">
      <alignment horizontal="center" vertical="center" wrapText="1"/>
    </xf>
    <xf numFmtId="0" fontId="3" fillId="0" borderId="84" xfId="49" applyFont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ill="1" applyBorder="1"/>
    <xf numFmtId="3" fontId="29" fillId="0" borderId="2" xfId="0" applyNumberFormat="1" applyFont="1" applyFill="1" applyBorder="1"/>
    <xf numFmtId="3" fontId="30" fillId="0" borderId="4" xfId="0" applyNumberFormat="1" applyFont="1" applyFill="1" applyBorder="1"/>
    <xf numFmtId="3" fontId="30" fillId="0" borderId="8" xfId="0" applyNumberFormat="1" applyFont="1" applyFill="1" applyBorder="1"/>
    <xf numFmtId="3" fontId="30" fillId="0" borderId="5" xfId="0" applyNumberFormat="1" applyFont="1" applyFill="1" applyBorder="1"/>
    <xf numFmtId="3" fontId="29" fillId="0" borderId="7" xfId="0" applyNumberFormat="1" applyFont="1" applyFill="1" applyBorder="1"/>
    <xf numFmtId="3" fontId="30" fillId="0" borderId="11" xfId="0" applyNumberFormat="1" applyFont="1" applyFill="1" applyBorder="1"/>
    <xf numFmtId="3" fontId="30" fillId="0" borderId="9" xfId="0" applyNumberFormat="1" applyFont="1" applyFill="1" applyBorder="1"/>
    <xf numFmtId="3" fontId="29" fillId="0" borderId="13" xfId="0" applyNumberFormat="1" applyFont="1" applyFill="1" applyBorder="1"/>
    <xf numFmtId="3" fontId="86" fillId="0" borderId="0" xfId="0" applyNumberFormat="1" applyFont="1" applyBorder="1"/>
    <xf numFmtId="0" fontId="86" fillId="0" borderId="0" xfId="0" applyFont="1" applyBorder="1"/>
    <xf numFmtId="3" fontId="87" fillId="0" borderId="0" xfId="0" applyNumberFormat="1" applyFont="1" applyBorder="1"/>
    <xf numFmtId="0" fontId="2" fillId="0" borderId="84" xfId="1" applyFont="1" applyFill="1" applyBorder="1" applyAlignment="1">
      <alignment horizontal="center" vertical="center" wrapText="1"/>
    </xf>
    <xf numFmtId="3" fontId="3" fillId="0" borderId="103" xfId="1" applyNumberFormat="1" applyFont="1" applyFill="1" applyBorder="1" applyAlignment="1">
      <alignment horizontal="center" vertical="center" wrapText="1"/>
    </xf>
    <xf numFmtId="3" fontId="3" fillId="0" borderId="45" xfId="1" applyNumberFormat="1" applyFont="1" applyFill="1" applyBorder="1" applyAlignment="1">
      <alignment horizontal="center" vertical="center" wrapText="1"/>
    </xf>
    <xf numFmtId="3" fontId="29" fillId="0" borderId="83" xfId="97" applyNumberFormat="1" applyFont="1" applyFill="1" applyBorder="1"/>
    <xf numFmtId="3" fontId="29" fillId="0" borderId="86" xfId="97" applyNumberFormat="1" applyFont="1" applyFill="1" applyBorder="1"/>
    <xf numFmtId="3" fontId="29" fillId="0" borderId="83" xfId="97" applyNumberFormat="1" applyFont="1" applyBorder="1"/>
    <xf numFmtId="3" fontId="29" fillId="0" borderId="86" xfId="97" applyNumberFormat="1" applyFont="1" applyBorder="1"/>
    <xf numFmtId="3" fontId="3" fillId="0" borderId="104" xfId="49" applyNumberFormat="1" applyFont="1" applyFill="1" applyBorder="1"/>
    <xf numFmtId="0" fontId="3" fillId="0" borderId="26" xfId="49" applyFont="1" applyBorder="1" applyAlignment="1">
      <alignment horizontal="center" vertical="center" wrapText="1"/>
    </xf>
    <xf numFmtId="0" fontId="3" fillId="0" borderId="13" xfId="49" applyFont="1" applyFill="1" applyBorder="1" applyAlignment="1">
      <alignment horizontal="center" wrapText="1"/>
    </xf>
    <xf numFmtId="0" fontId="3" fillId="0" borderId="14" xfId="49" applyFont="1" applyFill="1" applyBorder="1" applyAlignment="1">
      <alignment horizontal="center" wrapText="1"/>
    </xf>
    <xf numFmtId="0" fontId="3" fillId="0" borderId="33" xfId="49" applyFont="1" applyFill="1" applyBorder="1" applyAlignment="1">
      <alignment horizontal="center" vertical="center" wrapText="1"/>
    </xf>
    <xf numFmtId="165" fontId="5" fillId="0" borderId="84" xfId="0" applyNumberFormat="1" applyFont="1" applyFill="1" applyBorder="1" applyAlignment="1" applyProtection="1">
      <alignment vertical="center"/>
      <protection locked="0"/>
    </xf>
    <xf numFmtId="0" fontId="3" fillId="0" borderId="74" xfId="1" applyFont="1" applyBorder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3" fontId="3" fillId="0" borderId="74" xfId="1" applyNumberFormat="1" applyFont="1" applyBorder="1" applyAlignment="1">
      <alignment horizontal="center" vertical="center" wrapText="1"/>
    </xf>
    <xf numFmtId="0" fontId="3" fillId="29" borderId="59" xfId="49" applyFont="1" applyFill="1" applyBorder="1" applyAlignment="1">
      <alignment horizontal="center" wrapText="1"/>
    </xf>
    <xf numFmtId="3" fontId="5" fillId="29" borderId="93" xfId="49" applyNumberFormat="1" applyFont="1" applyFill="1" applyBorder="1"/>
    <xf numFmtId="0" fontId="3" fillId="0" borderId="83" xfId="0" applyNumberFormat="1" applyFont="1" applyFill="1" applyBorder="1" applyAlignment="1">
      <alignment horizontal="center"/>
    </xf>
    <xf numFmtId="3" fontId="5" fillId="0" borderId="84" xfId="1" applyNumberFormat="1" applyFont="1" applyBorder="1" applyAlignment="1">
      <alignment horizontal="right" vertical="center" wrapText="1"/>
    </xf>
    <xf numFmtId="0" fontId="36" fillId="0" borderId="116" xfId="0" applyFont="1" applyBorder="1"/>
    <xf numFmtId="0" fontId="30" fillId="0" borderId="116" xfId="0" applyFont="1" applyFill="1" applyBorder="1"/>
    <xf numFmtId="0" fontId="5" fillId="0" borderId="116" xfId="0" applyFont="1" applyFill="1" applyBorder="1"/>
    <xf numFmtId="0" fontId="30" fillId="29" borderId="100" xfId="0" applyFont="1" applyFill="1" applyBorder="1"/>
    <xf numFmtId="0" fontId="5" fillId="29" borderId="100" xfId="0" applyFont="1" applyFill="1" applyBorder="1"/>
    <xf numFmtId="0" fontId="29" fillId="0" borderId="39" xfId="0" applyFont="1" applyFill="1" applyBorder="1"/>
    <xf numFmtId="0" fontId="29" fillId="0" borderId="1" xfId="0" applyFont="1" applyFill="1" applyBorder="1"/>
    <xf numFmtId="0" fontId="30" fillId="29" borderId="116" xfId="0" applyFont="1" applyFill="1" applyBorder="1"/>
    <xf numFmtId="0" fontId="5" fillId="29" borderId="116" xfId="0" applyFont="1" applyFill="1" applyBorder="1"/>
    <xf numFmtId="3" fontId="3" fillId="29" borderId="13" xfId="0" applyNumberFormat="1" applyFont="1" applyFill="1" applyBorder="1" applyAlignment="1">
      <alignment horizontal="right" vertical="center" wrapText="1"/>
    </xf>
    <xf numFmtId="3" fontId="5" fillId="29" borderId="84" xfId="0" applyNumberFormat="1" applyFont="1" applyFill="1" applyBorder="1" applyAlignment="1">
      <alignment horizontal="right" vertical="center" wrapText="1"/>
    </xf>
    <xf numFmtId="0" fontId="3" fillId="0" borderId="53" xfId="1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/>
    </xf>
    <xf numFmtId="0" fontId="36" fillId="0" borderId="142" xfId="0" applyFont="1" applyFill="1" applyBorder="1"/>
    <xf numFmtId="0" fontId="34" fillId="0" borderId="142" xfId="0" applyFont="1" applyFill="1" applyBorder="1"/>
    <xf numFmtId="0" fontId="36" fillId="0" borderId="143" xfId="0" applyFont="1" applyFill="1" applyBorder="1"/>
    <xf numFmtId="1" fontId="34" fillId="0" borderId="142" xfId="0" applyNumberFormat="1" applyFont="1" applyFill="1" applyBorder="1"/>
    <xf numFmtId="1" fontId="36" fillId="0" borderId="142" xfId="0" applyNumberFormat="1" applyFont="1" applyFill="1" applyBorder="1"/>
    <xf numFmtId="0" fontId="36" fillId="0" borderId="144" xfId="0" applyFont="1" applyFill="1" applyBorder="1"/>
    <xf numFmtId="3" fontId="36" fillId="0" borderId="142" xfId="0" applyNumberFormat="1" applyFont="1" applyFill="1" applyBorder="1"/>
    <xf numFmtId="3" fontId="34" fillId="0" borderId="142" xfId="0" applyNumberFormat="1" applyFont="1" applyFill="1" applyBorder="1"/>
    <xf numFmtId="0" fontId="3" fillId="31" borderId="21" xfId="1" applyFont="1" applyFill="1" applyBorder="1" applyAlignment="1">
      <alignment horizontal="center" vertical="center" wrapText="1"/>
    </xf>
    <xf numFmtId="0" fontId="36" fillId="31" borderId="84" xfId="0" applyFont="1" applyFill="1" applyBorder="1"/>
    <xf numFmtId="0" fontId="34" fillId="31" borderId="84" xfId="0" applyFont="1" applyFill="1" applyBorder="1"/>
    <xf numFmtId="0" fontId="36" fillId="31" borderId="96" xfId="0" applyFont="1" applyFill="1" applyBorder="1"/>
    <xf numFmtId="1" fontId="34" fillId="31" borderId="84" xfId="0" applyNumberFormat="1" applyFont="1" applyFill="1" applyBorder="1"/>
    <xf numFmtId="1" fontId="36" fillId="31" borderId="84" xfId="0" applyNumberFormat="1" applyFont="1" applyFill="1" applyBorder="1"/>
    <xf numFmtId="0" fontId="36" fillId="31" borderId="94" xfId="0" applyFont="1" applyFill="1" applyBorder="1"/>
    <xf numFmtId="0" fontId="36" fillId="31" borderId="89" xfId="0" applyFont="1" applyFill="1" applyBorder="1"/>
    <xf numFmtId="0" fontId="3" fillId="31" borderId="88" xfId="1" applyFont="1" applyFill="1" applyBorder="1" applyAlignment="1">
      <alignment horizontal="center" vertical="center" wrapText="1"/>
    </xf>
    <xf numFmtId="0" fontId="36" fillId="31" borderId="0" xfId="0" applyFont="1" applyFill="1"/>
    <xf numFmtId="0" fontId="5" fillId="31" borderId="84" xfId="0" applyFont="1" applyFill="1" applyBorder="1"/>
    <xf numFmtId="1" fontId="5" fillId="31" borderId="84" xfId="0" applyNumberFormat="1" applyFont="1" applyFill="1" applyBorder="1"/>
    <xf numFmtId="3" fontId="30" fillId="31" borderId="84" xfId="0" applyNumberFormat="1" applyFont="1" applyFill="1" applyBorder="1"/>
    <xf numFmtId="3" fontId="29" fillId="31" borderId="84" xfId="0" applyNumberFormat="1" applyFont="1" applyFill="1" applyBorder="1"/>
    <xf numFmtId="3" fontId="29" fillId="31" borderId="88" xfId="0" applyNumberFormat="1" applyFont="1" applyFill="1" applyBorder="1"/>
    <xf numFmtId="3" fontId="30" fillId="31" borderId="96" xfId="0" applyNumberFormat="1" applyFont="1" applyFill="1" applyBorder="1"/>
    <xf numFmtId="3" fontId="29" fillId="31" borderId="5" xfId="0" applyNumberFormat="1" applyFont="1" applyFill="1" applyBorder="1"/>
    <xf numFmtId="3" fontId="5" fillId="31" borderId="84" xfId="0" applyNumberFormat="1" applyFont="1" applyFill="1" applyBorder="1"/>
    <xf numFmtId="3" fontId="30" fillId="31" borderId="93" xfId="0" applyNumberFormat="1" applyFont="1" applyFill="1" applyBorder="1"/>
    <xf numFmtId="0" fontId="30" fillId="31" borderId="84" xfId="0" applyFont="1" applyFill="1" applyBorder="1"/>
    <xf numFmtId="3" fontId="30" fillId="31" borderId="0" xfId="0" applyNumberFormat="1" applyFont="1" applyFill="1" applyBorder="1"/>
    <xf numFmtId="0" fontId="29" fillId="31" borderId="88" xfId="0" applyFont="1" applyFill="1" applyBorder="1"/>
    <xf numFmtId="3" fontId="30" fillId="31" borderId="5" xfId="0" applyNumberFormat="1" applyFont="1" applyFill="1" applyBorder="1"/>
    <xf numFmtId="3" fontId="30" fillId="31" borderId="94" xfId="0" applyNumberFormat="1" applyFont="1" applyFill="1" applyBorder="1"/>
    <xf numFmtId="3" fontId="29" fillId="31" borderId="13" xfId="0" applyNumberFormat="1" applyFont="1" applyFill="1" applyBorder="1"/>
    <xf numFmtId="0" fontId="3" fillId="31" borderId="84" xfId="1" applyFont="1" applyFill="1" applyBorder="1" applyAlignment="1">
      <alignment horizontal="center" vertical="center" wrapText="1"/>
    </xf>
    <xf numFmtId="3" fontId="5" fillId="31" borderId="5" xfId="1" applyNumberFormat="1" applyFont="1" applyFill="1" applyBorder="1" applyAlignment="1">
      <alignment horizontal="right" vertical="center" wrapText="1"/>
    </xf>
    <xf numFmtId="3" fontId="5" fillId="31" borderId="1" xfId="1" applyNumberFormat="1" applyFont="1" applyFill="1" applyBorder="1" applyAlignment="1">
      <alignment horizontal="right" vertical="center" wrapText="1"/>
    </xf>
    <xf numFmtId="3" fontId="3" fillId="31" borderId="1" xfId="1" applyNumberFormat="1" applyFont="1" applyFill="1" applyBorder="1" applyAlignment="1">
      <alignment horizontal="right" vertical="center" wrapText="1"/>
    </xf>
    <xf numFmtId="3" fontId="4" fillId="31" borderId="1" xfId="0" applyNumberFormat="1" applyFont="1" applyFill="1" applyBorder="1" applyAlignment="1">
      <alignment vertical="center"/>
    </xf>
    <xf numFmtId="3" fontId="2" fillId="31" borderId="1" xfId="0" applyNumberFormat="1" applyFont="1" applyFill="1" applyBorder="1" applyAlignment="1">
      <alignment vertical="center"/>
    </xf>
    <xf numFmtId="3" fontId="2" fillId="31" borderId="21" xfId="0" applyNumberFormat="1" applyFont="1" applyFill="1" applyBorder="1" applyAlignment="1">
      <alignment vertical="center"/>
    </xf>
    <xf numFmtId="0" fontId="5" fillId="31" borderId="5" xfId="1" applyFont="1" applyFill="1" applyBorder="1" applyAlignment="1">
      <alignment horizontal="right" vertical="center" wrapText="1"/>
    </xf>
    <xf numFmtId="0" fontId="7" fillId="31" borderId="1" xfId="1" applyFont="1" applyFill="1" applyBorder="1" applyAlignment="1">
      <alignment horizontal="right" vertical="center" wrapText="1"/>
    </xf>
    <xf numFmtId="0" fontId="3" fillId="31" borderId="1" xfId="1" applyFont="1" applyFill="1" applyBorder="1" applyAlignment="1">
      <alignment horizontal="right" vertical="center" wrapText="1"/>
    </xf>
    <xf numFmtId="0" fontId="5" fillId="31" borderId="1" xfId="1" applyFont="1" applyFill="1" applyBorder="1" applyAlignment="1">
      <alignment horizontal="right" vertical="center" wrapText="1"/>
    </xf>
    <xf numFmtId="3" fontId="4" fillId="31" borderId="84" xfId="0" applyNumberFormat="1" applyFont="1" applyFill="1" applyBorder="1" applyAlignment="1">
      <alignment vertical="center"/>
    </xf>
    <xf numFmtId="3" fontId="3" fillId="31" borderId="1" xfId="0" applyNumberFormat="1" applyFont="1" applyFill="1" applyBorder="1" applyAlignment="1">
      <alignment vertical="center"/>
    </xf>
    <xf numFmtId="0" fontId="7" fillId="31" borderId="84" xfId="1" applyFont="1" applyFill="1" applyBorder="1" applyAlignment="1">
      <alignment horizontal="right" vertical="center" wrapText="1"/>
    </xf>
    <xf numFmtId="0" fontId="3" fillId="31" borderId="84" xfId="1" applyFont="1" applyFill="1" applyBorder="1" applyAlignment="1">
      <alignment horizontal="right" vertical="center" wrapText="1"/>
    </xf>
    <xf numFmtId="0" fontId="5" fillId="31" borderId="84" xfId="1" applyFont="1" applyFill="1" applyBorder="1" applyAlignment="1">
      <alignment horizontal="right" vertical="center" wrapText="1"/>
    </xf>
    <xf numFmtId="3" fontId="2" fillId="31" borderId="84" xfId="0" applyNumberFormat="1" applyFont="1" applyFill="1" applyBorder="1" applyAlignment="1">
      <alignment vertical="center"/>
    </xf>
    <xf numFmtId="3" fontId="2" fillId="31" borderId="87" xfId="0" applyNumberFormat="1" applyFont="1" applyFill="1" applyBorder="1" applyAlignment="1">
      <alignment vertical="center"/>
    </xf>
    <xf numFmtId="3" fontId="30" fillId="31" borderId="5" xfId="97" applyNumberFormat="1" applyFont="1" applyFill="1" applyBorder="1"/>
    <xf numFmtId="3" fontId="30" fillId="31" borderId="1" xfId="97" applyNumberFormat="1" applyFont="1" applyFill="1" applyBorder="1"/>
    <xf numFmtId="3" fontId="29" fillId="31" borderId="1" xfId="97" applyNumberFormat="1" applyFont="1" applyFill="1" applyBorder="1"/>
    <xf numFmtId="3" fontId="30" fillId="31" borderId="84" xfId="97" applyNumberFormat="1" applyFont="1" applyFill="1" applyBorder="1"/>
    <xf numFmtId="3" fontId="29" fillId="31" borderId="84" xfId="97" applyNumberFormat="1" applyFont="1" applyFill="1" applyBorder="1"/>
    <xf numFmtId="0" fontId="3" fillId="31" borderId="18" xfId="1" applyFont="1" applyFill="1" applyBorder="1" applyAlignment="1">
      <alignment horizontal="center" vertical="center" wrapText="1"/>
    </xf>
    <xf numFmtId="3" fontId="29" fillId="31" borderId="1" xfId="0" applyNumberFormat="1" applyFont="1" applyFill="1" applyBorder="1"/>
    <xf numFmtId="3" fontId="29" fillId="31" borderId="0" xfId="0" applyNumberFormat="1" applyFont="1" applyFill="1" applyBorder="1"/>
    <xf numFmtId="3" fontId="30" fillId="31" borderId="1" xfId="0" applyNumberFormat="1" applyFont="1" applyFill="1" applyBorder="1"/>
    <xf numFmtId="3" fontId="83" fillId="31" borderId="84" xfId="0" applyNumberFormat="1" applyFont="1" applyFill="1" applyBorder="1" applyAlignment="1" applyProtection="1">
      <alignment horizontal="right" vertical="center" wrapText="1" shrinkToFit="1"/>
    </xf>
    <xf numFmtId="3" fontId="31" fillId="31" borderId="0" xfId="0" applyNumberFormat="1" applyFont="1" applyFill="1" applyBorder="1"/>
    <xf numFmtId="3" fontId="7" fillId="31" borderId="0" xfId="0" applyNumberFormat="1" applyFont="1" applyFill="1" applyBorder="1" applyAlignment="1">
      <alignment vertical="center" wrapText="1"/>
    </xf>
    <xf numFmtId="3" fontId="31" fillId="31" borderId="1" xfId="0" applyNumberFormat="1" applyFont="1" applyFill="1" applyBorder="1"/>
    <xf numFmtId="0" fontId="30" fillId="31" borderId="0" xfId="0" applyFont="1" applyFill="1" applyBorder="1"/>
    <xf numFmtId="0" fontId="30" fillId="31" borderId="1" xfId="0" applyFont="1" applyFill="1" applyBorder="1"/>
    <xf numFmtId="0" fontId="29" fillId="31" borderId="1" xfId="0" applyFont="1" applyFill="1" applyBorder="1"/>
    <xf numFmtId="3" fontId="5" fillId="31" borderId="1" xfId="0" applyNumberFormat="1" applyFont="1" applyFill="1" applyBorder="1"/>
    <xf numFmtId="3" fontId="3" fillId="31" borderId="1" xfId="0" applyNumberFormat="1" applyFont="1" applyFill="1" applyBorder="1"/>
    <xf numFmtId="3" fontId="5" fillId="31" borderId="0" xfId="49" applyNumberFormat="1" applyFont="1" applyFill="1"/>
    <xf numFmtId="3" fontId="29" fillId="31" borderId="13" xfId="0" applyNumberFormat="1" applyFont="1" applyFill="1" applyBorder="1" applyAlignment="1">
      <alignment vertical="center" wrapText="1"/>
    </xf>
    <xf numFmtId="0" fontId="3" fillId="32" borderId="18" xfId="1" applyFont="1" applyFill="1" applyBorder="1" applyAlignment="1">
      <alignment horizontal="center" vertical="center" wrapText="1"/>
    </xf>
    <xf numFmtId="3" fontId="29" fillId="32" borderId="1" xfId="0" applyNumberFormat="1" applyFont="1" applyFill="1" applyBorder="1"/>
    <xf numFmtId="3" fontId="29" fillId="32" borderId="2" xfId="0" applyNumberFormat="1" applyFont="1" applyFill="1" applyBorder="1"/>
    <xf numFmtId="3" fontId="5" fillId="32" borderId="4" xfId="1" applyNumberFormat="1" applyFont="1" applyFill="1" applyBorder="1"/>
    <xf numFmtId="3" fontId="3" fillId="32" borderId="1" xfId="1" applyNumberFormat="1" applyFont="1" applyFill="1" applyBorder="1"/>
    <xf numFmtId="3" fontId="30" fillId="32" borderId="1" xfId="0" applyNumberFormat="1" applyFont="1" applyFill="1" applyBorder="1"/>
    <xf numFmtId="3" fontId="29" fillId="32" borderId="5" xfId="0" applyNumberFormat="1" applyFont="1" applyFill="1" applyBorder="1"/>
    <xf numFmtId="3" fontId="30" fillId="32" borderId="5" xfId="0" applyNumberFormat="1" applyFont="1" applyFill="1" applyBorder="1"/>
    <xf numFmtId="3" fontId="30" fillId="32" borderId="4" xfId="0" applyNumberFormat="1" applyFont="1" applyFill="1" applyBorder="1"/>
    <xf numFmtId="3" fontId="30" fillId="32" borderId="6" xfId="0" applyNumberFormat="1" applyFont="1" applyFill="1" applyBorder="1"/>
    <xf numFmtId="3" fontId="29" fillId="32" borderId="7" xfId="0" applyNumberFormat="1" applyFont="1" applyFill="1" applyBorder="1"/>
    <xf numFmtId="3" fontId="31" fillId="32" borderId="4" xfId="0" applyNumberFormat="1" applyFont="1" applyFill="1" applyBorder="1"/>
    <xf numFmtId="3" fontId="31" fillId="32" borderId="1" xfId="0" applyNumberFormat="1" applyFont="1" applyFill="1" applyBorder="1"/>
    <xf numFmtId="3" fontId="31" fillId="32" borderId="11" xfId="0" applyNumberFormat="1" applyFont="1" applyFill="1" applyBorder="1"/>
    <xf numFmtId="3" fontId="85" fillId="32" borderId="1" xfId="0" applyNumberFormat="1" applyFont="1" applyFill="1" applyBorder="1"/>
    <xf numFmtId="3" fontId="30" fillId="32" borderId="11" xfId="0" applyNumberFormat="1" applyFont="1" applyFill="1" applyBorder="1"/>
    <xf numFmtId="3" fontId="29" fillId="32" borderId="13" xfId="0" applyNumberFormat="1" applyFont="1" applyFill="1" applyBorder="1"/>
    <xf numFmtId="3" fontId="71" fillId="32" borderId="1" xfId="0" applyNumberFormat="1" applyFont="1" applyFill="1" applyBorder="1"/>
    <xf numFmtId="3" fontId="5" fillId="32" borderId="1" xfId="0" applyNumberFormat="1" applyFont="1" applyFill="1" applyBorder="1"/>
    <xf numFmtId="3" fontId="3" fillId="32" borderId="1" xfId="0" applyNumberFormat="1" applyFont="1" applyFill="1" applyBorder="1"/>
    <xf numFmtId="3" fontId="5" fillId="32" borderId="4" xfId="0" applyNumberFormat="1" applyFont="1" applyFill="1" applyBorder="1"/>
    <xf numFmtId="3" fontId="5" fillId="32" borderId="5" xfId="0" applyNumberFormat="1" applyFont="1" applyFill="1" applyBorder="1"/>
    <xf numFmtId="3" fontId="3" fillId="32" borderId="2" xfId="0" applyNumberFormat="1" applyFont="1" applyFill="1" applyBorder="1"/>
    <xf numFmtId="3" fontId="3" fillId="32" borderId="7" xfId="0" applyNumberFormat="1" applyFont="1" applyFill="1" applyBorder="1"/>
    <xf numFmtId="3" fontId="5" fillId="32" borderId="11" xfId="0" applyNumberFormat="1" applyFont="1" applyFill="1" applyBorder="1"/>
    <xf numFmtId="3" fontId="3" fillId="32" borderId="13" xfId="0" applyNumberFormat="1" applyFont="1" applyFill="1" applyBorder="1"/>
    <xf numFmtId="3" fontId="29" fillId="32" borderId="12" xfId="0" applyNumberFormat="1" applyFont="1" applyFill="1" applyBorder="1"/>
    <xf numFmtId="3" fontId="3" fillId="32" borderId="18" xfId="1" applyNumberFormat="1" applyFont="1" applyFill="1" applyBorder="1"/>
    <xf numFmtId="3" fontId="3" fillId="32" borderId="24" xfId="1" applyNumberFormat="1" applyFont="1" applyFill="1" applyBorder="1"/>
    <xf numFmtId="3" fontId="3" fillId="32" borderId="98" xfId="1" applyNumberFormat="1" applyFont="1" applyFill="1" applyBorder="1"/>
    <xf numFmtId="3" fontId="3" fillId="32" borderId="12" xfId="1" applyNumberFormat="1" applyFont="1" applyFill="1" applyBorder="1"/>
    <xf numFmtId="3" fontId="29" fillId="29" borderId="8" xfId="0" applyNumberFormat="1" applyFont="1" applyFill="1" applyBorder="1"/>
    <xf numFmtId="3" fontId="30" fillId="29" borderId="18" xfId="0" applyNumberFormat="1" applyFont="1" applyFill="1" applyBorder="1"/>
    <xf numFmtId="3" fontId="30" fillId="29" borderId="19" xfId="0" applyNumberFormat="1" applyFont="1" applyFill="1" applyBorder="1"/>
    <xf numFmtId="0" fontId="3" fillId="32" borderId="1" xfId="1" applyFont="1" applyFill="1" applyBorder="1" applyAlignment="1">
      <alignment horizontal="center" vertical="center" wrapText="1"/>
    </xf>
    <xf numFmtId="3" fontId="3" fillId="32" borderId="47" xfId="1" applyNumberFormat="1" applyFont="1" applyFill="1" applyBorder="1"/>
    <xf numFmtId="3" fontId="3" fillId="32" borderId="48" xfId="1" applyNumberFormat="1" applyFont="1" applyFill="1" applyBorder="1"/>
    <xf numFmtId="3" fontId="3" fillId="32" borderId="45" xfId="1" applyNumberFormat="1" applyFont="1" applyFill="1" applyBorder="1"/>
    <xf numFmtId="0" fontId="29" fillId="32" borderId="0" xfId="0" applyFont="1" applyFill="1" applyBorder="1"/>
    <xf numFmtId="0" fontId="30" fillId="29" borderId="4" xfId="0" applyFont="1" applyFill="1" applyBorder="1"/>
    <xf numFmtId="167" fontId="29" fillId="29" borderId="1" xfId="97" applyNumberFormat="1" applyFont="1" applyFill="1" applyBorder="1"/>
    <xf numFmtId="3" fontId="3" fillId="32" borderId="18" xfId="1" applyNumberFormat="1" applyFont="1" applyFill="1" applyBorder="1" applyAlignment="1">
      <alignment horizontal="center" vertical="center" wrapText="1"/>
    </xf>
    <xf numFmtId="3" fontId="29" fillId="32" borderId="8" xfId="97" applyNumberFormat="1" applyFont="1" applyFill="1" applyBorder="1"/>
    <xf numFmtId="3" fontId="29" fillId="32" borderId="37" xfId="97" applyNumberFormat="1" applyFont="1" applyFill="1" applyBorder="1"/>
    <xf numFmtId="3" fontId="30" fillId="32" borderId="0" xfId="97" applyNumberFormat="1" applyFont="1" applyFill="1" applyBorder="1"/>
    <xf numFmtId="3" fontId="29" fillId="32" borderId="55" xfId="97" applyNumberFormat="1" applyFont="1" applyFill="1" applyBorder="1"/>
    <xf numFmtId="3" fontId="30" fillId="32" borderId="59" xfId="97" applyNumberFormat="1" applyFont="1" applyFill="1" applyBorder="1"/>
    <xf numFmtId="3" fontId="30" fillId="32" borderId="8" xfId="97" applyNumberFormat="1" applyFont="1" applyFill="1" applyBorder="1"/>
    <xf numFmtId="3" fontId="29" fillId="32" borderId="59" xfId="97" applyNumberFormat="1" applyFont="1" applyFill="1" applyBorder="1"/>
    <xf numFmtId="3" fontId="2" fillId="32" borderId="77" xfId="97" applyNumberFormat="1" applyFont="1" applyFill="1" applyBorder="1"/>
    <xf numFmtId="3" fontId="3" fillId="32" borderId="55" xfId="97" applyNumberFormat="1" applyFont="1" applyFill="1" applyBorder="1" applyAlignment="1">
      <alignment horizontal="center" vertical="center" wrapText="1"/>
    </xf>
    <xf numFmtId="3" fontId="29" fillId="32" borderId="1" xfId="97" applyNumberFormat="1" applyFont="1" applyFill="1" applyBorder="1"/>
    <xf numFmtId="3" fontId="29" fillId="32" borderId="21" xfId="97" applyNumberFormat="1" applyFont="1" applyFill="1" applyBorder="1"/>
    <xf numFmtId="3" fontId="29" fillId="32" borderId="13" xfId="97" applyNumberFormat="1" applyFont="1" applyFill="1" applyBorder="1"/>
    <xf numFmtId="3" fontId="30" fillId="32" borderId="16" xfId="97" applyNumberFormat="1" applyFont="1" applyFill="1" applyBorder="1"/>
    <xf numFmtId="3" fontId="30" fillId="32" borderId="1" xfId="97" applyNumberFormat="1" applyFont="1" applyFill="1" applyBorder="1"/>
    <xf numFmtId="3" fontId="29" fillId="32" borderId="16" xfId="97" applyNumberFormat="1" applyFont="1" applyFill="1" applyBorder="1"/>
    <xf numFmtId="3" fontId="29" fillId="32" borderId="74" xfId="97" applyNumberFormat="1" applyFont="1" applyFill="1" applyBorder="1"/>
    <xf numFmtId="3" fontId="3" fillId="32" borderId="13" xfId="97" applyNumberFormat="1" applyFont="1" applyFill="1" applyBorder="1" applyAlignment="1">
      <alignment horizontal="center" vertical="center" wrapText="1"/>
    </xf>
    <xf numFmtId="3" fontId="29" fillId="32" borderId="0" xfId="97" applyNumberFormat="1" applyFont="1" applyFill="1" applyBorder="1"/>
    <xf numFmtId="3" fontId="29" fillId="32" borderId="18" xfId="97" applyNumberFormat="1" applyFont="1" applyFill="1" applyBorder="1"/>
    <xf numFmtId="3" fontId="29" fillId="32" borderId="20" xfId="97" applyNumberFormat="1" applyFont="1" applyFill="1" applyBorder="1"/>
    <xf numFmtId="3" fontId="29" fillId="32" borderId="24" xfId="97" applyNumberFormat="1" applyFont="1" applyFill="1" applyBorder="1"/>
    <xf numFmtId="3" fontId="29" fillId="32" borderId="12" xfId="97" applyNumberFormat="1" applyFont="1" applyFill="1" applyBorder="1"/>
    <xf numFmtId="3" fontId="29" fillId="32" borderId="15" xfId="97" applyNumberFormat="1" applyFont="1" applyFill="1" applyBorder="1"/>
    <xf numFmtId="3" fontId="29" fillId="32" borderId="73" xfId="97" applyNumberFormat="1" applyFont="1" applyFill="1" applyBorder="1"/>
    <xf numFmtId="3" fontId="3" fillId="32" borderId="12" xfId="97" applyNumberFormat="1" applyFont="1" applyFill="1" applyBorder="1" applyAlignment="1">
      <alignment horizontal="center" vertical="center" wrapText="1"/>
    </xf>
    <xf numFmtId="3" fontId="5" fillId="29" borderId="35" xfId="41" applyNumberFormat="1" applyFont="1" applyFill="1" applyBorder="1"/>
    <xf numFmtId="3" fontId="5" fillId="0" borderId="5" xfId="41" applyNumberFormat="1" applyFont="1" applyBorder="1"/>
    <xf numFmtId="3" fontId="5" fillId="0" borderId="5" xfId="41" applyNumberFormat="1" applyFont="1" applyFill="1" applyBorder="1"/>
    <xf numFmtId="9" fontId="5" fillId="0" borderId="29" xfId="98" applyFont="1" applyBorder="1"/>
    <xf numFmtId="0" fontId="3" fillId="0" borderId="12" xfId="41" applyFont="1" applyBorder="1" applyAlignment="1">
      <alignment horizontal="center" wrapText="1"/>
    </xf>
    <xf numFmtId="0" fontId="3" fillId="0" borderId="14" xfId="41" applyFont="1" applyBorder="1" applyAlignment="1">
      <alignment horizontal="center" vertical="center" wrapText="1"/>
    </xf>
    <xf numFmtId="3" fontId="3" fillId="32" borderId="16" xfId="1" applyNumberFormat="1" applyFont="1" applyFill="1" applyBorder="1" applyAlignment="1">
      <alignment horizontal="center" vertical="center" wrapText="1"/>
    </xf>
    <xf numFmtId="3" fontId="3" fillId="32" borderId="84" xfId="1" applyNumberFormat="1" applyFont="1" applyFill="1" applyBorder="1" applyAlignment="1">
      <alignment horizontal="right" vertical="center" wrapText="1"/>
    </xf>
    <xf numFmtId="3" fontId="7" fillId="32" borderId="84" xfId="0" applyNumberFormat="1" applyFont="1" applyFill="1" applyBorder="1" applyAlignment="1">
      <alignment vertical="center"/>
    </xf>
    <xf numFmtId="3" fontId="5" fillId="32" borderId="84" xfId="0" applyNumberFormat="1" applyFont="1" applyFill="1" applyBorder="1" applyAlignment="1">
      <alignment vertical="center"/>
    </xf>
    <xf numFmtId="3" fontId="3" fillId="32" borderId="84" xfId="0" applyNumberFormat="1" applyFont="1" applyFill="1" applyBorder="1" applyAlignment="1">
      <alignment vertical="center"/>
    </xf>
    <xf numFmtId="3" fontId="3" fillId="32" borderId="87" xfId="0" applyNumberFormat="1" applyFont="1" applyFill="1" applyBorder="1"/>
    <xf numFmtId="3" fontId="5" fillId="32" borderId="84" xfId="0" applyNumberFormat="1" applyFont="1" applyFill="1" applyBorder="1"/>
    <xf numFmtId="3" fontId="3" fillId="32" borderId="84" xfId="0" applyNumberFormat="1" applyFont="1" applyFill="1" applyBorder="1"/>
    <xf numFmtId="0" fontId="3" fillId="32" borderId="142" xfId="1" applyFont="1" applyFill="1" applyBorder="1" applyAlignment="1">
      <alignment horizontal="center" vertical="center" wrapText="1"/>
    </xf>
    <xf numFmtId="0" fontId="3" fillId="0" borderId="142" xfId="1" applyFont="1" applyBorder="1" applyAlignment="1">
      <alignment horizontal="center" vertical="center" wrapText="1"/>
    </xf>
    <xf numFmtId="0" fontId="5" fillId="0" borderId="142" xfId="0" applyFont="1" applyFill="1" applyBorder="1" applyAlignment="1">
      <alignment vertical="center" wrapText="1"/>
    </xf>
    <xf numFmtId="167" fontId="5" fillId="0" borderId="142" xfId="97" applyNumberFormat="1" applyFont="1" applyFill="1" applyBorder="1" applyAlignment="1">
      <alignment vertical="center"/>
    </xf>
    <xf numFmtId="167" fontId="5" fillId="32" borderId="142" xfId="97" applyNumberFormat="1" applyFont="1" applyFill="1" applyBorder="1" applyAlignment="1">
      <alignment vertical="center"/>
    </xf>
    <xf numFmtId="0" fontId="5" fillId="0" borderId="142" xfId="0" applyFont="1" applyFill="1" applyBorder="1" applyAlignment="1">
      <alignment horizontal="left" vertical="center" wrapText="1"/>
    </xf>
    <xf numFmtId="167" fontId="5" fillId="0" borderId="142" xfId="97" quotePrefix="1" applyNumberFormat="1" applyFont="1" applyFill="1" applyBorder="1" applyAlignment="1">
      <alignment vertical="center"/>
    </xf>
    <xf numFmtId="167" fontId="5" fillId="32" borderId="142" xfId="97" quotePrefix="1" applyNumberFormat="1" applyFont="1" applyFill="1" applyBorder="1" applyAlignment="1">
      <alignment vertical="center"/>
    </xf>
    <xf numFmtId="0" fontId="3" fillId="0" borderId="142" xfId="0" applyFont="1" applyFill="1" applyBorder="1" applyAlignment="1">
      <alignment horizontal="left" vertical="center" wrapText="1"/>
    </xf>
    <xf numFmtId="167" fontId="3" fillId="0" borderId="142" xfId="97" applyNumberFormat="1" applyFont="1" applyFill="1" applyBorder="1" applyAlignment="1">
      <alignment vertical="center"/>
    </xf>
    <xf numFmtId="167" fontId="3" fillId="32" borderId="142" xfId="97" applyNumberFormat="1" applyFont="1" applyFill="1" applyBorder="1" applyAlignment="1">
      <alignment vertical="center"/>
    </xf>
    <xf numFmtId="0" fontId="7" fillId="0" borderId="142" xfId="0" applyFont="1" applyFill="1" applyBorder="1" applyAlignment="1">
      <alignment horizontal="left" vertical="center" wrapText="1" indent="5"/>
    </xf>
    <xf numFmtId="167" fontId="7" fillId="0" borderId="142" xfId="97" applyNumberFormat="1" applyFont="1" applyFill="1" applyBorder="1" applyAlignment="1">
      <alignment vertical="center"/>
    </xf>
    <xf numFmtId="167" fontId="7" fillId="32" borderId="142" xfId="97" applyNumberFormat="1" applyFont="1" applyFill="1" applyBorder="1" applyAlignment="1">
      <alignment vertical="center"/>
    </xf>
    <xf numFmtId="167" fontId="5" fillId="29" borderId="142" xfId="97" applyNumberFormat="1" applyFont="1" applyFill="1" applyBorder="1" applyAlignment="1">
      <alignment vertical="center"/>
    </xf>
    <xf numFmtId="167" fontId="5" fillId="0" borderId="142" xfId="97" applyNumberFormat="1" applyFont="1" applyFill="1" applyBorder="1"/>
    <xf numFmtId="167" fontId="5" fillId="32" borderId="142" xfId="97" applyNumberFormat="1" applyFont="1" applyFill="1" applyBorder="1"/>
    <xf numFmtId="0" fontId="5" fillId="0" borderId="149" xfId="0" applyFont="1" applyFill="1" applyBorder="1" applyAlignment="1">
      <alignment horizontal="left" vertical="center"/>
    </xf>
    <xf numFmtId="9" fontId="5" fillId="0" borderId="150" xfId="0" applyNumberFormat="1" applyFont="1" applyFill="1" applyBorder="1" applyAlignment="1">
      <alignment horizontal="center" vertical="center"/>
    </xf>
    <xf numFmtId="0" fontId="3" fillId="0" borderId="149" xfId="0" applyFont="1" applyFill="1" applyBorder="1" applyAlignment="1">
      <alignment horizontal="left" vertical="center"/>
    </xf>
    <xf numFmtId="0" fontId="7" fillId="0" borderId="149" xfId="0" applyFont="1" applyFill="1" applyBorder="1" applyAlignment="1">
      <alignment horizontal="left" vertical="center"/>
    </xf>
    <xf numFmtId="167" fontId="3" fillId="0" borderId="151" xfId="97" applyNumberFormat="1" applyFont="1" applyFill="1" applyBorder="1" applyAlignment="1">
      <alignment vertical="center"/>
    </xf>
    <xf numFmtId="167" fontId="3" fillId="32" borderId="151" xfId="97" applyNumberFormat="1" applyFont="1" applyFill="1" applyBorder="1" applyAlignment="1">
      <alignment vertical="center"/>
    </xf>
    <xf numFmtId="0" fontId="5" fillId="0" borderId="142" xfId="0" applyFont="1" applyFill="1" applyBorder="1" applyAlignment="1">
      <alignment vertical="center"/>
    </xf>
    <xf numFmtId="0" fontId="5" fillId="0" borderId="149" xfId="0" applyFont="1" applyFill="1" applyBorder="1" applyAlignment="1">
      <alignment horizontal="left" vertical="center" wrapText="1"/>
    </xf>
    <xf numFmtId="0" fontId="7" fillId="0" borderId="149" xfId="0" applyFont="1" applyFill="1" applyBorder="1" applyAlignment="1">
      <alignment horizontal="left" vertical="center" wrapText="1"/>
    </xf>
    <xf numFmtId="0" fontId="3" fillId="0" borderId="149" xfId="0" applyFont="1" applyFill="1" applyBorder="1" applyAlignment="1">
      <alignment horizontal="left" vertical="center" wrapText="1"/>
    </xf>
    <xf numFmtId="0" fontId="3" fillId="0" borderId="152" xfId="0" applyFont="1" applyFill="1" applyBorder="1" applyAlignment="1">
      <alignment horizontal="left" vertical="center" wrapText="1"/>
    </xf>
    <xf numFmtId="0" fontId="3" fillId="0" borderId="151" xfId="0" applyFont="1" applyFill="1" applyBorder="1" applyAlignment="1">
      <alignment horizontal="left" vertical="center"/>
    </xf>
    <xf numFmtId="3" fontId="3" fillId="0" borderId="153" xfId="0" applyNumberFormat="1" applyFont="1" applyFill="1" applyBorder="1" applyAlignment="1">
      <alignment horizontal="right" vertical="center"/>
    </xf>
    <xf numFmtId="3" fontId="3" fillId="29" borderId="33" xfId="0" applyNumberFormat="1" applyFont="1" applyFill="1" applyBorder="1" applyAlignment="1">
      <alignment horizontal="right" vertical="center"/>
    </xf>
    <xf numFmtId="0" fontId="7" fillId="32" borderId="142" xfId="0" applyFont="1" applyFill="1" applyBorder="1"/>
    <xf numFmtId="167" fontId="5" fillId="0" borderId="159" xfId="261" applyNumberFormat="1" applyFont="1" applyFill="1" applyBorder="1" applyAlignment="1">
      <alignment vertical="center"/>
    </xf>
    <xf numFmtId="3" fontId="3" fillId="29" borderId="55" xfId="0" applyNumberFormat="1" applyFont="1" applyFill="1" applyBorder="1" applyAlignment="1">
      <alignment horizontal="right" vertical="center" wrapText="1"/>
    </xf>
    <xf numFmtId="3" fontId="29" fillId="0" borderId="5" xfId="0" applyNumberFormat="1" applyFont="1" applyFill="1" applyBorder="1" applyAlignment="1" applyProtection="1">
      <alignment vertical="center" wrapText="1"/>
      <protection locked="0"/>
    </xf>
    <xf numFmtId="3" fontId="29" fillId="0" borderId="29" xfId="0" applyNumberFormat="1" applyFont="1" applyFill="1" applyBorder="1" applyAlignment="1" applyProtection="1">
      <alignment vertical="center" wrapText="1"/>
      <protection locked="0"/>
    </xf>
    <xf numFmtId="0" fontId="5" fillId="0" borderId="84" xfId="42" applyFont="1" applyFill="1" applyBorder="1" applyAlignment="1">
      <alignment wrapText="1"/>
    </xf>
    <xf numFmtId="165" fontId="30" fillId="0" borderId="84" xfId="0" applyNumberFormat="1" applyFont="1" applyFill="1" applyBorder="1" applyAlignment="1">
      <alignment vertical="center" wrapText="1"/>
    </xf>
    <xf numFmtId="0" fontId="36" fillId="29" borderId="96" xfId="0" applyFont="1" applyFill="1" applyBorder="1"/>
    <xf numFmtId="0" fontId="36" fillId="29" borderId="93" xfId="0" applyFont="1" applyFill="1" applyBorder="1"/>
    <xf numFmtId="1" fontId="34" fillId="29" borderId="84" xfId="0" applyNumberFormat="1" applyFont="1" applyFill="1" applyBorder="1"/>
    <xf numFmtId="1" fontId="36" fillId="29" borderId="84" xfId="0" applyNumberFormat="1" applyFont="1" applyFill="1" applyBorder="1"/>
    <xf numFmtId="0" fontId="36" fillId="29" borderId="94" xfId="0" applyFont="1" applyFill="1" applyBorder="1"/>
    <xf numFmtId="49" fontId="30" fillId="0" borderId="84" xfId="0" applyNumberFormat="1" applyFont="1" applyBorder="1" applyAlignment="1">
      <alignment vertical="center" wrapText="1"/>
    </xf>
    <xf numFmtId="3" fontId="30" fillId="0" borderId="84" xfId="0" applyNumberFormat="1" applyFont="1" applyFill="1" applyBorder="1" applyAlignment="1">
      <alignment vertical="center" wrapText="1"/>
    </xf>
    <xf numFmtId="3" fontId="30" fillId="0" borderId="84" xfId="0" applyNumberFormat="1" applyFont="1" applyBorder="1" applyAlignment="1">
      <alignment vertical="center"/>
    </xf>
    <xf numFmtId="9" fontId="30" fillId="0" borderId="84" xfId="98" applyFont="1" applyBorder="1" applyAlignment="1">
      <alignment horizontal="center" vertical="center"/>
    </xf>
    <xf numFmtId="3" fontId="29" fillId="0" borderId="84" xfId="0" applyNumberFormat="1" applyFont="1" applyBorder="1" applyAlignment="1">
      <alignment vertical="center"/>
    </xf>
    <xf numFmtId="49" fontId="30" fillId="0" borderId="84" xfId="0" applyNumberFormat="1" applyFont="1" applyBorder="1" applyAlignment="1">
      <alignment horizontal="center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0" fontId="5" fillId="0" borderId="84" xfId="0" applyFont="1" applyBorder="1" applyAlignment="1">
      <alignment vertical="center" wrapText="1"/>
    </xf>
    <xf numFmtId="3" fontId="5" fillId="29" borderId="84" xfId="0" applyNumberFormat="1" applyFont="1" applyFill="1" applyBorder="1" applyAlignment="1">
      <alignment vertical="center" wrapText="1"/>
    </xf>
    <xf numFmtId="3" fontId="5" fillId="0" borderId="84" xfId="0" applyNumberFormat="1" applyFont="1" applyBorder="1" applyAlignment="1">
      <alignment vertical="center" wrapText="1"/>
    </xf>
    <xf numFmtId="3" fontId="29" fillId="29" borderId="84" xfId="0" applyNumberFormat="1" applyFont="1" applyFill="1" applyBorder="1" applyAlignment="1">
      <alignment vertical="center"/>
    </xf>
    <xf numFmtId="0" fontId="5" fillId="0" borderId="83" xfId="49" applyFont="1" applyFill="1" applyBorder="1"/>
    <xf numFmtId="0" fontId="2" fillId="0" borderId="73" xfId="41" applyFont="1" applyBorder="1" applyAlignment="1">
      <alignment horizontal="center" wrapText="1"/>
    </xf>
    <xf numFmtId="0" fontId="34" fillId="4" borderId="79" xfId="0" applyFont="1" applyFill="1" applyBorder="1" applyAlignment="1">
      <alignment horizontal="center" vertical="center" wrapText="1"/>
    </xf>
    <xf numFmtId="0" fontId="3" fillId="0" borderId="74" xfId="49" applyFont="1" applyBorder="1" applyAlignment="1">
      <alignment horizontal="center" wrapText="1"/>
    </xf>
    <xf numFmtId="0" fontId="2" fillId="0" borderId="41" xfId="41" applyFont="1" applyBorder="1" applyAlignment="1">
      <alignment horizontal="center" wrapText="1"/>
    </xf>
    <xf numFmtId="3" fontId="4" fillId="0" borderId="84" xfId="41" applyNumberFormat="1" applyFont="1" applyBorder="1"/>
    <xf numFmtId="0" fontId="4" fillId="0" borderId="83" xfId="41" applyFont="1" applyFill="1" applyBorder="1"/>
    <xf numFmtId="0" fontId="4" fillId="0" borderId="83" xfId="41" applyFont="1" applyFill="1" applyBorder="1" applyAlignment="1">
      <alignment horizontal="left" wrapText="1"/>
    </xf>
    <xf numFmtId="0" fontId="4" fillId="0" borderId="83" xfId="41" applyFont="1" applyFill="1" applyBorder="1" applyAlignment="1">
      <alignment wrapText="1"/>
    </xf>
    <xf numFmtId="0" fontId="4" fillId="0" borderId="86" xfId="41" applyFont="1" applyBorder="1"/>
    <xf numFmtId="0" fontId="4" fillId="0" borderId="87" xfId="41" applyFont="1" applyBorder="1"/>
    <xf numFmtId="0" fontId="4" fillId="0" borderId="90" xfId="41" applyFont="1" applyBorder="1"/>
    <xf numFmtId="0" fontId="2" fillId="0" borderId="85" xfId="41" applyFont="1" applyBorder="1" applyAlignment="1">
      <alignment horizontal="center" wrapText="1"/>
    </xf>
    <xf numFmtId="0" fontId="30" fillId="0" borderId="83" xfId="0" applyFont="1" applyFill="1" applyBorder="1" applyAlignment="1" applyProtection="1">
      <alignment wrapText="1"/>
    </xf>
    <xf numFmtId="0" fontId="4" fillId="0" borderId="83" xfId="41" applyFont="1" applyBorder="1"/>
    <xf numFmtId="3" fontId="4" fillId="0" borderId="93" xfId="41" applyNumberFormat="1" applyFont="1" applyBorder="1"/>
    <xf numFmtId="0" fontId="2" fillId="0" borderId="86" xfId="41" applyFont="1" applyBorder="1"/>
    <xf numFmtId="3" fontId="2" fillId="0" borderId="104" xfId="41" applyNumberFormat="1" applyFont="1" applyBorder="1"/>
    <xf numFmtId="3" fontId="4" fillId="0" borderId="146" xfId="41" applyNumberFormat="1" applyFont="1" applyBorder="1" applyAlignment="1">
      <alignment horizontal="right"/>
    </xf>
    <xf numFmtId="3" fontId="5" fillId="0" borderId="35" xfId="49" applyNumberFormat="1" applyFont="1" applyBorder="1" applyAlignment="1">
      <alignment horizontal="right" wrapText="1"/>
    </xf>
    <xf numFmtId="167" fontId="3" fillId="0" borderId="84" xfId="97" applyNumberFormat="1" applyFont="1" applyFill="1" applyBorder="1" applyAlignment="1">
      <alignment vertical="center"/>
    </xf>
    <xf numFmtId="167" fontId="3" fillId="32" borderId="84" xfId="97" applyNumberFormat="1" applyFont="1" applyFill="1" applyBorder="1" applyAlignment="1">
      <alignment vertical="center"/>
    </xf>
    <xf numFmtId="0" fontId="3" fillId="0" borderId="84" xfId="0" applyFont="1" applyFill="1" applyBorder="1" applyAlignment="1">
      <alignment horizontal="left" vertical="center"/>
    </xf>
    <xf numFmtId="0" fontId="3" fillId="0" borderId="165" xfId="0" applyFont="1" applyFill="1" applyBorder="1" applyAlignment="1">
      <alignment horizontal="left" vertical="center" wrapText="1"/>
    </xf>
    <xf numFmtId="0" fontId="3" fillId="0" borderId="166" xfId="0" applyFont="1" applyFill="1" applyBorder="1" applyAlignment="1">
      <alignment horizontal="left" vertical="center" wrapText="1"/>
    </xf>
    <xf numFmtId="167" fontId="3" fillId="0" borderId="166" xfId="97" applyNumberFormat="1" applyFont="1" applyFill="1" applyBorder="1" applyAlignment="1">
      <alignment vertical="center"/>
    </xf>
    <xf numFmtId="167" fontId="3" fillId="32" borderId="166" xfId="97" applyNumberFormat="1" applyFont="1" applyFill="1" applyBorder="1" applyAlignment="1">
      <alignment vertical="center"/>
    </xf>
    <xf numFmtId="3" fontId="29" fillId="0" borderId="84" xfId="0" applyNumberFormat="1" applyFont="1" applyFill="1" applyBorder="1"/>
    <xf numFmtId="3" fontId="29" fillId="0" borderId="89" xfId="0" applyNumberFormat="1" applyFont="1" applyBorder="1"/>
    <xf numFmtId="3" fontId="29" fillId="0" borderId="83" xfId="0" applyNumberFormat="1" applyFont="1" applyBorder="1"/>
    <xf numFmtId="3" fontId="30" fillId="0" borderId="89" xfId="0" applyNumberFormat="1" applyFont="1" applyBorder="1"/>
    <xf numFmtId="3" fontId="30" fillId="29" borderId="96" xfId="0" applyNumberFormat="1" applyFont="1" applyFill="1" applyBorder="1"/>
    <xf numFmtId="3" fontId="29" fillId="0" borderId="98" xfId="0" applyNumberFormat="1" applyFont="1" applyBorder="1"/>
    <xf numFmtId="3" fontId="29" fillId="0" borderId="42" xfId="0" applyNumberFormat="1" applyFont="1" applyBorder="1"/>
    <xf numFmtId="3" fontId="29" fillId="0" borderId="0" xfId="0" applyNumberFormat="1" applyFont="1" applyFill="1" applyBorder="1"/>
    <xf numFmtId="3" fontId="30" fillId="0" borderId="84" xfId="0" applyNumberFormat="1" applyFont="1" applyFill="1" applyBorder="1"/>
    <xf numFmtId="3" fontId="3" fillId="0" borderId="89" xfId="0" applyNumberFormat="1" applyFont="1" applyFill="1" applyBorder="1" applyAlignment="1">
      <alignment horizontal="right" vertical="center"/>
    </xf>
    <xf numFmtId="3" fontId="3" fillId="0" borderId="34" xfId="0" applyNumberFormat="1" applyFont="1" applyFill="1" applyBorder="1" applyAlignment="1">
      <alignment horizontal="right" vertical="center"/>
    </xf>
    <xf numFmtId="3" fontId="3" fillId="0" borderId="42" xfId="0" applyNumberFormat="1" applyFont="1" applyFill="1" applyBorder="1" applyAlignment="1">
      <alignment horizontal="right" vertical="center"/>
    </xf>
    <xf numFmtId="3" fontId="3" fillId="29" borderId="28" xfId="0" applyNumberFormat="1" applyFont="1" applyFill="1" applyBorder="1" applyAlignment="1">
      <alignment horizontal="right" vertical="center"/>
    </xf>
    <xf numFmtId="3" fontId="5" fillId="0" borderId="93" xfId="0" applyNumberFormat="1" applyFont="1" applyFill="1" applyBorder="1" applyAlignment="1">
      <alignment horizontal="right" vertical="center" wrapText="1"/>
    </xf>
    <xf numFmtId="3" fontId="5" fillId="0" borderId="146" xfId="0" applyNumberFormat="1" applyFont="1" applyFill="1" applyBorder="1" applyAlignment="1">
      <alignment horizontal="right" vertical="center" wrapText="1"/>
    </xf>
    <xf numFmtId="3" fontId="5" fillId="0" borderId="35" xfId="0" applyNumberFormat="1" applyFont="1" applyFill="1" applyBorder="1" applyAlignment="1">
      <alignment horizontal="right" vertical="center" wrapText="1"/>
    </xf>
    <xf numFmtId="3" fontId="3" fillId="0" borderId="93" xfId="0" applyNumberFormat="1" applyFont="1" applyFill="1" applyBorder="1" applyAlignment="1">
      <alignment horizontal="right" vertical="center" wrapText="1"/>
    </xf>
    <xf numFmtId="3" fontId="3" fillId="0" borderId="84" xfId="0" applyNumberFormat="1" applyFont="1" applyFill="1" applyBorder="1" applyAlignment="1">
      <alignment horizontal="right" vertical="center" wrapText="1"/>
    </xf>
    <xf numFmtId="3" fontId="5" fillId="0" borderId="55" xfId="0" applyNumberFormat="1" applyFont="1" applyFill="1" applyBorder="1" applyAlignment="1">
      <alignment horizontal="right" vertical="center" wrapText="1"/>
    </xf>
    <xf numFmtId="3" fontId="3" fillId="0" borderId="166" xfId="0" applyNumberFormat="1" applyFont="1" applyFill="1" applyBorder="1" applyAlignment="1">
      <alignment horizontal="right" vertical="center" wrapText="1"/>
    </xf>
    <xf numFmtId="3" fontId="5" fillId="29" borderId="1" xfId="0" applyNumberFormat="1" applyFont="1" applyFill="1" applyBorder="1" applyAlignment="1">
      <alignment horizontal="right" vertical="center" wrapText="1"/>
    </xf>
    <xf numFmtId="3" fontId="5" fillId="29" borderId="93" xfId="0" applyNumberFormat="1" applyFont="1" applyFill="1" applyBorder="1" applyAlignment="1">
      <alignment horizontal="right" vertical="center" wrapText="1"/>
    </xf>
    <xf numFmtId="3" fontId="7" fillId="29" borderId="1" xfId="0" applyNumberFormat="1" applyFont="1" applyFill="1" applyBorder="1" applyAlignment="1">
      <alignment horizontal="right" vertical="center" wrapText="1"/>
    </xf>
    <xf numFmtId="3" fontId="7" fillId="29" borderId="93" xfId="0" applyNumberFormat="1" applyFont="1" applyFill="1" applyBorder="1" applyAlignment="1">
      <alignment horizontal="right" vertical="center" wrapText="1"/>
    </xf>
    <xf numFmtId="3" fontId="5" fillId="29" borderId="2" xfId="0" applyNumberFormat="1" applyFont="1" applyFill="1" applyBorder="1" applyAlignment="1">
      <alignment horizontal="right" vertical="center" wrapText="1"/>
    </xf>
    <xf numFmtId="3" fontId="5" fillId="29" borderId="166" xfId="0" applyNumberFormat="1" applyFont="1" applyFill="1" applyBorder="1" applyAlignment="1">
      <alignment horizontal="right" vertical="center" wrapText="1"/>
    </xf>
    <xf numFmtId="3" fontId="5" fillId="29" borderId="146" xfId="0" applyNumberFormat="1" applyFont="1" applyFill="1" applyBorder="1" applyAlignment="1">
      <alignment horizontal="right" vertical="center" wrapText="1"/>
    </xf>
    <xf numFmtId="3" fontId="5" fillId="29" borderId="5" xfId="0" applyNumberFormat="1" applyFont="1" applyFill="1" applyBorder="1" applyAlignment="1">
      <alignment horizontal="right" vertical="center" wrapText="1"/>
    </xf>
    <xf numFmtId="3" fontId="5" fillId="29" borderId="35" xfId="0" applyNumberFormat="1" applyFont="1" applyFill="1" applyBorder="1" applyAlignment="1">
      <alignment horizontal="right" vertical="center" wrapText="1"/>
    </xf>
    <xf numFmtId="3" fontId="3" fillId="29" borderId="84" xfId="0" applyNumberFormat="1" applyFont="1" applyFill="1" applyBorder="1" applyAlignment="1">
      <alignment horizontal="right" vertical="center" wrapText="1"/>
    </xf>
    <xf numFmtId="3" fontId="3" fillId="29" borderId="1" xfId="0" applyNumberFormat="1" applyFont="1" applyFill="1" applyBorder="1" applyAlignment="1">
      <alignment horizontal="right" vertical="center" wrapText="1"/>
    </xf>
    <xf numFmtId="3" fontId="3" fillId="29" borderId="93" xfId="0" applyNumberFormat="1" applyFont="1" applyFill="1" applyBorder="1" applyAlignment="1">
      <alignment horizontal="right" vertical="center" wrapText="1"/>
    </xf>
    <xf numFmtId="3" fontId="3" fillId="29" borderId="166" xfId="0" applyNumberFormat="1" applyFont="1" applyFill="1" applyBorder="1" applyAlignment="1">
      <alignment horizontal="right" vertical="center" wrapText="1"/>
    </xf>
    <xf numFmtId="3" fontId="3" fillId="29" borderId="146" xfId="0" applyNumberFormat="1" applyFont="1" applyFill="1" applyBorder="1" applyAlignment="1">
      <alignment horizontal="right" vertical="center" wrapText="1"/>
    </xf>
    <xf numFmtId="3" fontId="5" fillId="29" borderId="34" xfId="0" applyNumberFormat="1" applyFont="1" applyFill="1" applyBorder="1" applyAlignment="1">
      <alignment horizontal="right" vertical="center" wrapText="1"/>
    </xf>
    <xf numFmtId="3" fontId="5" fillId="29" borderId="3" xfId="0" applyNumberFormat="1" applyFont="1" applyFill="1" applyBorder="1" applyAlignment="1">
      <alignment horizontal="right" vertical="center" wrapText="1"/>
    </xf>
    <xf numFmtId="3" fontId="5" fillId="29" borderId="89" xfId="0" applyNumberFormat="1" applyFont="1" applyFill="1" applyBorder="1" applyAlignment="1">
      <alignment horizontal="right" vertical="center" wrapText="1"/>
    </xf>
    <xf numFmtId="3" fontId="3" fillId="29" borderId="5" xfId="0" applyNumberFormat="1" applyFont="1" applyFill="1" applyBorder="1" applyAlignment="1">
      <alignment horizontal="right" vertical="center" wrapText="1"/>
    </xf>
    <xf numFmtId="3" fontId="7" fillId="29" borderId="84" xfId="0" applyNumberFormat="1" applyFont="1" applyFill="1" applyBorder="1" applyAlignment="1">
      <alignment vertical="center"/>
    </xf>
    <xf numFmtId="3" fontId="5" fillId="29" borderId="84" xfId="0" applyNumberFormat="1" applyFont="1" applyFill="1" applyBorder="1" applyAlignment="1">
      <alignment vertical="center"/>
    </xf>
    <xf numFmtId="3" fontId="3" fillId="29" borderId="84" xfId="0" applyNumberFormat="1" applyFont="1" applyFill="1" applyBorder="1" applyAlignment="1">
      <alignment vertical="center"/>
    </xf>
    <xf numFmtId="3" fontId="5" fillId="29" borderId="84" xfId="0" applyNumberFormat="1" applyFont="1" applyFill="1" applyBorder="1"/>
    <xf numFmtId="9" fontId="34" fillId="0" borderId="159" xfId="98" applyFont="1" applyFill="1" applyBorder="1" applyAlignment="1">
      <alignment horizontal="center" vertical="center"/>
    </xf>
    <xf numFmtId="0" fontId="34" fillId="0" borderId="145" xfId="0" applyFont="1" applyFill="1" applyBorder="1" applyAlignment="1">
      <alignment horizontal="right" vertical="center"/>
    </xf>
    <xf numFmtId="0" fontId="34" fillId="0" borderId="144" xfId="0" applyFont="1" applyFill="1" applyBorder="1" applyAlignment="1">
      <alignment horizontal="left" vertical="center" wrapText="1"/>
    </xf>
    <xf numFmtId="0" fontId="36" fillId="31" borderId="144" xfId="0" applyFont="1" applyFill="1" applyBorder="1"/>
    <xf numFmtId="0" fontId="36" fillId="29" borderId="144" xfId="0" applyFont="1" applyFill="1" applyBorder="1"/>
    <xf numFmtId="0" fontId="36" fillId="29" borderId="146" xfId="0" applyFont="1" applyFill="1" applyBorder="1"/>
    <xf numFmtId="9" fontId="36" fillId="0" borderId="166" xfId="98" applyFont="1" applyFill="1" applyBorder="1"/>
    <xf numFmtId="0" fontId="36" fillId="31" borderId="145" xfId="0" applyFont="1" applyFill="1" applyBorder="1"/>
    <xf numFmtId="0" fontId="36" fillId="0" borderId="146" xfId="0" applyFont="1" applyFill="1" applyBorder="1"/>
    <xf numFmtId="0" fontId="34" fillId="0" borderId="149" xfId="0" applyFont="1" applyFill="1" applyBorder="1" applyAlignment="1">
      <alignment vertical="center" wrapText="1"/>
    </xf>
    <xf numFmtId="3" fontId="34" fillId="0" borderId="159" xfId="97" applyNumberFormat="1" applyFont="1" applyFill="1" applyBorder="1" applyAlignment="1">
      <alignment horizontal="right" vertical="center"/>
    </xf>
    <xf numFmtId="3" fontId="34" fillId="31" borderId="159" xfId="97" applyNumberFormat="1" applyFont="1" applyFill="1" applyBorder="1" applyAlignment="1">
      <alignment horizontal="right" vertical="center"/>
    </xf>
    <xf numFmtId="3" fontId="34" fillId="29" borderId="159" xfId="97" applyNumberFormat="1" applyFont="1" applyFill="1" applyBorder="1" applyAlignment="1">
      <alignment horizontal="right" vertical="center"/>
    </xf>
    <xf numFmtId="3" fontId="34" fillId="0" borderId="150" xfId="97" applyNumberFormat="1" applyFont="1" applyFill="1" applyBorder="1" applyAlignment="1">
      <alignment horizontal="right" vertical="center"/>
    </xf>
    <xf numFmtId="3" fontId="30" fillId="0" borderId="166" xfId="97" applyNumberFormat="1" applyFont="1" applyBorder="1"/>
    <xf numFmtId="3" fontId="30" fillId="31" borderId="166" xfId="97" applyNumberFormat="1" applyFont="1" applyFill="1" applyBorder="1"/>
    <xf numFmtId="9" fontId="30" fillId="0" borderId="7" xfId="98" applyNumberFormat="1" applyFont="1" applyBorder="1"/>
    <xf numFmtId="3" fontId="30" fillId="0" borderId="167" xfId="97" applyNumberFormat="1" applyFont="1" applyBorder="1"/>
    <xf numFmtId="3" fontId="29" fillId="0" borderId="159" xfId="97" applyNumberFormat="1" applyFont="1" applyBorder="1"/>
    <xf numFmtId="3" fontId="29" fillId="31" borderId="159" xfId="97" applyNumberFormat="1" applyFont="1" applyFill="1" applyBorder="1"/>
    <xf numFmtId="9" fontId="30" fillId="0" borderId="159" xfId="98" applyNumberFormat="1" applyFont="1" applyBorder="1"/>
    <xf numFmtId="3" fontId="29" fillId="0" borderId="150" xfId="97" applyNumberFormat="1" applyFont="1" applyBorder="1"/>
    <xf numFmtId="0" fontId="37" fillId="0" borderId="116" xfId="0" applyFont="1" applyBorder="1"/>
    <xf numFmtId="0" fontId="6" fillId="0" borderId="101" xfId="1" applyFont="1" applyFill="1" applyBorder="1" applyAlignment="1">
      <alignment horizontal="left" vertical="center" wrapText="1" indent="2"/>
    </xf>
    <xf numFmtId="3" fontId="37" fillId="0" borderId="98" xfId="0" applyNumberFormat="1" applyFont="1" applyBorder="1"/>
    <xf numFmtId="3" fontId="36" fillId="0" borderId="116" xfId="0" applyNumberFormat="1" applyFont="1" applyBorder="1"/>
    <xf numFmtId="3" fontId="6" fillId="0" borderId="101" xfId="1" applyNumberFormat="1" applyFont="1" applyFill="1" applyBorder="1" applyAlignment="1">
      <alignment horizontal="left" vertical="center" wrapText="1" indent="2"/>
    </xf>
    <xf numFmtId="0" fontId="34" fillId="0" borderId="38" xfId="0" applyFont="1" applyBorder="1" applyAlignment="1">
      <alignment horizontal="right" vertical="center"/>
    </xf>
    <xf numFmtId="167" fontId="34" fillId="4" borderId="38" xfId="97" applyNumberFormat="1" applyFont="1" applyFill="1" applyBorder="1" applyAlignment="1">
      <alignment horizontal="right" vertical="center" wrapText="1"/>
    </xf>
    <xf numFmtId="0" fontId="36" fillId="0" borderId="116" xfId="0" applyFont="1" applyBorder="1" applyAlignment="1">
      <alignment horizontal="right"/>
    </xf>
    <xf numFmtId="3" fontId="36" fillId="0" borderId="39" xfId="0" applyNumberFormat="1" applyFont="1" applyBorder="1" applyAlignment="1">
      <alignment horizontal="right"/>
    </xf>
    <xf numFmtId="3" fontId="5" fillId="0" borderId="39" xfId="0" applyNumberFormat="1" applyFont="1" applyBorder="1" applyAlignment="1">
      <alignment horizontal="right"/>
    </xf>
    <xf numFmtId="0" fontId="34" fillId="0" borderId="116" xfId="0" applyFont="1" applyBorder="1" applyAlignment="1">
      <alignment horizontal="right" vertical="center"/>
    </xf>
    <xf numFmtId="3" fontId="34" fillId="4" borderId="39" xfId="0" applyNumberFormat="1" applyFont="1" applyFill="1" applyBorder="1" applyAlignment="1">
      <alignment horizontal="right" vertical="center" wrapText="1"/>
    </xf>
    <xf numFmtId="3" fontId="36" fillId="0" borderId="100" xfId="0" applyNumberFormat="1" applyFont="1" applyBorder="1" applyAlignment="1">
      <alignment horizontal="right"/>
    </xf>
    <xf numFmtId="3" fontId="88" fillId="0" borderId="45" xfId="0" applyNumberFormat="1" applyFont="1" applyBorder="1"/>
    <xf numFmtId="0" fontId="34" fillId="0" borderId="26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right" vertical="center"/>
    </xf>
    <xf numFmtId="0" fontId="36" fillId="0" borderId="98" xfId="0" applyFont="1" applyBorder="1" applyAlignment="1">
      <alignment horizontal="right"/>
    </xf>
    <xf numFmtId="0" fontId="36" fillId="0" borderId="98" xfId="0" applyFont="1" applyBorder="1" applyAlignment="1">
      <alignment horizontal="right" vertical="center"/>
    </xf>
    <xf numFmtId="0" fontId="34" fillId="0" borderId="98" xfId="0" applyFont="1" applyBorder="1" applyAlignment="1">
      <alignment horizontal="right"/>
    </xf>
    <xf numFmtId="0" fontId="36" fillId="0" borderId="101" xfId="0" applyFont="1" applyBorder="1" applyAlignment="1">
      <alignment horizontal="right"/>
    </xf>
    <xf numFmtId="0" fontId="34" fillId="0" borderId="33" xfId="0" applyFont="1" applyBorder="1" applyAlignment="1">
      <alignment horizontal="right" vertical="center"/>
    </xf>
    <xf numFmtId="3" fontId="88" fillId="4" borderId="46" xfId="0" applyNumberFormat="1" applyFont="1" applyFill="1" applyBorder="1" applyAlignment="1">
      <alignment horizontal="right" vertical="center" wrapText="1"/>
    </xf>
    <xf numFmtId="3" fontId="37" fillId="0" borderId="116" xfId="0" applyNumberFormat="1" applyFont="1" applyBorder="1"/>
    <xf numFmtId="3" fontId="88" fillId="0" borderId="116" xfId="0" applyNumberFormat="1" applyFont="1" applyBorder="1" applyAlignment="1">
      <alignment horizontal="right"/>
    </xf>
    <xf numFmtId="3" fontId="88" fillId="0" borderId="101" xfId="0" applyNumberFormat="1" applyFont="1" applyBorder="1" applyAlignment="1">
      <alignment vertical="center"/>
    </xf>
    <xf numFmtId="3" fontId="88" fillId="4" borderId="33" xfId="0" applyNumberFormat="1" applyFont="1" applyFill="1" applyBorder="1" applyAlignment="1">
      <alignment horizontal="right" vertical="center"/>
    </xf>
    <xf numFmtId="3" fontId="29" fillId="0" borderId="28" xfId="0" applyNumberFormat="1" applyFont="1" applyBorder="1"/>
    <xf numFmtId="3" fontId="29" fillId="0" borderId="166" xfId="0" applyNumberFormat="1" applyFont="1" applyFill="1" applyBorder="1"/>
    <xf numFmtId="3" fontId="29" fillId="0" borderId="33" xfId="0" applyNumberFormat="1" applyFont="1" applyFill="1" applyBorder="1"/>
    <xf numFmtId="3" fontId="29" fillId="0" borderId="153" xfId="0" applyNumberFormat="1" applyFont="1" applyBorder="1"/>
    <xf numFmtId="0" fontId="3" fillId="29" borderId="5" xfId="0" applyFont="1" applyFill="1" applyBorder="1" applyAlignment="1">
      <alignment horizontal="center" vertical="center"/>
    </xf>
    <xf numFmtId="0" fontId="3" fillId="29" borderId="33" xfId="0" applyFont="1" applyFill="1" applyBorder="1" applyAlignment="1">
      <alignment horizontal="center" vertical="center" wrapText="1"/>
    </xf>
    <xf numFmtId="0" fontId="3" fillId="29" borderId="14" xfId="0" applyFont="1" applyFill="1" applyBorder="1" applyAlignment="1">
      <alignment horizontal="center" vertical="center" wrapText="1"/>
    </xf>
    <xf numFmtId="0" fontId="3" fillId="29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3" fillId="0" borderId="174" xfId="0" applyNumberFormat="1" applyFont="1" applyFill="1" applyBorder="1" applyAlignment="1">
      <alignment horizontal="right" vertical="center"/>
    </xf>
    <xf numFmtId="9" fontId="3" fillId="0" borderId="33" xfId="98" applyFont="1" applyFill="1" applyBorder="1" applyAlignment="1">
      <alignment horizontal="right" vertical="center"/>
    </xf>
    <xf numFmtId="9" fontId="3" fillId="0" borderId="81" xfId="98" applyFont="1" applyFill="1" applyBorder="1" applyAlignment="1">
      <alignment horizontal="right" vertical="center"/>
    </xf>
    <xf numFmtId="3" fontId="5" fillId="29" borderId="58" xfId="0" applyNumberFormat="1" applyFont="1" applyFill="1" applyBorder="1" applyAlignment="1">
      <alignment horizontal="right" vertical="center" wrapText="1"/>
    </xf>
    <xf numFmtId="3" fontId="3" fillId="29" borderId="153" xfId="0" applyNumberFormat="1" applyFont="1" applyFill="1" applyBorder="1" applyAlignment="1">
      <alignment horizontal="right" vertical="center" wrapText="1"/>
    </xf>
    <xf numFmtId="3" fontId="3" fillId="29" borderId="33" xfId="0" applyNumberFormat="1" applyFont="1" applyFill="1" applyBorder="1" applyAlignment="1">
      <alignment horizontal="right" vertical="center" wrapText="1"/>
    </xf>
    <xf numFmtId="165" fontId="30" fillId="0" borderId="84" xfId="0" applyNumberFormat="1" applyFont="1" applyFill="1" applyBorder="1" applyAlignment="1" applyProtection="1">
      <alignment horizontal="left" vertical="center" wrapText="1" indent="1"/>
      <protection locked="0"/>
    </xf>
    <xf numFmtId="3" fontId="3" fillId="0" borderId="13" xfId="0" applyNumberFormat="1" applyFont="1" applyFill="1" applyBorder="1" applyAlignment="1">
      <alignment horizontal="right" vertical="center" wrapText="1"/>
    </xf>
    <xf numFmtId="0" fontId="5" fillId="0" borderId="91" xfId="0" applyFont="1" applyFill="1" applyBorder="1" applyAlignment="1">
      <alignment vertical="center"/>
    </xf>
    <xf numFmtId="3" fontId="3" fillId="0" borderId="166" xfId="0" applyNumberFormat="1" applyFont="1" applyFill="1" applyBorder="1" applyAlignment="1">
      <alignment horizontal="right" vertical="center"/>
    </xf>
    <xf numFmtId="3" fontId="3" fillId="0" borderId="146" xfId="0" applyNumberFormat="1" applyFont="1" applyFill="1" applyBorder="1" applyAlignment="1">
      <alignment horizontal="right" vertical="center"/>
    </xf>
    <xf numFmtId="9" fontId="3" fillId="0" borderId="92" xfId="98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 wrapText="1"/>
    </xf>
    <xf numFmtId="9" fontId="3" fillId="0" borderId="14" xfId="98" applyFont="1" applyFill="1" applyBorder="1" applyAlignment="1">
      <alignment horizontal="right" vertical="center"/>
    </xf>
    <xf numFmtId="3" fontId="3" fillId="0" borderId="3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9" fontId="3" fillId="0" borderId="29" xfId="98" applyFont="1" applyFill="1" applyBorder="1" applyAlignment="1">
      <alignment horizontal="right" vertical="center"/>
    </xf>
    <xf numFmtId="0" fontId="3" fillId="0" borderId="91" xfId="0" applyFont="1" applyFill="1" applyBorder="1" applyAlignment="1">
      <alignment vertical="center"/>
    </xf>
    <xf numFmtId="3" fontId="3" fillId="0" borderId="166" xfId="0" applyNumberFormat="1" applyFont="1" applyFill="1" applyBorder="1" applyAlignment="1">
      <alignment horizontal="right" vertical="center" wrapText="1"/>
    </xf>
    <xf numFmtId="3" fontId="3" fillId="0" borderId="5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0" fontId="5" fillId="0" borderId="84" xfId="42" applyFont="1" applyFill="1" applyBorder="1" applyAlignment="1">
      <alignment wrapText="1"/>
    </xf>
    <xf numFmtId="0" fontId="30" fillId="19" borderId="84" xfId="0" applyFont="1" applyFill="1" applyBorder="1" applyAlignment="1" applyProtection="1">
      <alignment wrapText="1"/>
    </xf>
    <xf numFmtId="0" fontId="30" fillId="0" borderId="84" xfId="0" applyFont="1" applyFill="1" applyBorder="1" applyAlignment="1" applyProtection="1">
      <alignment vertical="center" wrapText="1"/>
    </xf>
    <xf numFmtId="0" fontId="30" fillId="0" borderId="84" xfId="0" applyFont="1" applyFill="1" applyBorder="1" applyAlignment="1" applyProtection="1">
      <alignment wrapText="1"/>
    </xf>
    <xf numFmtId="3" fontId="5" fillId="0" borderId="166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vertical="center"/>
    </xf>
    <xf numFmtId="9" fontId="2" fillId="0" borderId="85" xfId="41" applyNumberFormat="1" applyFont="1" applyBorder="1" applyAlignment="1">
      <alignment horizontal="center" wrapText="1"/>
    </xf>
    <xf numFmtId="167" fontId="3" fillId="29" borderId="142" xfId="97" applyNumberFormat="1" applyFont="1" applyFill="1" applyBorder="1" applyAlignment="1">
      <alignment vertical="center"/>
    </xf>
    <xf numFmtId="9" fontId="3" fillId="0" borderId="28" xfId="98" applyFont="1" applyFill="1" applyBorder="1" applyAlignment="1">
      <alignment horizontal="right" vertical="center"/>
    </xf>
    <xf numFmtId="3" fontId="3" fillId="0" borderId="80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 vertical="center"/>
    </xf>
    <xf numFmtId="3" fontId="5" fillId="0" borderId="84" xfId="1" applyNumberFormat="1" applyFont="1" applyBorder="1" applyAlignment="1">
      <alignment horizontal="right" wrapText="1"/>
    </xf>
    <xf numFmtId="3" fontId="29" fillId="0" borderId="84" xfId="0" applyNumberFormat="1" applyFont="1" applyBorder="1" applyAlignment="1">
      <alignment horizontal="right"/>
    </xf>
    <xf numFmtId="167" fontId="3" fillId="29" borderId="151" xfId="97" applyNumberFormat="1" applyFont="1" applyFill="1" applyBorder="1" applyAlignment="1">
      <alignment vertical="center"/>
    </xf>
    <xf numFmtId="3" fontId="5" fillId="29" borderId="93" xfId="41" applyNumberFormat="1" applyFont="1" applyFill="1" applyBorder="1"/>
    <xf numFmtId="3" fontId="5" fillId="0" borderId="84" xfId="41" applyNumberFormat="1" applyFont="1" applyBorder="1"/>
    <xf numFmtId="3" fontId="5" fillId="0" borderId="84" xfId="41" applyNumberFormat="1" applyFont="1" applyFill="1" applyBorder="1"/>
    <xf numFmtId="3" fontId="4" fillId="29" borderId="93" xfId="41" applyNumberFormat="1" applyFont="1" applyFill="1" applyBorder="1"/>
    <xf numFmtId="3" fontId="5" fillId="0" borderId="88" xfId="41" applyNumberFormat="1" applyFont="1" applyBorder="1"/>
    <xf numFmtId="3" fontId="5" fillId="0" borderId="146" xfId="41" applyNumberFormat="1" applyFont="1" applyBorder="1"/>
    <xf numFmtId="3" fontId="3" fillId="0" borderId="84" xfId="41" applyNumberFormat="1" applyFont="1" applyBorder="1"/>
    <xf numFmtId="0" fontId="5" fillId="0" borderId="83" xfId="41" applyFont="1" applyBorder="1"/>
    <xf numFmtId="0" fontId="4" fillId="0" borderId="84" xfId="41" applyFont="1" applyBorder="1"/>
    <xf numFmtId="0" fontId="2" fillId="0" borderId="91" xfId="41" applyFont="1" applyBorder="1"/>
    <xf numFmtId="3" fontId="2" fillId="0" borderId="146" xfId="41" applyNumberFormat="1" applyFont="1" applyBorder="1"/>
    <xf numFmtId="0" fontId="5" fillId="0" borderId="91" xfId="41" applyFont="1" applyBorder="1"/>
    <xf numFmtId="3" fontId="5" fillId="0" borderId="88" xfId="41" applyNumberFormat="1" applyFont="1" applyFill="1" applyBorder="1"/>
    <xf numFmtId="0" fontId="3" fillId="0" borderId="86" xfId="41" applyFont="1" applyBorder="1"/>
    <xf numFmtId="3" fontId="3" fillId="0" borderId="104" xfId="41" applyNumberFormat="1" applyFont="1" applyBorder="1"/>
    <xf numFmtId="9" fontId="5" fillId="0" borderId="43" xfId="98" applyFont="1" applyBorder="1"/>
    <xf numFmtId="0" fontId="2" fillId="0" borderId="83" xfId="41" applyFont="1" applyBorder="1" applyAlignment="1">
      <alignment horizontal="center" wrapText="1"/>
    </xf>
    <xf numFmtId="3" fontId="4" fillId="0" borderId="93" xfId="41" applyNumberFormat="1" applyFont="1" applyBorder="1" applyAlignment="1">
      <alignment horizontal="right"/>
    </xf>
    <xf numFmtId="3" fontId="4" fillId="0" borderId="84" xfId="41" applyNumberFormat="1" applyFont="1" applyBorder="1" applyAlignment="1">
      <alignment horizontal="right"/>
    </xf>
    <xf numFmtId="3" fontId="4" fillId="0" borderId="84" xfId="41" applyNumberFormat="1" applyFont="1" applyFill="1" applyBorder="1" applyAlignment="1">
      <alignment horizontal="right"/>
    </xf>
    <xf numFmtId="9" fontId="4" fillId="0" borderId="85" xfId="41" applyNumberFormat="1" applyFont="1" applyBorder="1"/>
    <xf numFmtId="3" fontId="2" fillId="0" borderId="104" xfId="41" applyNumberFormat="1" applyFont="1" applyBorder="1" applyAlignment="1">
      <alignment horizontal="right"/>
    </xf>
    <xf numFmtId="9" fontId="4" fillId="0" borderId="90" xfId="41" applyNumberFormat="1" applyFont="1" applyBorder="1"/>
    <xf numFmtId="0" fontId="2" fillId="0" borderId="17" xfId="41" applyFont="1" applyBorder="1" applyAlignment="1">
      <alignment horizontal="center" wrapText="1"/>
    </xf>
    <xf numFmtId="9" fontId="5" fillId="0" borderId="85" xfId="98" applyFont="1" applyBorder="1"/>
    <xf numFmtId="0" fontId="2" fillId="0" borderId="83" xfId="41" applyFont="1" applyBorder="1" applyAlignment="1">
      <alignment horizontal="left"/>
    </xf>
    <xf numFmtId="3" fontId="3" fillId="0" borderId="146" xfId="41" applyNumberFormat="1" applyFont="1" applyFill="1" applyBorder="1"/>
    <xf numFmtId="3" fontId="3" fillId="0" borderId="84" xfId="41" applyNumberFormat="1" applyFont="1" applyFill="1" applyBorder="1"/>
    <xf numFmtId="0" fontId="4" fillId="0" borderId="91" xfId="41" applyFont="1" applyBorder="1" applyAlignment="1">
      <alignment horizontal="left"/>
    </xf>
    <xf numFmtId="3" fontId="5" fillId="0" borderId="146" xfId="41" applyNumberFormat="1" applyFont="1" applyFill="1" applyBorder="1"/>
    <xf numFmtId="0" fontId="3" fillId="0" borderId="91" xfId="41" applyFont="1" applyBorder="1" applyAlignment="1">
      <alignment vertical="center"/>
    </xf>
    <xf numFmtId="3" fontId="2" fillId="0" borderId="93" xfId="41" applyNumberFormat="1" applyFont="1" applyBorder="1" applyAlignment="1">
      <alignment horizontal="right"/>
    </xf>
    <xf numFmtId="0" fontId="5" fillId="0" borderId="91" xfId="41" applyFont="1" applyBorder="1" applyAlignment="1">
      <alignment vertical="center"/>
    </xf>
    <xf numFmtId="9" fontId="5" fillId="0" borderId="90" xfId="98" applyFont="1" applyBorder="1"/>
    <xf numFmtId="9" fontId="2" fillId="0" borderId="90" xfId="41" applyNumberFormat="1" applyFont="1" applyBorder="1" applyAlignment="1">
      <alignment horizontal="center" wrapText="1"/>
    </xf>
    <xf numFmtId="3" fontId="30" fillId="29" borderId="1" xfId="97" applyNumberFormat="1" applyFont="1" applyFill="1" applyBorder="1"/>
    <xf numFmtId="9" fontId="34" fillId="0" borderId="116" xfId="0" applyNumberFormat="1" applyFont="1" applyBorder="1" applyAlignment="1">
      <alignment horizontal="right" vertical="center" wrapText="1"/>
    </xf>
    <xf numFmtId="49" fontId="30" fillId="0" borderId="83" xfId="0" applyNumberFormat="1" applyFont="1" applyBorder="1" applyAlignment="1">
      <alignment horizontal="center" vertical="center" wrapText="1"/>
    </xf>
    <xf numFmtId="0" fontId="30" fillId="0" borderId="84" xfId="0" applyFont="1" applyBorder="1" applyAlignment="1">
      <alignment horizontal="center" vertical="center" wrapText="1"/>
    </xf>
    <xf numFmtId="0" fontId="3" fillId="0" borderId="83" xfId="1" applyFont="1" applyBorder="1" applyAlignment="1">
      <alignment horizontal="center" vertical="center" wrapText="1"/>
    </xf>
    <xf numFmtId="3" fontId="3" fillId="31" borderId="84" xfId="1" applyNumberFormat="1" applyFont="1" applyFill="1" applyBorder="1" applyAlignment="1">
      <alignment horizontal="center" vertical="center" wrapText="1"/>
    </xf>
    <xf numFmtId="49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30" fillId="31" borderId="84" xfId="0" applyNumberFormat="1" applyFont="1" applyFill="1" applyBorder="1" applyAlignment="1">
      <alignment vertical="center" wrapText="1"/>
    </xf>
    <xf numFmtId="9" fontId="30" fillId="0" borderId="85" xfId="98" applyFont="1" applyBorder="1" applyAlignment="1">
      <alignment vertical="center" wrapText="1"/>
    </xf>
    <xf numFmtId="49" fontId="5" fillId="0" borderId="91" xfId="0" applyNumberFormat="1" applyFont="1" applyFill="1" applyBorder="1" applyAlignment="1">
      <alignment vertical="center" wrapText="1"/>
    </xf>
    <xf numFmtId="3" fontId="30" fillId="31" borderId="88" xfId="0" applyNumberFormat="1" applyFont="1" applyFill="1" applyBorder="1" applyAlignment="1">
      <alignment vertical="center" wrapText="1"/>
    </xf>
    <xf numFmtId="3" fontId="5" fillId="29" borderId="88" xfId="0" applyNumberFormat="1" applyFont="1" applyFill="1" applyBorder="1" applyAlignment="1">
      <alignment vertical="center" wrapText="1"/>
    </xf>
    <xf numFmtId="49" fontId="31" fillId="0" borderId="83" xfId="0" applyNumberFormat="1" applyFont="1" applyBorder="1" applyAlignment="1">
      <alignment vertical="center" wrapText="1"/>
    </xf>
    <xf numFmtId="3" fontId="31" fillId="29" borderId="84" xfId="0" applyNumberFormat="1" applyFont="1" applyFill="1" applyBorder="1" applyAlignment="1">
      <alignment vertical="center" wrapText="1"/>
    </xf>
    <xf numFmtId="3" fontId="31" fillId="0" borderId="84" xfId="0" applyNumberFormat="1" applyFont="1" applyBorder="1" applyAlignment="1">
      <alignment vertical="center" wrapText="1"/>
    </xf>
    <xf numFmtId="3" fontId="31" fillId="31" borderId="84" xfId="0" applyNumberFormat="1" applyFont="1" applyFill="1" applyBorder="1" applyAlignment="1">
      <alignment vertical="center" wrapText="1"/>
    </xf>
    <xf numFmtId="0" fontId="30" fillId="29" borderId="84" xfId="0" applyFont="1" applyFill="1" applyBorder="1" applyAlignment="1">
      <alignment vertical="center"/>
    </xf>
    <xf numFmtId="49" fontId="30" fillId="0" borderId="83" xfId="0" applyNumberFormat="1" applyFont="1" applyFill="1" applyBorder="1" applyAlignment="1">
      <alignment vertical="center" wrapText="1"/>
    </xf>
    <xf numFmtId="0" fontId="30" fillId="0" borderId="84" xfId="0" applyFont="1" applyFill="1" applyBorder="1" applyAlignment="1">
      <alignment vertical="center" wrapText="1"/>
    </xf>
    <xf numFmtId="9" fontId="30" fillId="0" borderId="92" xfId="98" applyFont="1" applyBorder="1" applyAlignment="1">
      <alignment vertical="center" wrapText="1"/>
    </xf>
    <xf numFmtId="9" fontId="30" fillId="0" borderId="33" xfId="98" applyFont="1" applyBorder="1" applyAlignment="1">
      <alignment vertical="center" wrapText="1"/>
    </xf>
    <xf numFmtId="3" fontId="29" fillId="29" borderId="1" xfId="97" applyNumberFormat="1" applyFont="1" applyFill="1" applyBorder="1"/>
    <xf numFmtId="3" fontId="29" fillId="29" borderId="21" xfId="97" applyNumberFormat="1" applyFont="1" applyFill="1" applyBorder="1"/>
    <xf numFmtId="3" fontId="30" fillId="29" borderId="0" xfId="97" applyNumberFormat="1" applyFont="1" applyFill="1" applyBorder="1"/>
    <xf numFmtId="3" fontId="29" fillId="29" borderId="13" xfId="97" applyNumberFormat="1" applyFont="1" applyFill="1" applyBorder="1"/>
    <xf numFmtId="3" fontId="30" fillId="29" borderId="16" xfId="97" applyNumberFormat="1" applyFont="1" applyFill="1" applyBorder="1"/>
    <xf numFmtId="3" fontId="29" fillId="29" borderId="16" xfId="97" applyNumberFormat="1" applyFont="1" applyFill="1" applyBorder="1"/>
    <xf numFmtId="3" fontId="6" fillId="0" borderId="101" xfId="1" applyNumberFormat="1" applyFont="1" applyFill="1" applyBorder="1" applyAlignment="1">
      <alignment horizontal="right" vertical="center" wrapText="1" indent="2"/>
    </xf>
    <xf numFmtId="0" fontId="3" fillId="0" borderId="1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3" fontId="29" fillId="29" borderId="74" xfId="97" applyNumberFormat="1" applyFont="1" applyFill="1" applyBorder="1"/>
    <xf numFmtId="3" fontId="30" fillId="29" borderId="85" xfId="0" applyNumberFormat="1" applyFont="1" applyFill="1" applyBorder="1" applyAlignment="1" applyProtection="1">
      <alignment vertical="center" wrapText="1"/>
      <protection locked="0"/>
    </xf>
    <xf numFmtId="3" fontId="5" fillId="29" borderId="85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90" xfId="98" applyFont="1" applyBorder="1" applyAlignment="1">
      <alignment horizontal="center" vertical="center" wrapText="1"/>
    </xf>
    <xf numFmtId="49" fontId="10" fillId="0" borderId="86" xfId="2" applyNumberFormat="1" applyFont="1" applyFill="1" applyBorder="1" applyAlignment="1" applyProtection="1">
      <alignment horizontal="left" vertical="center" wrapText="1" indent="1"/>
    </xf>
    <xf numFmtId="3" fontId="3" fillId="0" borderId="84" xfId="49" applyNumberFormat="1" applyFont="1" applyBorder="1" applyAlignment="1">
      <alignment horizontal="right" wrapText="1"/>
    </xf>
    <xf numFmtId="0" fontId="5" fillId="0" borderId="116" xfId="49" applyFont="1" applyFill="1" applyBorder="1"/>
    <xf numFmtId="0" fontId="3" fillId="0" borderId="116" xfId="49" applyFont="1" applyFill="1" applyBorder="1"/>
    <xf numFmtId="3" fontId="29" fillId="0" borderId="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6" xfId="0" applyNumberFormat="1" applyFont="1" applyFill="1" applyBorder="1" applyAlignment="1" applyProtection="1">
      <alignment vertical="center" wrapText="1"/>
      <protection locked="0"/>
    </xf>
    <xf numFmtId="3" fontId="8" fillId="0" borderId="166" xfId="0" applyNumberFormat="1" applyFont="1" applyFill="1" applyBorder="1" applyAlignment="1" applyProtection="1">
      <alignment vertical="center" wrapText="1"/>
      <protection locked="0"/>
    </xf>
    <xf numFmtId="3" fontId="3" fillId="0" borderId="166" xfId="0" applyNumberFormat="1" applyFont="1" applyFill="1" applyBorder="1" applyAlignment="1" applyProtection="1">
      <alignment vertical="center" wrapText="1"/>
      <protection locked="0"/>
    </xf>
    <xf numFmtId="165" fontId="5" fillId="0" borderId="166" xfId="0" applyNumberFormat="1" applyFont="1" applyFill="1" applyBorder="1" applyAlignment="1" applyProtection="1">
      <alignment vertical="center" wrapText="1"/>
      <protection locked="0"/>
    </xf>
    <xf numFmtId="3" fontId="30" fillId="0" borderId="166" xfId="0" applyNumberFormat="1" applyFont="1" applyFill="1" applyBorder="1" applyAlignment="1" applyProtection="1">
      <alignment vertical="center" wrapText="1"/>
      <protection locked="0"/>
    </xf>
    <xf numFmtId="3" fontId="30" fillId="0" borderId="16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3" xfId="1" applyFont="1" applyBorder="1" applyAlignment="1">
      <alignment horizontal="center" vertical="center" wrapText="1"/>
    </xf>
    <xf numFmtId="3" fontId="69" fillId="0" borderId="29" xfId="0" applyNumberFormat="1" applyFont="1" applyFill="1" applyBorder="1" applyAlignment="1" applyProtection="1">
      <alignment vertical="center" wrapText="1"/>
      <protection locked="0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3" fillId="0" borderId="102" xfId="0" applyFont="1" applyFill="1" applyBorder="1" applyAlignment="1">
      <alignment horizontal="center"/>
    </xf>
    <xf numFmtId="0" fontId="3" fillId="0" borderId="104" xfId="0" applyFont="1" applyFill="1" applyBorder="1" applyAlignment="1">
      <alignment horizontal="center"/>
    </xf>
    <xf numFmtId="0" fontId="3" fillId="0" borderId="102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center"/>
    </xf>
    <xf numFmtId="3" fontId="12" fillId="0" borderId="0" xfId="2" applyNumberFormat="1" applyFont="1" applyFill="1" applyBorder="1" applyAlignment="1" applyProtection="1">
      <alignment horizontal="left" vertical="center"/>
    </xf>
    <xf numFmtId="3" fontId="13" fillId="0" borderId="0" xfId="0" applyNumberFormat="1" applyFont="1" applyFill="1" applyBorder="1" applyAlignment="1" applyProtection="1">
      <alignment horizontal="center"/>
    </xf>
    <xf numFmtId="3" fontId="11" fillId="0" borderId="0" xfId="2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horizontal="center"/>
    </xf>
    <xf numFmtId="9" fontId="3" fillId="0" borderId="17" xfId="1" applyNumberFormat="1" applyFont="1" applyBorder="1" applyAlignment="1">
      <alignment horizontal="center" vertical="center" wrapText="1"/>
    </xf>
    <xf numFmtId="9" fontId="3" fillId="0" borderId="150" xfId="1" applyNumberFormat="1" applyFont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49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42" xfId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3" fillId="29" borderId="16" xfId="1" applyFont="1" applyFill="1" applyBorder="1" applyAlignment="1">
      <alignment horizontal="center" vertical="center" wrapText="1"/>
    </xf>
    <xf numFmtId="0" fontId="76" fillId="29" borderId="142" xfId="0" applyFont="1" applyFill="1" applyBorder="1" applyAlignment="1">
      <alignment horizontal="center" vertical="center" wrapText="1"/>
    </xf>
    <xf numFmtId="0" fontId="64" fillId="0" borderId="36" xfId="41" applyFont="1" applyBorder="1" applyAlignment="1">
      <alignment horizontal="right"/>
    </xf>
    <xf numFmtId="0" fontId="2" fillId="0" borderId="15" xfId="41" applyFont="1" applyBorder="1" applyAlignment="1">
      <alignment horizontal="center"/>
    </xf>
    <xf numFmtId="0" fontId="2" fillId="0" borderId="59" xfId="41" applyFont="1" applyBorder="1" applyAlignment="1">
      <alignment horizontal="center"/>
    </xf>
    <xf numFmtId="0" fontId="2" fillId="0" borderId="16" xfId="41" applyFont="1" applyBorder="1" applyAlignment="1">
      <alignment horizontal="center"/>
    </xf>
    <xf numFmtId="0" fontId="2" fillId="0" borderId="17" xfId="41" applyFont="1" applyBorder="1" applyAlignment="1">
      <alignment horizontal="center"/>
    </xf>
    <xf numFmtId="0" fontId="5" fillId="0" borderId="17" xfId="49" applyFont="1" applyBorder="1" applyAlignment="1">
      <alignment horizontal="center"/>
    </xf>
    <xf numFmtId="0" fontId="2" fillId="0" borderId="56" xfId="41" applyFont="1" applyBorder="1" applyAlignment="1">
      <alignment horizontal="center"/>
    </xf>
    <xf numFmtId="0" fontId="2" fillId="0" borderId="50" xfId="41" applyFont="1" applyBorder="1" applyAlignment="1">
      <alignment horizontal="center"/>
    </xf>
    <xf numFmtId="0" fontId="2" fillId="0" borderId="57" xfId="41" applyFont="1" applyBorder="1" applyAlignment="1">
      <alignment horizontal="center"/>
    </xf>
    <xf numFmtId="0" fontId="5" fillId="0" borderId="36" xfId="49" applyFont="1" applyBorder="1" applyAlignment="1">
      <alignment horizontal="right" wrapText="1"/>
    </xf>
    <xf numFmtId="0" fontId="5" fillId="0" borderId="0" xfId="49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 vertical="center" wrapText="1"/>
    </xf>
    <xf numFmtId="0" fontId="3" fillId="0" borderId="9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 wrapText="1"/>
    </xf>
    <xf numFmtId="0" fontId="3" fillId="0" borderId="17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87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153" xfId="0" applyFont="1" applyFill="1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3" fontId="30" fillId="0" borderId="15" xfId="0" applyNumberFormat="1" applyFont="1" applyBorder="1" applyAlignment="1">
      <alignment horizontal="center" vertical="center" wrapText="1"/>
    </xf>
    <xf numFmtId="3" fontId="30" fillId="0" borderId="16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9" fontId="30" fillId="0" borderId="17" xfId="0" applyNumberFormat="1" applyFont="1" applyBorder="1" applyAlignment="1">
      <alignment horizontal="center" vertical="center" wrapText="1"/>
    </xf>
    <xf numFmtId="9" fontId="30" fillId="0" borderId="19" xfId="0" applyNumberFormat="1" applyFont="1" applyBorder="1" applyAlignment="1">
      <alignment horizontal="center" vertical="center" wrapText="1"/>
    </xf>
    <xf numFmtId="3" fontId="30" fillId="0" borderId="59" xfId="0" applyNumberFormat="1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left" vertical="center" wrapText="1"/>
    </xf>
    <xf numFmtId="0" fontId="2" fillId="0" borderId="22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left" vertical="center" wrapText="1"/>
    </xf>
    <xf numFmtId="0" fontId="2" fillId="0" borderId="17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2" fillId="0" borderId="13" xfId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left" vertical="center" wrapText="1"/>
    </xf>
    <xf numFmtId="0" fontId="3" fillId="0" borderId="74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4" fillId="0" borderId="21" xfId="1" applyFont="1" applyFill="1" applyBorder="1" applyAlignment="1">
      <alignment horizontal="left" vertical="center" wrapText="1"/>
    </xf>
    <xf numFmtId="0" fontId="4" fillId="0" borderId="22" xfId="1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right"/>
    </xf>
    <xf numFmtId="0" fontId="2" fillId="0" borderId="1" xfId="1" applyFont="1" applyFill="1" applyBorder="1" applyAlignment="1">
      <alignment horizontal="left" vertical="center" wrapText="1"/>
    </xf>
    <xf numFmtId="0" fontId="30" fillId="0" borderId="105" xfId="0" applyFont="1" applyFill="1" applyBorder="1" applyAlignment="1">
      <alignment horizontal="center" vertical="center"/>
    </xf>
    <xf numFmtId="0" fontId="30" fillId="0" borderId="50" xfId="0" applyFont="1" applyFill="1" applyBorder="1" applyAlignment="1">
      <alignment horizontal="center" vertical="center"/>
    </xf>
    <xf numFmtId="0" fontId="30" fillId="0" borderId="59" xfId="0" applyFont="1" applyFill="1" applyBorder="1" applyAlignment="1">
      <alignment horizontal="center" vertical="center"/>
    </xf>
    <xf numFmtId="0" fontId="3" fillId="0" borderId="89" xfId="1" applyFont="1" applyBorder="1" applyAlignment="1">
      <alignment horizontal="center" vertical="center" wrapText="1"/>
    </xf>
    <xf numFmtId="0" fontId="3" fillId="0" borderId="96" xfId="1" applyFont="1" applyBorder="1" applyAlignment="1">
      <alignment horizontal="center" vertical="center" wrapText="1"/>
    </xf>
    <xf numFmtId="0" fontId="3" fillId="0" borderId="93" xfId="1" applyFont="1" applyBorder="1" applyAlignment="1">
      <alignment horizontal="center" vertical="center" wrapText="1"/>
    </xf>
    <xf numFmtId="0" fontId="3" fillId="0" borderId="7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30" fillId="0" borderId="36" xfId="0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3" fillId="0" borderId="82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51" xfId="1" applyFont="1" applyBorder="1" applyAlignment="1">
      <alignment horizontal="center" vertical="center" wrapText="1"/>
    </xf>
    <xf numFmtId="49" fontId="30" fillId="29" borderId="59" xfId="0" applyNumberFormat="1" applyFont="1" applyFill="1" applyBorder="1" applyAlignment="1">
      <alignment horizontal="center" vertical="center" wrapText="1"/>
    </xf>
    <xf numFmtId="49" fontId="30" fillId="29" borderId="16" xfId="0" applyNumberFormat="1" applyFont="1" applyFill="1" applyBorder="1" applyAlignment="1">
      <alignment horizontal="center" vertical="center" wrapText="1"/>
    </xf>
    <xf numFmtId="49" fontId="30" fillId="29" borderId="17" xfId="0" applyNumberFormat="1" applyFont="1" applyFill="1" applyBorder="1" applyAlignment="1">
      <alignment horizontal="center" vertical="center" wrapText="1"/>
    </xf>
    <xf numFmtId="49" fontId="30" fillId="0" borderId="16" xfId="0" applyNumberFormat="1" applyFont="1" applyFill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7" xfId="0" applyNumberFormat="1" applyFont="1" applyBorder="1" applyAlignment="1">
      <alignment horizontal="center" vertical="center" wrapText="1"/>
    </xf>
    <xf numFmtId="49" fontId="29" fillId="0" borderId="18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 wrapText="1"/>
    </xf>
    <xf numFmtId="0" fontId="2" fillId="0" borderId="56" xfId="1" applyFont="1" applyFill="1" applyBorder="1" applyAlignment="1">
      <alignment horizontal="center" vertical="center" wrapText="1"/>
    </xf>
    <xf numFmtId="0" fontId="2" fillId="0" borderId="98" xfId="1" applyFont="1" applyFill="1" applyBorder="1" applyAlignment="1">
      <alignment horizontal="center" vertical="center" wrapText="1"/>
    </xf>
    <xf numFmtId="0" fontId="2" fillId="0" borderId="83" xfId="1" applyFont="1" applyFill="1" applyBorder="1" applyAlignment="1">
      <alignment horizontal="center" vertical="center" wrapText="1"/>
    </xf>
    <xf numFmtId="0" fontId="2" fillId="0" borderId="85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49" fontId="30" fillId="29" borderId="15" xfId="0" applyNumberFormat="1" applyFont="1" applyFill="1" applyBorder="1" applyAlignment="1">
      <alignment horizontal="center" vertical="center" wrapText="1"/>
    </xf>
    <xf numFmtId="9" fontId="29" fillId="0" borderId="79" xfId="98" applyFont="1" applyBorder="1" applyAlignment="1">
      <alignment horizontal="center" vertical="center" wrapText="1"/>
    </xf>
    <xf numFmtId="9" fontId="29" fillId="0" borderId="78" xfId="98" applyFont="1" applyBorder="1" applyAlignment="1">
      <alignment horizontal="center" vertical="center" wrapText="1"/>
    </xf>
    <xf numFmtId="9" fontId="29" fillId="0" borderId="46" xfId="98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left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3" fillId="0" borderId="25" xfId="1" applyFont="1" applyFill="1" applyBorder="1" applyAlignment="1">
      <alignment horizontal="left" vertical="center" wrapText="1"/>
    </xf>
    <xf numFmtId="0" fontId="4" fillId="0" borderId="96" xfId="1" applyFont="1" applyFill="1" applyBorder="1" applyAlignment="1">
      <alignment horizontal="left" vertical="center" wrapText="1"/>
    </xf>
    <xf numFmtId="0" fontId="4" fillId="0" borderId="99" xfId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right"/>
    </xf>
    <xf numFmtId="0" fontId="2" fillId="0" borderId="2" xfId="1" applyFont="1" applyFill="1" applyBorder="1" applyAlignment="1">
      <alignment horizontal="left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9" fillId="0" borderId="84" xfId="0" applyFont="1" applyBorder="1" applyAlignment="1">
      <alignment horizontal="center" vertical="center"/>
    </xf>
    <xf numFmtId="49" fontId="29" fillId="0" borderId="84" xfId="0" applyNumberFormat="1" applyFont="1" applyBorder="1" applyAlignment="1">
      <alignment horizontal="center" vertical="center"/>
    </xf>
    <xf numFmtId="0" fontId="5" fillId="0" borderId="84" xfId="1" applyFont="1" applyFill="1" applyBorder="1" applyAlignment="1">
      <alignment horizontal="center" vertical="center" wrapText="1"/>
    </xf>
    <xf numFmtId="49" fontId="30" fillId="0" borderId="84" xfId="0" applyNumberFormat="1" applyFont="1" applyBorder="1" applyAlignment="1">
      <alignment horizontal="center" vertical="center"/>
    </xf>
    <xf numFmtId="49" fontId="30" fillId="0" borderId="84" xfId="0" applyNumberFormat="1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81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30" fillId="0" borderId="175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49" fontId="29" fillId="0" borderId="26" xfId="0" applyNumberFormat="1" applyFont="1" applyBorder="1" applyAlignment="1">
      <alignment horizontal="center"/>
    </xf>
    <xf numFmtId="49" fontId="29" fillId="0" borderId="55" xfId="0" applyNumberFormat="1" applyFont="1" applyBorder="1" applyAlignment="1">
      <alignment horizontal="center"/>
    </xf>
    <xf numFmtId="0" fontId="30" fillId="0" borderId="98" xfId="0" applyFont="1" applyFill="1" applyBorder="1" applyAlignment="1">
      <alignment horizontal="left" vertical="center" wrapText="1"/>
    </xf>
    <xf numFmtId="0" fontId="30" fillId="0" borderId="93" xfId="0" applyFont="1" applyFill="1" applyBorder="1" applyAlignment="1">
      <alignment horizontal="left" vertical="center" wrapText="1"/>
    </xf>
    <xf numFmtId="49" fontId="30" fillId="0" borderId="98" xfId="0" applyNumberFormat="1" applyFont="1" applyBorder="1" applyAlignment="1">
      <alignment horizontal="left" vertical="center" wrapText="1"/>
    </xf>
    <xf numFmtId="49" fontId="30" fillId="0" borderId="93" xfId="0" applyNumberFormat="1" applyFont="1" applyBorder="1" applyAlignment="1">
      <alignment horizontal="left" vertical="center" wrapText="1"/>
    </xf>
    <xf numFmtId="49" fontId="30" fillId="0" borderId="15" xfId="0" applyNumberFormat="1" applyFont="1" applyBorder="1" applyAlignment="1">
      <alignment horizontal="center"/>
    </xf>
    <xf numFmtId="49" fontId="30" fillId="0" borderId="83" xfId="0" applyNumberFormat="1" applyFont="1" applyBorder="1" applyAlignment="1">
      <alignment horizontal="center"/>
    </xf>
    <xf numFmtId="0" fontId="30" fillId="0" borderId="16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36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0" fillId="0" borderId="3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165" xfId="1" applyFont="1" applyFill="1" applyBorder="1" applyAlignment="1">
      <alignment horizontal="left" vertical="center"/>
    </xf>
    <xf numFmtId="0" fontId="2" fillId="0" borderId="166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9" fontId="29" fillId="0" borderId="16" xfId="0" applyNumberFormat="1" applyFont="1" applyBorder="1" applyAlignment="1">
      <alignment horizontal="center" vertical="center" wrapText="1"/>
    </xf>
    <xf numFmtId="9" fontId="29" fillId="0" borderId="21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2" fillId="0" borderId="15" xfId="1" applyFont="1" applyFill="1" applyBorder="1" applyAlignment="1">
      <alignment horizontal="center" wrapText="1"/>
    </xf>
    <xf numFmtId="0" fontId="2" fillId="0" borderId="20" xfId="1" applyFont="1" applyFill="1" applyBorder="1" applyAlignment="1">
      <alignment horizontal="center" wrapText="1"/>
    </xf>
    <xf numFmtId="0" fontId="2" fillId="0" borderId="16" xfId="1" applyFont="1" applyFill="1" applyBorder="1" applyAlignment="1">
      <alignment horizontal="center" wrapText="1"/>
    </xf>
    <xf numFmtId="0" fontId="2" fillId="0" borderId="21" xfId="1" applyFont="1" applyFill="1" applyBorder="1" applyAlignment="1">
      <alignment horizontal="center" wrapText="1"/>
    </xf>
    <xf numFmtId="0" fontId="5" fillId="0" borderId="147" xfId="0" applyFont="1" applyFill="1" applyBorder="1" applyAlignment="1">
      <alignment vertical="center"/>
    </xf>
    <xf numFmtId="0" fontId="0" fillId="0" borderId="148" xfId="0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29" fillId="0" borderId="149" xfId="0" applyFont="1" applyBorder="1" applyAlignment="1">
      <alignment horizontal="left"/>
    </xf>
    <xf numFmtId="0" fontId="29" fillId="0" borderId="159" xfId="0" applyFont="1" applyBorder="1" applyAlignment="1">
      <alignment horizontal="left"/>
    </xf>
    <xf numFmtId="3" fontId="29" fillId="0" borderId="16" xfId="0" applyNumberFormat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4" fillId="0" borderId="84" xfId="1" applyFont="1" applyFill="1" applyBorder="1" applyAlignment="1">
      <alignment horizontal="left" vertical="center" wrapText="1"/>
    </xf>
    <xf numFmtId="0" fontId="2" fillId="0" borderId="84" xfId="1" applyFont="1" applyFill="1" applyBorder="1" applyAlignment="1">
      <alignment horizontal="left" vertical="center" wrapText="1"/>
    </xf>
    <xf numFmtId="0" fontId="2" fillId="0" borderId="88" xfId="1" applyFont="1" applyFill="1" applyBorder="1" applyAlignment="1">
      <alignment horizontal="left" vertical="center" wrapText="1"/>
    </xf>
    <xf numFmtId="0" fontId="4" fillId="0" borderId="88" xfId="1" applyFont="1" applyFill="1" applyBorder="1" applyAlignment="1">
      <alignment horizontal="left" vertical="center" wrapText="1"/>
    </xf>
    <xf numFmtId="0" fontId="2" fillId="0" borderId="8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84" xfId="1" applyFont="1" applyFill="1" applyBorder="1" applyAlignment="1">
      <alignment horizontal="left" vertical="center" wrapText="1"/>
    </xf>
    <xf numFmtId="0" fontId="30" fillId="0" borderId="8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2" fontId="30" fillId="0" borderId="97" xfId="0" applyNumberFormat="1" applyFont="1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0" borderId="94" xfId="1" applyFont="1" applyFill="1" applyBorder="1" applyAlignment="1">
      <alignment horizontal="center" vertical="center" wrapText="1"/>
    </xf>
    <xf numFmtId="0" fontId="2" fillId="0" borderId="9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58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34" fillId="0" borderId="84" xfId="0" applyFont="1" applyFill="1" applyBorder="1" applyAlignment="1">
      <alignment horizontal="left" vertical="center" wrapText="1"/>
    </xf>
    <xf numFmtId="0" fontId="36" fillId="0" borderId="84" xfId="0" applyFont="1" applyFill="1" applyBorder="1" applyAlignment="1">
      <alignment horizontal="left" vertical="center" wrapText="1"/>
    </xf>
    <xf numFmtId="0" fontId="36" fillId="0" borderId="84" xfId="0" applyFont="1" applyFill="1" applyBorder="1" applyAlignment="1">
      <alignment horizontal="center" vertical="center" wrapText="1"/>
    </xf>
    <xf numFmtId="9" fontId="36" fillId="0" borderId="84" xfId="98" applyFont="1" applyFill="1" applyBorder="1" applyAlignment="1">
      <alignment horizontal="center" vertical="center" wrapText="1"/>
    </xf>
    <xf numFmtId="0" fontId="36" fillId="0" borderId="145" xfId="0" applyFont="1" applyFill="1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6" fillId="0" borderId="6" xfId="0" applyFont="1" applyFill="1" applyBorder="1" applyAlignment="1">
      <alignment horizontal="right"/>
    </xf>
    <xf numFmtId="0" fontId="34" fillId="0" borderId="84" xfId="0" applyFont="1" applyFill="1" applyBorder="1" applyAlignment="1">
      <alignment horizontal="center" vertical="center" wrapText="1"/>
    </xf>
    <xf numFmtId="0" fontId="34" fillId="0" borderId="159" xfId="0" applyFont="1" applyFill="1" applyBorder="1" applyAlignment="1">
      <alignment horizontal="left" vertical="center" wrapText="1"/>
    </xf>
    <xf numFmtId="0" fontId="34" fillId="0" borderId="9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9" fontId="5" fillId="0" borderId="2" xfId="98" applyFont="1" applyFill="1" applyBorder="1" applyAlignment="1">
      <alignment horizontal="center" vertical="center" wrapText="1"/>
    </xf>
    <xf numFmtId="9" fontId="5" fillId="0" borderId="7" xfId="98" applyFont="1" applyFill="1" applyBorder="1" applyAlignment="1">
      <alignment horizontal="center" vertical="center" wrapText="1"/>
    </xf>
    <xf numFmtId="9" fontId="5" fillId="0" borderId="5" xfId="98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/>
    </xf>
    <xf numFmtId="3" fontId="21" fillId="0" borderId="13" xfId="0" applyNumberFormat="1" applyFont="1" applyFill="1" applyBorder="1" applyAlignment="1">
      <alignment horizontal="center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38" xfId="0" applyNumberFormat="1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left" vertical="center" wrapText="1" indent="2"/>
    </xf>
    <xf numFmtId="3" fontId="14" fillId="0" borderId="14" xfId="0" applyNumberFormat="1" applyFont="1" applyFill="1" applyBorder="1" applyAlignment="1">
      <alignment horizontal="left" vertical="center" wrapText="1" indent="2"/>
    </xf>
    <xf numFmtId="3" fontId="21" fillId="0" borderId="38" xfId="0" applyNumberFormat="1" applyFont="1" applyFill="1" applyBorder="1" applyAlignment="1">
      <alignment horizontal="center" vertical="center" wrapText="1"/>
    </xf>
    <xf numFmtId="3" fontId="21" fillId="0" borderId="32" xfId="0" applyNumberFormat="1" applyFont="1" applyFill="1" applyBorder="1" applyAlignment="1">
      <alignment horizontal="center" vertical="center" wrapText="1"/>
    </xf>
    <xf numFmtId="3" fontId="21" fillId="0" borderId="57" xfId="0" applyNumberFormat="1" applyFont="1" applyFill="1" applyBorder="1" applyAlignment="1">
      <alignment horizontal="center" vertical="center"/>
    </xf>
    <xf numFmtId="3" fontId="21" fillId="0" borderId="52" xfId="0" applyNumberFormat="1" applyFont="1" applyFill="1" applyBorder="1" applyAlignment="1">
      <alignment horizontal="center" vertical="center"/>
    </xf>
    <xf numFmtId="0" fontId="79" fillId="0" borderId="7" xfId="44" applyFont="1" applyBorder="1" applyAlignment="1">
      <alignment horizontal="center" vertical="center" wrapText="1"/>
    </xf>
    <xf numFmtId="0" fontId="79" fillId="0" borderId="53" xfId="44" applyFont="1" applyBorder="1" applyAlignment="1">
      <alignment horizontal="center" vertical="center" wrapText="1"/>
    </xf>
    <xf numFmtId="0" fontId="5" fillId="0" borderId="38" xfId="44" applyFont="1" applyBorder="1" applyAlignment="1"/>
    <xf numFmtId="0" fontId="5" fillId="0" borderId="32" xfId="44" applyFont="1" applyBorder="1" applyAlignment="1"/>
    <xf numFmtId="0" fontId="79" fillId="0" borderId="58" xfId="44" applyFont="1" applyBorder="1" applyAlignment="1">
      <alignment horizontal="center" vertical="center" wrapText="1"/>
    </xf>
    <xf numFmtId="0" fontId="79" fillId="0" borderId="54" xfId="44" applyFont="1" applyBorder="1" applyAlignment="1">
      <alignment horizontal="center" vertical="center" wrapText="1"/>
    </xf>
    <xf numFmtId="0" fontId="79" fillId="0" borderId="0" xfId="44" applyFont="1" applyBorder="1" applyAlignment="1">
      <alignment horizontal="center" vertical="center" wrapText="1"/>
    </xf>
    <xf numFmtId="0" fontId="79" fillId="0" borderId="74" xfId="44" applyFont="1" applyBorder="1" applyAlignment="1">
      <alignment horizontal="center" vertical="center" wrapText="1"/>
    </xf>
    <xf numFmtId="0" fontId="3" fillId="0" borderId="74" xfId="44" applyFont="1" applyBorder="1" applyAlignment="1">
      <alignment horizontal="center" vertical="center" wrapText="1"/>
    </xf>
    <xf numFmtId="0" fontId="3" fillId="0" borderId="53" xfId="44" applyFont="1" applyBorder="1" applyAlignment="1">
      <alignment horizontal="center" vertical="center" wrapText="1"/>
    </xf>
    <xf numFmtId="0" fontId="79" fillId="0" borderId="81" xfId="44" applyFont="1" applyBorder="1" applyAlignment="1">
      <alignment horizontal="center" vertical="center" wrapText="1"/>
    </xf>
    <xf numFmtId="0" fontId="79" fillId="0" borderId="43" xfId="44" applyFont="1" applyBorder="1" applyAlignment="1">
      <alignment horizontal="center" vertical="center" wrapText="1"/>
    </xf>
  </cellXfs>
  <cellStyles count="279">
    <cellStyle name="20% - 1. jelölőszín 2" xfId="3" xr:uid="{00000000-0005-0000-0000-000000000000}"/>
    <cellStyle name="20% - 2. jelölőszín 2" xfId="4" xr:uid="{00000000-0005-0000-0000-000001000000}"/>
    <cellStyle name="20% - 3. jelölőszín 2" xfId="5" xr:uid="{00000000-0005-0000-0000-000002000000}"/>
    <cellStyle name="20% - 4. jelölőszín 2" xfId="6" xr:uid="{00000000-0005-0000-0000-000003000000}"/>
    <cellStyle name="20% - 5. jelölőszín 2" xfId="7" xr:uid="{00000000-0005-0000-0000-000004000000}"/>
    <cellStyle name="20% - 6. jelölőszín 2" xfId="8" xr:uid="{00000000-0005-0000-0000-000005000000}"/>
    <cellStyle name="20% - Accent1" xfId="56" xr:uid="{00000000-0005-0000-0000-000006000000}"/>
    <cellStyle name="20% - Accent2" xfId="57" xr:uid="{00000000-0005-0000-0000-000007000000}"/>
    <cellStyle name="20% - Accent3" xfId="58" xr:uid="{00000000-0005-0000-0000-000008000000}"/>
    <cellStyle name="20% - Accent4" xfId="59" xr:uid="{00000000-0005-0000-0000-000009000000}"/>
    <cellStyle name="20% - Accent5" xfId="60" xr:uid="{00000000-0005-0000-0000-00000A000000}"/>
    <cellStyle name="20% - Accent6" xfId="61" xr:uid="{00000000-0005-0000-0000-00000B000000}"/>
    <cellStyle name="40% - 1. jelölőszín 2" xfId="9" xr:uid="{00000000-0005-0000-0000-00000C000000}"/>
    <cellStyle name="40% - 2. jelölőszín 2" xfId="10" xr:uid="{00000000-0005-0000-0000-00000D000000}"/>
    <cellStyle name="40% - 3. jelölőszín 2" xfId="11" xr:uid="{00000000-0005-0000-0000-00000E000000}"/>
    <cellStyle name="40% - 4. jelölőszín 2" xfId="12" xr:uid="{00000000-0005-0000-0000-00000F000000}"/>
    <cellStyle name="40% - 5. jelölőszín 2" xfId="13" xr:uid="{00000000-0005-0000-0000-000010000000}"/>
    <cellStyle name="40% - 6. jelölőszín 2" xfId="14" xr:uid="{00000000-0005-0000-0000-000011000000}"/>
    <cellStyle name="40% - Accent1" xfId="62" xr:uid="{00000000-0005-0000-0000-000012000000}"/>
    <cellStyle name="40% - Accent2" xfId="63" xr:uid="{00000000-0005-0000-0000-000013000000}"/>
    <cellStyle name="40% - Accent3" xfId="64" xr:uid="{00000000-0005-0000-0000-000014000000}"/>
    <cellStyle name="40% - Accent4" xfId="65" xr:uid="{00000000-0005-0000-0000-000015000000}"/>
    <cellStyle name="40% - Accent5" xfId="66" xr:uid="{00000000-0005-0000-0000-000016000000}"/>
    <cellStyle name="40% - Accent6" xfId="67" xr:uid="{00000000-0005-0000-0000-000017000000}"/>
    <cellStyle name="60% - 1. jelölőszín 2" xfId="15" xr:uid="{00000000-0005-0000-0000-000018000000}"/>
    <cellStyle name="60% - 2. jelölőszín 2" xfId="16" xr:uid="{00000000-0005-0000-0000-000019000000}"/>
    <cellStyle name="60% - 3. jelölőszín 2" xfId="17" xr:uid="{00000000-0005-0000-0000-00001A000000}"/>
    <cellStyle name="60% - 4. jelölőszín 2" xfId="18" xr:uid="{00000000-0005-0000-0000-00001B000000}"/>
    <cellStyle name="60% - 5. jelölőszín 2" xfId="19" xr:uid="{00000000-0005-0000-0000-00001C000000}"/>
    <cellStyle name="60% - 6. jelölőszín 2" xfId="20" xr:uid="{00000000-0005-0000-0000-00001D000000}"/>
    <cellStyle name="60% - Accent1" xfId="68" xr:uid="{00000000-0005-0000-0000-00001E000000}"/>
    <cellStyle name="60% - Accent2" xfId="69" xr:uid="{00000000-0005-0000-0000-00001F000000}"/>
    <cellStyle name="60% - Accent3" xfId="70" xr:uid="{00000000-0005-0000-0000-000020000000}"/>
    <cellStyle name="60% - Accent4" xfId="71" xr:uid="{00000000-0005-0000-0000-000021000000}"/>
    <cellStyle name="60% - Accent5" xfId="72" xr:uid="{00000000-0005-0000-0000-000022000000}"/>
    <cellStyle name="60% - Accent6" xfId="73" xr:uid="{00000000-0005-0000-0000-000023000000}"/>
    <cellStyle name="Accent1" xfId="74" xr:uid="{00000000-0005-0000-0000-000024000000}"/>
    <cellStyle name="Accent2" xfId="75" xr:uid="{00000000-0005-0000-0000-000025000000}"/>
    <cellStyle name="Accent3" xfId="76" xr:uid="{00000000-0005-0000-0000-000026000000}"/>
    <cellStyle name="Accent4" xfId="77" xr:uid="{00000000-0005-0000-0000-000027000000}"/>
    <cellStyle name="Accent5" xfId="78" xr:uid="{00000000-0005-0000-0000-000028000000}"/>
    <cellStyle name="Accent6" xfId="79" xr:uid="{00000000-0005-0000-0000-000029000000}"/>
    <cellStyle name="Bad" xfId="80" xr:uid="{00000000-0005-0000-0000-00002A000000}"/>
    <cellStyle name="Bevitel 2" xfId="21" xr:uid="{00000000-0005-0000-0000-00002B000000}"/>
    <cellStyle name="Bevitel 2 2" xfId="135" xr:uid="{00000000-0005-0000-0000-00002C000000}"/>
    <cellStyle name="Bevitel 2 2 2" xfId="167" xr:uid="{00000000-0005-0000-0000-00002D000000}"/>
    <cellStyle name="Bevitel 2 2 3" xfId="112" xr:uid="{00000000-0005-0000-0000-00002E000000}"/>
    <cellStyle name="Bevitel 2 2 4" xfId="162" xr:uid="{00000000-0005-0000-0000-00002F000000}"/>
    <cellStyle name="Bevitel 2 2 5" xfId="222" xr:uid="{00000000-0005-0000-0000-000030000000}"/>
    <cellStyle name="Bevitel 2 3" xfId="140" xr:uid="{00000000-0005-0000-0000-000031000000}"/>
    <cellStyle name="Bevitel 2 3 2" xfId="172" xr:uid="{00000000-0005-0000-0000-000032000000}"/>
    <cellStyle name="Bevitel 2 3 3" xfId="189" xr:uid="{00000000-0005-0000-0000-000033000000}"/>
    <cellStyle name="Bevitel 2 3 4" xfId="207" xr:uid="{00000000-0005-0000-0000-000034000000}"/>
    <cellStyle name="Bevitel 2 3 5" xfId="227" xr:uid="{00000000-0005-0000-0000-000035000000}"/>
    <cellStyle name="Bevitel 2 4" xfId="105" xr:uid="{00000000-0005-0000-0000-000036000000}"/>
    <cellStyle name="Bevitel 2 5" xfId="102" xr:uid="{00000000-0005-0000-0000-000037000000}"/>
    <cellStyle name="Bevitel 2 6" xfId="111" xr:uid="{00000000-0005-0000-0000-000038000000}"/>
    <cellStyle name="Bevitel 2 7" xfId="243" xr:uid="{00000000-0005-0000-0000-000039000000}"/>
    <cellStyle name="Bevitel 2 8" xfId="255" xr:uid="{00000000-0005-0000-0000-00003A000000}"/>
    <cellStyle name="Bevitel 2 9" xfId="267" xr:uid="{00000000-0005-0000-0000-00003B000000}"/>
    <cellStyle name="Calculation" xfId="81" xr:uid="{00000000-0005-0000-0000-00003C000000}"/>
    <cellStyle name="Calculation 2" xfId="147" xr:uid="{00000000-0005-0000-0000-00003D000000}"/>
    <cellStyle name="Calculation 2 2" xfId="179" xr:uid="{00000000-0005-0000-0000-00003E000000}"/>
    <cellStyle name="Calculation 2 3" xfId="196" xr:uid="{00000000-0005-0000-0000-00003F000000}"/>
    <cellStyle name="Calculation 2 4" xfId="213" xr:uid="{00000000-0005-0000-0000-000040000000}"/>
    <cellStyle name="Calculation 2 5" xfId="233" xr:uid="{00000000-0005-0000-0000-000041000000}"/>
    <cellStyle name="Calculation 3" xfId="144" xr:uid="{00000000-0005-0000-0000-000042000000}"/>
    <cellStyle name="Calculation 3 2" xfId="176" xr:uid="{00000000-0005-0000-0000-000043000000}"/>
    <cellStyle name="Calculation 3 3" xfId="193" xr:uid="{00000000-0005-0000-0000-000044000000}"/>
    <cellStyle name="Calculation 3 4" xfId="210" xr:uid="{00000000-0005-0000-0000-000045000000}"/>
    <cellStyle name="Calculation 3 5" xfId="230" xr:uid="{00000000-0005-0000-0000-000046000000}"/>
    <cellStyle name="Calculation 4" xfId="120" xr:uid="{00000000-0005-0000-0000-000047000000}"/>
    <cellStyle name="Calculation 5" xfId="119" xr:uid="{00000000-0005-0000-0000-000048000000}"/>
    <cellStyle name="Calculation 6" xfId="106" xr:uid="{00000000-0005-0000-0000-000049000000}"/>
    <cellStyle name="Calculation 7" xfId="252" xr:uid="{00000000-0005-0000-0000-00004A000000}"/>
    <cellStyle name="Calculation 8" xfId="242" xr:uid="{00000000-0005-0000-0000-00004B000000}"/>
    <cellStyle name="Calculation 9" xfId="273" xr:uid="{00000000-0005-0000-0000-00004C000000}"/>
    <cellStyle name="Check Cell" xfId="82" xr:uid="{00000000-0005-0000-0000-00004D000000}"/>
    <cellStyle name="Cím 2" xfId="22" xr:uid="{00000000-0005-0000-0000-00004E000000}"/>
    <cellStyle name="Címsor 1 2" xfId="23" xr:uid="{00000000-0005-0000-0000-00004F000000}"/>
    <cellStyle name="Címsor 2 2" xfId="24" xr:uid="{00000000-0005-0000-0000-000050000000}"/>
    <cellStyle name="Címsor 3 2" xfId="25" xr:uid="{00000000-0005-0000-0000-000051000000}"/>
    <cellStyle name="Címsor 4 2" xfId="26" xr:uid="{00000000-0005-0000-0000-000052000000}"/>
    <cellStyle name="Ellenőrzőcella 2" xfId="27" xr:uid="{00000000-0005-0000-0000-000053000000}"/>
    <cellStyle name="Explanatory Text" xfId="83" xr:uid="{00000000-0005-0000-0000-000054000000}"/>
    <cellStyle name="Ezres" xfId="97" builtinId="3"/>
    <cellStyle name="Ezres 2" xfId="55" xr:uid="{00000000-0005-0000-0000-000056000000}"/>
    <cellStyle name="Ezres 2 2" xfId="99" xr:uid="{00000000-0005-0000-0000-000057000000}"/>
    <cellStyle name="Ezres 2 2 2" xfId="134" xr:uid="{00000000-0005-0000-0000-000058000000}"/>
    <cellStyle name="Ezres 2 2 3" xfId="153" xr:uid="{00000000-0005-0000-0000-000059000000}"/>
    <cellStyle name="Ezres 2 2 4" xfId="131" xr:uid="{00000000-0005-0000-0000-00005A000000}"/>
    <cellStyle name="Ezres 2 2 5" xfId="260" xr:uid="{00000000-0005-0000-0000-00005B000000}"/>
    <cellStyle name="Ezres 2 3" xfId="143" xr:uid="{00000000-0005-0000-0000-00005C000000}"/>
    <cellStyle name="Ezres 2 4" xfId="117" xr:uid="{00000000-0005-0000-0000-00005D000000}"/>
    <cellStyle name="Ezres 2 5" xfId="249" xr:uid="{00000000-0005-0000-0000-00005E000000}"/>
    <cellStyle name="Ezres 2 6" xfId="272" xr:uid="{00000000-0005-0000-0000-00005F000000}"/>
    <cellStyle name="Ezres 3" xfId="100" xr:uid="{00000000-0005-0000-0000-000060000000}"/>
    <cellStyle name="Ezres 3 2" xfId="154" xr:uid="{00000000-0005-0000-0000-000061000000}"/>
    <cellStyle name="Ezres 3 3" xfId="132" xr:uid="{00000000-0005-0000-0000-000062000000}"/>
    <cellStyle name="Ezres 3 4" xfId="261" xr:uid="{00000000-0005-0000-0000-000063000000}"/>
    <cellStyle name="Ezres 4" xfId="101" xr:uid="{00000000-0005-0000-0000-000064000000}"/>
    <cellStyle name="Ezres 4 2" xfId="152" xr:uid="{00000000-0005-0000-0000-000065000000}"/>
    <cellStyle name="Ezres 4 3" xfId="262" xr:uid="{00000000-0005-0000-0000-000066000000}"/>
    <cellStyle name="Ezres 5" xfId="129" xr:uid="{00000000-0005-0000-0000-000067000000}"/>
    <cellStyle name="Ezres 6" xfId="259" xr:uid="{00000000-0005-0000-0000-000068000000}"/>
    <cellStyle name="Ezres 7" xfId="278" xr:uid="{00000000-0005-0000-0000-000069000000}"/>
    <cellStyle name="Figyelmeztetés 2" xfId="28" xr:uid="{00000000-0005-0000-0000-00006A000000}"/>
    <cellStyle name="Good" xfId="84" xr:uid="{00000000-0005-0000-0000-00006B000000}"/>
    <cellStyle name="Heading 1" xfId="85" xr:uid="{00000000-0005-0000-0000-00006C000000}"/>
    <cellStyle name="Heading 2" xfId="86" xr:uid="{00000000-0005-0000-0000-00006D000000}"/>
    <cellStyle name="Heading 3" xfId="87" xr:uid="{00000000-0005-0000-0000-00006E000000}"/>
    <cellStyle name="Heading 4" xfId="88" xr:uid="{00000000-0005-0000-0000-00006F000000}"/>
    <cellStyle name="Hivatkozott cella 2" xfId="29" xr:uid="{00000000-0005-0000-0000-000070000000}"/>
    <cellStyle name="Input" xfId="89" xr:uid="{00000000-0005-0000-0000-000071000000}"/>
    <cellStyle name="Input 2" xfId="148" xr:uid="{00000000-0005-0000-0000-000072000000}"/>
    <cellStyle name="Input 2 2" xfId="180" xr:uid="{00000000-0005-0000-0000-000073000000}"/>
    <cellStyle name="Input 2 3" xfId="197" xr:uid="{00000000-0005-0000-0000-000074000000}"/>
    <cellStyle name="Input 2 4" xfId="214" xr:uid="{00000000-0005-0000-0000-000075000000}"/>
    <cellStyle name="Input 2 5" xfId="234" xr:uid="{00000000-0005-0000-0000-000076000000}"/>
    <cellStyle name="Input 3" xfId="155" xr:uid="{00000000-0005-0000-0000-000077000000}"/>
    <cellStyle name="Input 3 2" xfId="184" xr:uid="{00000000-0005-0000-0000-000078000000}"/>
    <cellStyle name="Input 3 3" xfId="201" xr:uid="{00000000-0005-0000-0000-000079000000}"/>
    <cellStyle name="Input 3 4" xfId="218" xr:uid="{00000000-0005-0000-0000-00007A000000}"/>
    <cellStyle name="Input 3 5" xfId="238" xr:uid="{00000000-0005-0000-0000-00007B000000}"/>
    <cellStyle name="Input 4" xfId="123" xr:uid="{00000000-0005-0000-0000-00007C000000}"/>
    <cellStyle name="Input 5" xfId="124" xr:uid="{00000000-0005-0000-0000-00007D000000}"/>
    <cellStyle name="Input 6" xfId="107" xr:uid="{00000000-0005-0000-0000-00007E000000}"/>
    <cellStyle name="Input 7" xfId="254" xr:uid="{00000000-0005-0000-0000-00007F000000}"/>
    <cellStyle name="Input 8" xfId="263" xr:uid="{00000000-0005-0000-0000-000080000000}"/>
    <cellStyle name="Input 9" xfId="274" xr:uid="{00000000-0005-0000-0000-000081000000}"/>
    <cellStyle name="Jegyzet 2" xfId="30" xr:uid="{00000000-0005-0000-0000-000082000000}"/>
    <cellStyle name="Jegyzet 2 2" xfId="138" xr:uid="{00000000-0005-0000-0000-000083000000}"/>
    <cellStyle name="Jegyzet 2 2 2" xfId="170" xr:uid="{00000000-0005-0000-0000-000084000000}"/>
    <cellStyle name="Jegyzet 2 2 3" xfId="130" xr:uid="{00000000-0005-0000-0000-000085000000}"/>
    <cellStyle name="Jegyzet 2 2 4" xfId="205" xr:uid="{00000000-0005-0000-0000-000086000000}"/>
    <cellStyle name="Jegyzet 2 2 5" xfId="225" xr:uid="{00000000-0005-0000-0000-000087000000}"/>
    <cellStyle name="Jegyzet 2 3" xfId="137" xr:uid="{00000000-0005-0000-0000-000088000000}"/>
    <cellStyle name="Jegyzet 2 3 2" xfId="169" xr:uid="{00000000-0005-0000-0000-000089000000}"/>
    <cellStyle name="Jegyzet 2 3 3" xfId="115" xr:uid="{00000000-0005-0000-0000-00008A000000}"/>
    <cellStyle name="Jegyzet 2 3 4" xfId="166" xr:uid="{00000000-0005-0000-0000-00008B000000}"/>
    <cellStyle name="Jegyzet 2 3 5" xfId="224" xr:uid="{00000000-0005-0000-0000-00008C000000}"/>
    <cellStyle name="Jegyzet 2 4" xfId="108" xr:uid="{00000000-0005-0000-0000-00008D000000}"/>
    <cellStyle name="Jegyzet 2 5" xfId="122" xr:uid="{00000000-0005-0000-0000-00008E000000}"/>
    <cellStyle name="Jegyzet 2 6" xfId="121" xr:uid="{00000000-0005-0000-0000-00008F000000}"/>
    <cellStyle name="Jegyzet 2 7" xfId="245" xr:uid="{00000000-0005-0000-0000-000090000000}"/>
    <cellStyle name="Jegyzet 2 8" xfId="253" xr:uid="{00000000-0005-0000-0000-000091000000}"/>
    <cellStyle name="Jegyzet 2 9" xfId="268" xr:uid="{00000000-0005-0000-0000-000092000000}"/>
    <cellStyle name="Jelölőszín (1) 2" xfId="31" xr:uid="{00000000-0005-0000-0000-000093000000}"/>
    <cellStyle name="Jelölőszín (2) 2" xfId="32" xr:uid="{00000000-0005-0000-0000-000094000000}"/>
    <cellStyle name="Jelölőszín (3) 2" xfId="33" xr:uid="{00000000-0005-0000-0000-000095000000}"/>
    <cellStyle name="Jelölőszín (4) 2" xfId="34" xr:uid="{00000000-0005-0000-0000-000096000000}"/>
    <cellStyle name="Jelölőszín (5) 2" xfId="35" xr:uid="{00000000-0005-0000-0000-000097000000}"/>
    <cellStyle name="Jelölőszín (6) 2" xfId="36" xr:uid="{00000000-0005-0000-0000-000098000000}"/>
    <cellStyle name="Jó 2" xfId="37" xr:uid="{00000000-0005-0000-0000-000099000000}"/>
    <cellStyle name="Kimenet 2" xfId="38" xr:uid="{00000000-0005-0000-0000-00009A000000}"/>
    <cellStyle name="Kimenet 2 2" xfId="139" xr:uid="{00000000-0005-0000-0000-00009B000000}"/>
    <cellStyle name="Kimenet 2 2 2" xfId="171" xr:uid="{00000000-0005-0000-0000-00009C000000}"/>
    <cellStyle name="Kimenet 2 2 3" xfId="188" xr:uid="{00000000-0005-0000-0000-00009D000000}"/>
    <cellStyle name="Kimenet 2 2 4" xfId="206" xr:uid="{00000000-0005-0000-0000-00009E000000}"/>
    <cellStyle name="Kimenet 2 2 5" xfId="226" xr:uid="{00000000-0005-0000-0000-00009F000000}"/>
    <cellStyle name="Kimenet 2 3" xfId="136" xr:uid="{00000000-0005-0000-0000-0000A0000000}"/>
    <cellStyle name="Kimenet 2 3 2" xfId="168" xr:uid="{00000000-0005-0000-0000-0000A1000000}"/>
    <cellStyle name="Kimenet 2 3 3" xfId="114" xr:uid="{00000000-0005-0000-0000-0000A2000000}"/>
    <cellStyle name="Kimenet 2 3 4" xfId="118" xr:uid="{00000000-0005-0000-0000-0000A3000000}"/>
    <cellStyle name="Kimenet 2 3 5" xfId="223" xr:uid="{00000000-0005-0000-0000-0000A4000000}"/>
    <cellStyle name="Kimenet 2 4" xfId="109" xr:uid="{00000000-0005-0000-0000-0000A5000000}"/>
    <cellStyle name="Kimenet 2 5" xfId="160" xr:uid="{00000000-0005-0000-0000-0000A6000000}"/>
    <cellStyle name="Kimenet 2 6" xfId="163" xr:uid="{00000000-0005-0000-0000-0000A7000000}"/>
    <cellStyle name="Kimenet 2 7" xfId="246" xr:uid="{00000000-0005-0000-0000-0000A8000000}"/>
    <cellStyle name="Kimenet 2 8" xfId="244" xr:uid="{00000000-0005-0000-0000-0000A9000000}"/>
    <cellStyle name="Kimenet 2 9" xfId="269" xr:uid="{00000000-0005-0000-0000-0000AA000000}"/>
    <cellStyle name="Linked Cell" xfId="90" xr:uid="{00000000-0005-0000-0000-0000AB000000}"/>
    <cellStyle name="Magyarázó szöveg 2" xfId="39" xr:uid="{00000000-0005-0000-0000-0000AC000000}"/>
    <cellStyle name="Neutral" xfId="91" xr:uid="{00000000-0005-0000-0000-0000AD000000}"/>
    <cellStyle name="Normál" xfId="0" builtinId="0"/>
    <cellStyle name="Normál 2" xfId="1" xr:uid="{00000000-0005-0000-0000-0000AF000000}"/>
    <cellStyle name="Normál 2 2" xfId="40" xr:uid="{00000000-0005-0000-0000-0000B0000000}"/>
    <cellStyle name="Normál 2_TÁJÉKOZTATÓ _TÁBLÁK" xfId="41" xr:uid="{00000000-0005-0000-0000-0000B1000000}"/>
    <cellStyle name="Normál 3" xfId="42" xr:uid="{00000000-0005-0000-0000-0000B2000000}"/>
    <cellStyle name="Normál 4" xfId="43" xr:uid="{00000000-0005-0000-0000-0000B3000000}"/>
    <cellStyle name="Normál 4 2" xfId="44" xr:uid="{00000000-0005-0000-0000-0000B4000000}"/>
    <cellStyle name="Normál 5" xfId="45" xr:uid="{00000000-0005-0000-0000-0000B5000000}"/>
    <cellStyle name="Normál 5 2" xfId="46" xr:uid="{00000000-0005-0000-0000-0000B6000000}"/>
    <cellStyle name="Normál 5 3" xfId="47" xr:uid="{00000000-0005-0000-0000-0000B7000000}"/>
    <cellStyle name="Normal_KARSZJ3" xfId="48" xr:uid="{00000000-0005-0000-0000-0000B8000000}"/>
    <cellStyle name="Normál_KVRENMUNKA" xfId="2" xr:uid="{00000000-0005-0000-0000-0000B9000000}"/>
    <cellStyle name="Normál_TÁJÉKOZTATÓ _TÁBLÁK" xfId="49" xr:uid="{00000000-0005-0000-0000-0000BA000000}"/>
    <cellStyle name="Note" xfId="92" xr:uid="{00000000-0005-0000-0000-0000BB000000}"/>
    <cellStyle name="Note 2" xfId="149" xr:uid="{00000000-0005-0000-0000-0000BC000000}"/>
    <cellStyle name="Note 2 2" xfId="181" xr:uid="{00000000-0005-0000-0000-0000BD000000}"/>
    <cellStyle name="Note 2 3" xfId="198" xr:uid="{00000000-0005-0000-0000-0000BE000000}"/>
    <cellStyle name="Note 2 4" xfId="215" xr:uid="{00000000-0005-0000-0000-0000BF000000}"/>
    <cellStyle name="Note 2 5" xfId="235" xr:uid="{00000000-0005-0000-0000-0000C0000000}"/>
    <cellStyle name="Note 3" xfId="156" xr:uid="{00000000-0005-0000-0000-0000C1000000}"/>
    <cellStyle name="Note 3 2" xfId="185" xr:uid="{00000000-0005-0000-0000-0000C2000000}"/>
    <cellStyle name="Note 3 3" xfId="202" xr:uid="{00000000-0005-0000-0000-0000C3000000}"/>
    <cellStyle name="Note 3 4" xfId="219" xr:uid="{00000000-0005-0000-0000-0000C4000000}"/>
    <cellStyle name="Note 3 5" xfId="239" xr:uid="{00000000-0005-0000-0000-0000C5000000}"/>
    <cellStyle name="Note 4" xfId="125" xr:uid="{00000000-0005-0000-0000-0000C6000000}"/>
    <cellStyle name="Note 5" xfId="165" xr:uid="{00000000-0005-0000-0000-0000C7000000}"/>
    <cellStyle name="Note 6" xfId="128" xr:uid="{00000000-0005-0000-0000-0000C8000000}"/>
    <cellStyle name="Note 7" xfId="256" xr:uid="{00000000-0005-0000-0000-0000C9000000}"/>
    <cellStyle name="Note 8" xfId="264" xr:uid="{00000000-0005-0000-0000-0000CA000000}"/>
    <cellStyle name="Note 9" xfId="275" xr:uid="{00000000-0005-0000-0000-0000CB000000}"/>
    <cellStyle name="Output" xfId="93" xr:uid="{00000000-0005-0000-0000-0000CC000000}"/>
    <cellStyle name="Output 2" xfId="150" xr:uid="{00000000-0005-0000-0000-0000CD000000}"/>
    <cellStyle name="Output 2 2" xfId="182" xr:uid="{00000000-0005-0000-0000-0000CE000000}"/>
    <cellStyle name="Output 2 3" xfId="199" xr:uid="{00000000-0005-0000-0000-0000CF000000}"/>
    <cellStyle name="Output 2 4" xfId="216" xr:uid="{00000000-0005-0000-0000-0000D0000000}"/>
    <cellStyle name="Output 2 5" xfId="236" xr:uid="{00000000-0005-0000-0000-0000D1000000}"/>
    <cellStyle name="Output 3" xfId="157" xr:uid="{00000000-0005-0000-0000-0000D2000000}"/>
    <cellStyle name="Output 3 2" xfId="186" xr:uid="{00000000-0005-0000-0000-0000D3000000}"/>
    <cellStyle name="Output 3 3" xfId="203" xr:uid="{00000000-0005-0000-0000-0000D4000000}"/>
    <cellStyle name="Output 3 4" xfId="220" xr:uid="{00000000-0005-0000-0000-0000D5000000}"/>
    <cellStyle name="Output 3 5" xfId="240" xr:uid="{00000000-0005-0000-0000-0000D6000000}"/>
    <cellStyle name="Output 4" xfId="126" xr:uid="{00000000-0005-0000-0000-0000D7000000}"/>
    <cellStyle name="Output 5" xfId="164" xr:uid="{00000000-0005-0000-0000-0000D8000000}"/>
    <cellStyle name="Output 6" xfId="110" xr:uid="{00000000-0005-0000-0000-0000D9000000}"/>
    <cellStyle name="Output 7" xfId="257" xr:uid="{00000000-0005-0000-0000-0000DA000000}"/>
    <cellStyle name="Output 8" xfId="265" xr:uid="{00000000-0005-0000-0000-0000DB000000}"/>
    <cellStyle name="Output 9" xfId="276" xr:uid="{00000000-0005-0000-0000-0000DC000000}"/>
    <cellStyle name="Összesen 2" xfId="50" xr:uid="{00000000-0005-0000-0000-0000DD000000}"/>
    <cellStyle name="Összesen 2 2" xfId="141" xr:uid="{00000000-0005-0000-0000-0000DE000000}"/>
    <cellStyle name="Összesen 2 2 2" xfId="173" xr:uid="{00000000-0005-0000-0000-0000DF000000}"/>
    <cellStyle name="Összesen 2 2 3" xfId="190" xr:uid="{00000000-0005-0000-0000-0000E0000000}"/>
    <cellStyle name="Összesen 2 2 4" xfId="208" xr:uid="{00000000-0005-0000-0000-0000E1000000}"/>
    <cellStyle name="Összesen 2 2 5" xfId="228" xr:uid="{00000000-0005-0000-0000-0000E2000000}"/>
    <cellStyle name="Összesen 2 3" xfId="146" xr:uid="{00000000-0005-0000-0000-0000E3000000}"/>
    <cellStyle name="Összesen 2 3 2" xfId="178" xr:uid="{00000000-0005-0000-0000-0000E4000000}"/>
    <cellStyle name="Összesen 2 3 3" xfId="195" xr:uid="{00000000-0005-0000-0000-0000E5000000}"/>
    <cellStyle name="Összesen 2 3 4" xfId="212" xr:uid="{00000000-0005-0000-0000-0000E6000000}"/>
    <cellStyle name="Összesen 2 3 5" xfId="232" xr:uid="{00000000-0005-0000-0000-0000E7000000}"/>
    <cellStyle name="Összesen 2 4" xfId="113" xr:uid="{00000000-0005-0000-0000-0000E8000000}"/>
    <cellStyle name="Összesen 2 5" xfId="192" xr:uid="{00000000-0005-0000-0000-0000E9000000}"/>
    <cellStyle name="Összesen 2 6" xfId="103" xr:uid="{00000000-0005-0000-0000-0000EA000000}"/>
    <cellStyle name="Összesen 2 7" xfId="247" xr:uid="{00000000-0005-0000-0000-0000EB000000}"/>
    <cellStyle name="Összesen 2 8" xfId="251" xr:uid="{00000000-0005-0000-0000-0000EC000000}"/>
    <cellStyle name="Összesen 2 9" xfId="270" xr:uid="{00000000-0005-0000-0000-0000ED000000}"/>
    <cellStyle name="Rossz 2" xfId="51" xr:uid="{00000000-0005-0000-0000-0000EE000000}"/>
    <cellStyle name="Semleges 2" xfId="52" xr:uid="{00000000-0005-0000-0000-0000EF000000}"/>
    <cellStyle name="Számítás 2" xfId="53" xr:uid="{00000000-0005-0000-0000-0000F0000000}"/>
    <cellStyle name="Számítás 2 2" xfId="142" xr:uid="{00000000-0005-0000-0000-0000F1000000}"/>
    <cellStyle name="Számítás 2 2 2" xfId="174" xr:uid="{00000000-0005-0000-0000-0000F2000000}"/>
    <cellStyle name="Számítás 2 2 3" xfId="191" xr:uid="{00000000-0005-0000-0000-0000F3000000}"/>
    <cellStyle name="Számítás 2 2 4" xfId="209" xr:uid="{00000000-0005-0000-0000-0000F4000000}"/>
    <cellStyle name="Számítás 2 2 5" xfId="229" xr:uid="{00000000-0005-0000-0000-0000F5000000}"/>
    <cellStyle name="Számítás 2 3" xfId="145" xr:uid="{00000000-0005-0000-0000-0000F6000000}"/>
    <cellStyle name="Számítás 2 3 2" xfId="177" xr:uid="{00000000-0005-0000-0000-0000F7000000}"/>
    <cellStyle name="Számítás 2 3 3" xfId="194" xr:uid="{00000000-0005-0000-0000-0000F8000000}"/>
    <cellStyle name="Számítás 2 3 4" xfId="211" xr:uid="{00000000-0005-0000-0000-0000F9000000}"/>
    <cellStyle name="Számítás 2 3 5" xfId="231" xr:uid="{00000000-0005-0000-0000-0000FA000000}"/>
    <cellStyle name="Számítás 2 4" xfId="116" xr:uid="{00000000-0005-0000-0000-0000FB000000}"/>
    <cellStyle name="Számítás 2 5" xfId="104" xr:uid="{00000000-0005-0000-0000-0000FC000000}"/>
    <cellStyle name="Számítás 2 6" xfId="159" xr:uid="{00000000-0005-0000-0000-0000FD000000}"/>
    <cellStyle name="Számítás 2 7" xfId="248" xr:uid="{00000000-0005-0000-0000-0000FE000000}"/>
    <cellStyle name="Számítás 2 8" xfId="250" xr:uid="{00000000-0005-0000-0000-0000FF000000}"/>
    <cellStyle name="Számítás 2 9" xfId="271" xr:uid="{00000000-0005-0000-0000-000000010000}"/>
    <cellStyle name="Százalék" xfId="98" builtinId="5"/>
    <cellStyle name="Százalék 2" xfId="54" xr:uid="{00000000-0005-0000-0000-000002010000}"/>
    <cellStyle name="Százalék 2 3" xfId="133" xr:uid="{00000000-0005-0000-0000-000003010000}"/>
    <cellStyle name="Title" xfId="94" xr:uid="{00000000-0005-0000-0000-000004010000}"/>
    <cellStyle name="Total" xfId="95" xr:uid="{00000000-0005-0000-0000-000005010000}"/>
    <cellStyle name="Total 2" xfId="151" xr:uid="{00000000-0005-0000-0000-000006010000}"/>
    <cellStyle name="Total 2 2" xfId="183" xr:uid="{00000000-0005-0000-0000-000007010000}"/>
    <cellStyle name="Total 2 3" xfId="200" xr:uid="{00000000-0005-0000-0000-000008010000}"/>
    <cellStyle name="Total 2 4" xfId="217" xr:uid="{00000000-0005-0000-0000-000009010000}"/>
    <cellStyle name="Total 2 5" xfId="237" xr:uid="{00000000-0005-0000-0000-00000A010000}"/>
    <cellStyle name="Total 3" xfId="158" xr:uid="{00000000-0005-0000-0000-00000B010000}"/>
    <cellStyle name="Total 3 2" xfId="187" xr:uid="{00000000-0005-0000-0000-00000C010000}"/>
    <cellStyle name="Total 3 3" xfId="204" xr:uid="{00000000-0005-0000-0000-00000D010000}"/>
    <cellStyle name="Total 3 4" xfId="221" xr:uid="{00000000-0005-0000-0000-00000E010000}"/>
    <cellStyle name="Total 3 5" xfId="241" xr:uid="{00000000-0005-0000-0000-00000F010000}"/>
    <cellStyle name="Total 4" xfId="127" xr:uid="{00000000-0005-0000-0000-000010010000}"/>
    <cellStyle name="Total 5" xfId="161" xr:uid="{00000000-0005-0000-0000-000011010000}"/>
    <cellStyle name="Total 6" xfId="175" xr:uid="{00000000-0005-0000-0000-000012010000}"/>
    <cellStyle name="Total 7" xfId="258" xr:uid="{00000000-0005-0000-0000-000013010000}"/>
    <cellStyle name="Total 8" xfId="266" xr:uid="{00000000-0005-0000-0000-000014010000}"/>
    <cellStyle name="Total 9" xfId="277" xr:uid="{00000000-0005-0000-0000-000015010000}"/>
    <cellStyle name="Warning Text" xfId="96" xr:uid="{00000000-0005-0000-0000-000016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RVEZ&#201;S\TERV%202020\terv%20h&#225;tt&#233;r%20kalkul&#225;ci&#2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P&#233;nz&#252;gy\Dokumentumok\T&#246;bbc&#233;l&#250;Kist&#233;rs&#233;giT&#225;rsul&#225;s\Normat&#237;va_2006\BMelfogadott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T&#246;bbc&#233;l&#250;Kist&#233;rs&#233;giT&#225;rsul&#225;s/Normat&#237;va_2006/BMelfogadott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vasar\k&#246;z&#246;s\Users\cora\AppData\Local\Microsoft\Messenger\irodavezeto@rkt.hu\Sharing%20Folders\csermenyih@freemail.hu\Normat&#237;va\2008\Szent%20L&#225;szl&#243;%20V&#246;lgye%20T&#246;bbc&#233;l&#250;%20Kist&#233;rs&#233;gi%20T&#225;rsul&#225;s,700107,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T&#246;bbc&#233;l&#250;Kist&#233;rs&#233;giT&#225;rsul&#225;s/Normat&#237;va_2007/normat&#237;vafelm&#233;r&#233;s200611h&#243;/4002_kit&#246;lt&#246;tt1204(V&#201;GLEG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ÉCS"/>
      <sheetName val="CSK 2020"/>
      <sheetName val="cégktg alap"/>
      <sheetName val="anyag"/>
      <sheetName val="UJK"/>
      <sheetName val="üzemanyag"/>
      <sheetName val="tisztítószer"/>
      <sheetName val="csop.bizt"/>
      <sheetName val="munkaruha+orvos"/>
      <sheetName val="Egészségház"/>
      <sheetName val="SZAMURÁJ"/>
      <sheetName val="FIRE"/>
      <sheetName val="NHKV"/>
      <sheetName val="Lindström"/>
      <sheetName val="craft"/>
      <sheetName val="berger"/>
      <sheetName val="BENTOX"/>
      <sheetName val="TRIOR"/>
      <sheetName val="centrál+KR"/>
      <sheetName val="temető egyéb"/>
      <sheetName val="temető sírhely"/>
      <sheetName val="muvk"/>
      <sheetName val="könyvtár"/>
      <sheetName val="cégktg LE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Bizonylat fajta</v>
          </cell>
          <cell r="B1" t="str">
            <v>Bizonylatszám</v>
          </cell>
          <cell r="C1" t="str">
            <v>Kelte</v>
          </cell>
          <cell r="D1" t="str">
            <v>Teljesítés</v>
          </cell>
          <cell r="E1" t="str">
            <v>Esedékesség</v>
          </cell>
          <cell r="F1" t="str">
            <v>Ügyfél kód</v>
          </cell>
          <cell r="G1" t="str">
            <v>Ügyfél</v>
          </cell>
          <cell r="H1" t="str">
            <v>Adószám</v>
          </cell>
          <cell r="I1" t="str">
            <v>Termék kód</v>
          </cell>
          <cell r="J1" t="str">
            <v>Termék név</v>
          </cell>
          <cell r="K1" t="str">
            <v>Cikkszám</v>
          </cell>
          <cell r="L1" t="str">
            <v>KN/TESZOR</v>
          </cell>
          <cell r="M1" t="str">
            <v>Termék KN kódja</v>
          </cell>
          <cell r="N1" t="str">
            <v>Kombinált Nómenklatúra (KN)</v>
          </cell>
          <cell r="O1" t="str">
            <v>Raktár</v>
          </cell>
          <cell r="P1" t="str">
            <v>Mennyiség</v>
          </cell>
          <cell r="Q1" t="str">
            <v>Mennyiségi egység</v>
          </cell>
          <cell r="R1" t="str">
            <v>Egységár</v>
          </cell>
          <cell r="S1" t="str">
            <v>Áfa kulcs</v>
          </cell>
          <cell r="T1" t="str">
            <v>Pénznem</v>
          </cell>
          <cell r="U1" t="str">
            <v>Árfolyam</v>
          </cell>
          <cell r="V1" t="str">
            <v>Nettó érték</v>
          </cell>
          <cell r="W1" t="str">
            <v>Áfa érték</v>
          </cell>
          <cell r="X1" t="str">
            <v>Bruttó érték</v>
          </cell>
          <cell r="Y1" t="str">
            <v>Munkaszám</v>
          </cell>
          <cell r="Z1" t="str">
            <v>Megjegyzés</v>
          </cell>
          <cell r="AA1" t="str">
            <v>Állapot</v>
          </cell>
        </row>
        <row r="2">
          <cell r="A2" t="str">
            <v>Számla</v>
          </cell>
          <cell r="B2" t="str">
            <v>SZA00005/2019</v>
          </cell>
          <cell r="C2" t="str">
            <v>2019.01.09.</v>
          </cell>
          <cell r="D2" t="str">
            <v>2019.01.09.</v>
          </cell>
          <cell r="E2" t="str">
            <v>2019.01.09.</v>
          </cell>
          <cell r="G2" t="str">
            <v>Vargáné Balogh Erika</v>
          </cell>
          <cell r="I2" t="str">
            <v>13</v>
          </cell>
          <cell r="J2" t="str">
            <v>Halott hűtés</v>
          </cell>
          <cell r="P2">
            <v>1</v>
          </cell>
          <cell r="Q2" t="str">
            <v>nap</v>
          </cell>
          <cell r="R2">
            <v>6142</v>
          </cell>
          <cell r="S2" t="str">
            <v>27%-os áfa</v>
          </cell>
          <cell r="T2" t="str">
            <v>HUF</v>
          </cell>
          <cell r="U2">
            <v>1</v>
          </cell>
          <cell r="V2">
            <v>6142</v>
          </cell>
          <cell r="W2">
            <v>1658</v>
          </cell>
          <cell r="X2">
            <v>7800</v>
          </cell>
          <cell r="Y2" t="str">
            <v>KT/5</v>
          </cell>
          <cell r="Z2" t="str">
            <v>Halott hűtő használati díj 3 x 2600.-</v>
          </cell>
          <cell r="AA2" t="str">
            <v>Normál</v>
          </cell>
        </row>
        <row r="3">
          <cell r="A3" t="str">
            <v>Számla</v>
          </cell>
          <cell r="B3" t="str">
            <v>SZA00010/2019</v>
          </cell>
          <cell r="C3" t="str">
            <v>2019.01.09.</v>
          </cell>
          <cell r="D3" t="str">
            <v>2019.01.09.</v>
          </cell>
          <cell r="E3" t="str">
            <v>2019.01.09.</v>
          </cell>
          <cell r="G3" t="str">
            <v>Urbán Béla</v>
          </cell>
          <cell r="I3" t="str">
            <v>13</v>
          </cell>
          <cell r="J3" t="str">
            <v>Halott hűtés</v>
          </cell>
          <cell r="P3">
            <v>1</v>
          </cell>
          <cell r="Q3" t="str">
            <v>nap</v>
          </cell>
          <cell r="R3">
            <v>6142</v>
          </cell>
          <cell r="S3" t="str">
            <v>27%-os áfa</v>
          </cell>
          <cell r="T3" t="str">
            <v>HUF</v>
          </cell>
          <cell r="U3">
            <v>1</v>
          </cell>
          <cell r="V3">
            <v>6142</v>
          </cell>
          <cell r="W3">
            <v>1658</v>
          </cell>
          <cell r="X3">
            <v>7800</v>
          </cell>
          <cell r="Y3" t="str">
            <v>KT/5</v>
          </cell>
          <cell r="Z3" t="str">
            <v>Halotthűtő használat_x000D_
2019.01.04-2019.01.07-ig 3 x 2600 Ft</v>
          </cell>
          <cell r="AA3" t="str">
            <v>Normál</v>
          </cell>
        </row>
        <row r="4">
          <cell r="A4" t="str">
            <v>Számla</v>
          </cell>
          <cell r="B4" t="str">
            <v>SZA00014/2019</v>
          </cell>
          <cell r="C4" t="str">
            <v>2019.01.14.</v>
          </cell>
          <cell r="D4" t="str">
            <v>2019.01.14.</v>
          </cell>
          <cell r="E4" t="str">
            <v>2019.01.14.</v>
          </cell>
          <cell r="G4" t="str">
            <v>Sárga Sándorné</v>
          </cell>
          <cell r="I4" t="str">
            <v>13</v>
          </cell>
          <cell r="J4" t="str">
            <v>Halott hűtés</v>
          </cell>
          <cell r="P4">
            <v>1</v>
          </cell>
          <cell r="Q4" t="str">
            <v>nap</v>
          </cell>
          <cell r="R4">
            <v>9291.34</v>
          </cell>
          <cell r="S4" t="str">
            <v>27%-os áfa</v>
          </cell>
          <cell r="T4" t="str">
            <v>HUF</v>
          </cell>
          <cell r="U4">
            <v>1</v>
          </cell>
          <cell r="V4">
            <v>9291</v>
          </cell>
          <cell r="W4">
            <v>2509</v>
          </cell>
          <cell r="X4">
            <v>11800</v>
          </cell>
          <cell r="Y4" t="str">
            <v>KT/5</v>
          </cell>
          <cell r="Z4" t="str">
            <v>Halott hűtő használati díj_x000D_
2019.01.07-2029.01.06-ig_x000D_
Január 4-8-ig 3 x 26   = 7800.-Ft_x000D_
                     1 x 4000 = 4000.-Ft</v>
          </cell>
          <cell r="AA4" t="str">
            <v>Normál</v>
          </cell>
        </row>
        <row r="5">
          <cell r="A5" t="str">
            <v>Számla</v>
          </cell>
          <cell r="B5" t="str">
            <v>SZA00019/2019</v>
          </cell>
          <cell r="C5" t="str">
            <v>2019.01.16.</v>
          </cell>
          <cell r="D5" t="str">
            <v>2019.01.16.</v>
          </cell>
          <cell r="E5" t="str">
            <v>2019.01.24.</v>
          </cell>
          <cell r="G5" t="str">
            <v>Kegyelet 2000 Kft</v>
          </cell>
          <cell r="I5" t="str">
            <v>130</v>
          </cell>
          <cell r="J5" t="str">
            <v>Ravatalozó használat</v>
          </cell>
          <cell r="P5">
            <v>1</v>
          </cell>
          <cell r="Q5" t="str">
            <v>db</v>
          </cell>
          <cell r="R5">
            <v>15984.25</v>
          </cell>
          <cell r="S5" t="str">
            <v>27%-os áfa</v>
          </cell>
          <cell r="T5" t="str">
            <v>HUF</v>
          </cell>
          <cell r="U5">
            <v>1</v>
          </cell>
          <cell r="V5">
            <v>15984</v>
          </cell>
          <cell r="W5">
            <v>4316</v>
          </cell>
          <cell r="X5">
            <v>20300</v>
          </cell>
          <cell r="Y5" t="str">
            <v>KT/5</v>
          </cell>
          <cell r="Z5" t="str">
            <v>Ravatalozó használat_x000D_
2019.01.11.</v>
          </cell>
          <cell r="AA5" t="str">
            <v>Normál</v>
          </cell>
        </row>
        <row r="6">
          <cell r="A6" t="str">
            <v>Számla</v>
          </cell>
          <cell r="B6" t="str">
            <v>SZA00038/2019</v>
          </cell>
          <cell r="C6" t="str">
            <v>2019.01.24.</v>
          </cell>
          <cell r="D6" t="str">
            <v>2019.01.24.</v>
          </cell>
          <cell r="E6" t="str">
            <v>2019.01.24.</v>
          </cell>
          <cell r="G6" t="str">
            <v>Hüll Krisztina</v>
          </cell>
          <cell r="I6" t="str">
            <v>13</v>
          </cell>
          <cell r="J6" t="str">
            <v>Halott hűtés</v>
          </cell>
          <cell r="P6">
            <v>1</v>
          </cell>
          <cell r="Q6" t="str">
            <v>nap</v>
          </cell>
          <cell r="R6">
            <v>6142</v>
          </cell>
          <cell r="S6" t="str">
            <v>27%-os áfa</v>
          </cell>
          <cell r="T6" t="str">
            <v>HUF</v>
          </cell>
          <cell r="U6">
            <v>1</v>
          </cell>
          <cell r="V6">
            <v>6142</v>
          </cell>
          <cell r="W6">
            <v>1658</v>
          </cell>
          <cell r="X6">
            <v>7800</v>
          </cell>
          <cell r="Y6" t="str">
            <v>KT/5</v>
          </cell>
          <cell r="Z6" t="str">
            <v>Halott hűtő használat_x000D_
2019.01.02-2019.01.04_x000D_
3x2.600.-=7.800.-Ft</v>
          </cell>
          <cell r="AA6" t="str">
            <v>Normál</v>
          </cell>
        </row>
        <row r="7">
          <cell r="A7" t="str">
            <v>Számla</v>
          </cell>
          <cell r="B7" t="str">
            <v>SZA00039/2019</v>
          </cell>
          <cell r="C7" t="str">
            <v>2019.01.24.</v>
          </cell>
          <cell r="D7" t="str">
            <v>2019.01.24.</v>
          </cell>
          <cell r="E7" t="str">
            <v>2019.01.24.</v>
          </cell>
          <cell r="G7" t="str">
            <v>Takács Lászlóné</v>
          </cell>
          <cell r="I7" t="str">
            <v>13</v>
          </cell>
          <cell r="J7" t="str">
            <v>Halott hűtés</v>
          </cell>
          <cell r="P7">
            <v>1</v>
          </cell>
          <cell r="Q7" t="str">
            <v>nap</v>
          </cell>
          <cell r="R7">
            <v>4094.49</v>
          </cell>
          <cell r="S7" t="str">
            <v>27%-os áfa</v>
          </cell>
          <cell r="T7" t="str">
            <v>HUF</v>
          </cell>
          <cell r="U7">
            <v>1</v>
          </cell>
          <cell r="V7">
            <v>4095</v>
          </cell>
          <cell r="W7">
            <v>1105</v>
          </cell>
          <cell r="X7">
            <v>5200</v>
          </cell>
          <cell r="Y7" t="str">
            <v>KT/5</v>
          </cell>
          <cell r="Z7" t="str">
            <v>Halott hűtő használat 2x2600=5200.-</v>
          </cell>
          <cell r="AA7" t="str">
            <v>Normál</v>
          </cell>
        </row>
        <row r="8">
          <cell r="A8" t="str">
            <v>Számla</v>
          </cell>
          <cell r="B8" t="str">
            <v>SZA00040/2019</v>
          </cell>
          <cell r="C8" t="str">
            <v>2019.01.28.</v>
          </cell>
          <cell r="D8" t="str">
            <v>2019.01.28.</v>
          </cell>
          <cell r="E8" t="str">
            <v>2019.01.28.</v>
          </cell>
          <cell r="G8" t="str">
            <v>Becsei Sándor</v>
          </cell>
          <cell r="I8" t="str">
            <v>13</v>
          </cell>
          <cell r="J8" t="str">
            <v>Halott hűtés</v>
          </cell>
          <cell r="P8">
            <v>1</v>
          </cell>
          <cell r="Q8" t="str">
            <v>nap</v>
          </cell>
          <cell r="R8">
            <v>6142</v>
          </cell>
          <cell r="S8" t="str">
            <v>27%-os áfa</v>
          </cell>
          <cell r="T8" t="str">
            <v>HUF</v>
          </cell>
          <cell r="U8">
            <v>1</v>
          </cell>
          <cell r="V8">
            <v>6142</v>
          </cell>
          <cell r="W8">
            <v>1658</v>
          </cell>
          <cell r="X8">
            <v>7800</v>
          </cell>
          <cell r="Y8" t="str">
            <v>KT/5</v>
          </cell>
          <cell r="Z8" t="str">
            <v>Halott hűtő használat _x000D_
3 x 2600= 7800.-</v>
          </cell>
          <cell r="AA8" t="str">
            <v>Normál</v>
          </cell>
        </row>
        <row r="9">
          <cell r="A9" t="str">
            <v>Számla</v>
          </cell>
          <cell r="B9" t="str">
            <v>SZA00079/2019</v>
          </cell>
          <cell r="C9" t="str">
            <v>2019.02.21.</v>
          </cell>
          <cell r="D9" t="str">
            <v>2019.02.21.</v>
          </cell>
          <cell r="E9" t="str">
            <v>2019.02.21.</v>
          </cell>
          <cell r="G9" t="str">
            <v>Krausz László</v>
          </cell>
          <cell r="I9" t="str">
            <v>13</v>
          </cell>
          <cell r="J9" t="str">
            <v>Halott hűtés</v>
          </cell>
          <cell r="P9">
            <v>1</v>
          </cell>
          <cell r="Q9" t="str">
            <v>nap</v>
          </cell>
          <cell r="R9">
            <v>4094.49</v>
          </cell>
          <cell r="S9" t="str">
            <v>27%-os áfa</v>
          </cell>
          <cell r="T9" t="str">
            <v>HUF</v>
          </cell>
          <cell r="U9">
            <v>1</v>
          </cell>
          <cell r="V9">
            <v>4095</v>
          </cell>
          <cell r="W9">
            <v>1105</v>
          </cell>
          <cell r="X9">
            <v>5200</v>
          </cell>
          <cell r="Y9" t="str">
            <v>KT/5</v>
          </cell>
          <cell r="Z9" t="str">
            <v>Halott hűtő használati díj_x000D_
2x2600=5200.-</v>
          </cell>
          <cell r="AA9" t="str">
            <v>Normál</v>
          </cell>
        </row>
        <row r="10">
          <cell r="A10" t="str">
            <v>Számla</v>
          </cell>
          <cell r="B10" t="str">
            <v>SZA00081/2019</v>
          </cell>
          <cell r="C10" t="str">
            <v>2019.02.22.</v>
          </cell>
          <cell r="D10" t="str">
            <v>2019.02.22.</v>
          </cell>
          <cell r="E10" t="str">
            <v>2019.02.22.</v>
          </cell>
          <cell r="G10" t="str">
            <v>Ember Krisztina</v>
          </cell>
          <cell r="I10" t="str">
            <v>130</v>
          </cell>
          <cell r="J10" t="str">
            <v>Ravatalozó használat</v>
          </cell>
          <cell r="P10">
            <v>1</v>
          </cell>
          <cell r="Q10" t="str">
            <v>db</v>
          </cell>
          <cell r="R10">
            <v>15984.25</v>
          </cell>
          <cell r="S10" t="str">
            <v>27%-os áfa</v>
          </cell>
          <cell r="T10" t="str">
            <v>HUF</v>
          </cell>
          <cell r="U10">
            <v>1</v>
          </cell>
          <cell r="V10">
            <v>15984</v>
          </cell>
          <cell r="W10">
            <v>4316</v>
          </cell>
          <cell r="X10">
            <v>20300</v>
          </cell>
          <cell r="Y10" t="str">
            <v>KT/5</v>
          </cell>
          <cell r="Z10" t="str">
            <v>Ravatalozó használat</v>
          </cell>
          <cell r="AA10" t="str">
            <v>Normál</v>
          </cell>
        </row>
        <row r="11">
          <cell r="A11" t="str">
            <v>Számla</v>
          </cell>
          <cell r="B11" t="str">
            <v>SZA00081/2019</v>
          </cell>
          <cell r="C11" t="str">
            <v>2019.02.22.</v>
          </cell>
          <cell r="D11" t="str">
            <v>2019.02.22.</v>
          </cell>
          <cell r="E11" t="str">
            <v>2019.02.22.</v>
          </cell>
          <cell r="G11" t="str">
            <v>Ember Krisztina</v>
          </cell>
          <cell r="I11" t="str">
            <v>13</v>
          </cell>
          <cell r="J11" t="str">
            <v>Halott hűtés</v>
          </cell>
          <cell r="P11">
            <v>1</v>
          </cell>
          <cell r="Q11" t="str">
            <v>nap</v>
          </cell>
          <cell r="R11">
            <v>2047.24</v>
          </cell>
          <cell r="S11" t="str">
            <v>27%-os áfa</v>
          </cell>
          <cell r="T11" t="str">
            <v>HUF</v>
          </cell>
          <cell r="U11">
            <v>1</v>
          </cell>
          <cell r="V11">
            <v>2047</v>
          </cell>
          <cell r="W11">
            <v>553</v>
          </cell>
          <cell r="X11">
            <v>2600</v>
          </cell>
          <cell r="Y11" t="str">
            <v>KT/5</v>
          </cell>
          <cell r="Z11" t="str">
            <v>Halott hűtő használat 1 nap 2600.-</v>
          </cell>
          <cell r="AA11" t="str">
            <v>Normál</v>
          </cell>
        </row>
        <row r="12">
          <cell r="A12" t="str">
            <v>Számla</v>
          </cell>
          <cell r="B12" t="str">
            <v>SZA00084/2019</v>
          </cell>
          <cell r="C12" t="str">
            <v>2019.03.01.</v>
          </cell>
          <cell r="D12" t="str">
            <v>2019.03.01.</v>
          </cell>
          <cell r="E12" t="str">
            <v>2019.03.09.</v>
          </cell>
          <cell r="G12" t="str">
            <v>Vékony Andor</v>
          </cell>
          <cell r="I12" t="str">
            <v>13</v>
          </cell>
          <cell r="J12" t="str">
            <v>Halott hűtés</v>
          </cell>
          <cell r="P12">
            <v>1</v>
          </cell>
          <cell r="Q12" t="str">
            <v>nap</v>
          </cell>
          <cell r="R12">
            <v>15591</v>
          </cell>
          <cell r="S12" t="str">
            <v>27%-os áfa</v>
          </cell>
          <cell r="T12" t="str">
            <v>HUF</v>
          </cell>
          <cell r="U12">
            <v>1</v>
          </cell>
          <cell r="V12">
            <v>15591</v>
          </cell>
          <cell r="W12">
            <v>4209</v>
          </cell>
          <cell r="X12">
            <v>19800</v>
          </cell>
          <cell r="Y12" t="str">
            <v>KT/5</v>
          </cell>
          <cell r="Z12" t="str">
            <v>Halotthűtő használati díj 2019.02.19-25-ig_x000D_
3x2600=7800.-_x000D_
3x4000=12000.-19800.-Ft</v>
          </cell>
          <cell r="AA12" t="str">
            <v>Normál</v>
          </cell>
        </row>
        <row r="13">
          <cell r="A13" t="str">
            <v>Számla</v>
          </cell>
          <cell r="B13" t="str">
            <v>SZA00086/2019</v>
          </cell>
          <cell r="C13" t="str">
            <v>2019.03.01.</v>
          </cell>
          <cell r="D13" t="str">
            <v>2019.03.01.</v>
          </cell>
          <cell r="E13" t="str">
            <v>2019.03.01.</v>
          </cell>
          <cell r="F13" t="str">
            <v>294</v>
          </cell>
          <cell r="G13" t="str">
            <v>Varga Ernő</v>
          </cell>
          <cell r="H13" t="str">
            <v>46274546127</v>
          </cell>
          <cell r="I13" t="str">
            <v>35</v>
          </cell>
          <cell r="J13" t="str">
            <v>Temető fenntartási hozzájárulási díj</v>
          </cell>
          <cell r="P13">
            <v>1</v>
          </cell>
          <cell r="Q13" t="str">
            <v>db</v>
          </cell>
          <cell r="R13">
            <v>3240.16</v>
          </cell>
          <cell r="S13" t="str">
            <v>27%-os áfa</v>
          </cell>
          <cell r="T13" t="str">
            <v>HUF</v>
          </cell>
          <cell r="U13">
            <v>1</v>
          </cell>
          <cell r="V13">
            <v>3240</v>
          </cell>
          <cell r="W13">
            <v>875</v>
          </cell>
          <cell r="X13">
            <v>4115</v>
          </cell>
          <cell r="Y13" t="str">
            <v>KT/5</v>
          </cell>
          <cell r="Z13" t="str">
            <v>Temető fenntartási hozzájárulási díj</v>
          </cell>
          <cell r="AA13" t="str">
            <v>Normál</v>
          </cell>
        </row>
        <row r="14">
          <cell r="A14" t="str">
            <v>Számla</v>
          </cell>
          <cell r="B14" t="str">
            <v>SZA00088/2019</v>
          </cell>
          <cell r="C14" t="str">
            <v>2019.03.06.</v>
          </cell>
          <cell r="D14" t="str">
            <v>2019.03.06.</v>
          </cell>
          <cell r="E14" t="str">
            <v>2019.03.06.</v>
          </cell>
          <cell r="G14" t="str">
            <v>Kratancsik Judit</v>
          </cell>
          <cell r="I14" t="str">
            <v>13</v>
          </cell>
          <cell r="J14" t="str">
            <v>Halott hűtés</v>
          </cell>
          <cell r="P14">
            <v>1</v>
          </cell>
          <cell r="Q14" t="str">
            <v>nap</v>
          </cell>
          <cell r="R14">
            <v>6142</v>
          </cell>
          <cell r="S14" t="str">
            <v>27%-os áfa</v>
          </cell>
          <cell r="T14" t="str">
            <v>HUF</v>
          </cell>
          <cell r="U14">
            <v>1</v>
          </cell>
          <cell r="V14">
            <v>6142</v>
          </cell>
          <cell r="W14">
            <v>1658</v>
          </cell>
          <cell r="X14">
            <v>7800</v>
          </cell>
          <cell r="Y14" t="str">
            <v>KT/5</v>
          </cell>
          <cell r="Z14" t="str">
            <v>Halott hűtő használat_x000D_
2019. 03.04-03.06ig 3x2600=7800.-Ft</v>
          </cell>
          <cell r="AA14" t="str">
            <v>Normál</v>
          </cell>
        </row>
        <row r="15">
          <cell r="A15" t="str">
            <v>Számla</v>
          </cell>
          <cell r="B15" t="str">
            <v>SZA00091/2019</v>
          </cell>
          <cell r="C15" t="str">
            <v>2019.03.06.</v>
          </cell>
          <cell r="D15" t="str">
            <v>2019.03.06.</v>
          </cell>
          <cell r="E15" t="str">
            <v>2019.03.06.</v>
          </cell>
          <cell r="G15" t="str">
            <v>Szilasi Sándor</v>
          </cell>
          <cell r="I15" t="str">
            <v>13</v>
          </cell>
          <cell r="J15" t="str">
            <v>Halott hűtés</v>
          </cell>
          <cell r="P15">
            <v>1</v>
          </cell>
          <cell r="Q15" t="str">
            <v>nap</v>
          </cell>
          <cell r="R15">
            <v>9291.34</v>
          </cell>
          <cell r="S15" t="str">
            <v>27%-os áfa</v>
          </cell>
          <cell r="T15" t="str">
            <v>HUF</v>
          </cell>
          <cell r="U15">
            <v>1</v>
          </cell>
          <cell r="V15">
            <v>9291</v>
          </cell>
          <cell r="W15">
            <v>2509</v>
          </cell>
          <cell r="X15">
            <v>11800</v>
          </cell>
          <cell r="Y15" t="str">
            <v>KT/5</v>
          </cell>
          <cell r="Z15" t="str">
            <v>Halott hűtő használat_x000D_
2019.02.19-02.22-ig_x000D_
3x2600+4000=11800.-Ft</v>
          </cell>
          <cell r="AA15" t="str">
            <v>Normál</v>
          </cell>
        </row>
        <row r="16">
          <cell r="A16" t="str">
            <v>Számla</v>
          </cell>
          <cell r="B16" t="str">
            <v>SZA00116/2019</v>
          </cell>
          <cell r="C16" t="str">
            <v>2019.03.14.</v>
          </cell>
          <cell r="D16" t="str">
            <v>2019.03.14.</v>
          </cell>
          <cell r="E16" t="str">
            <v>2019.03.14.</v>
          </cell>
          <cell r="G16" t="str">
            <v>Tóth László</v>
          </cell>
          <cell r="I16" t="str">
            <v>35</v>
          </cell>
          <cell r="J16" t="str">
            <v>Temető fenntartási hozzájárulási díj</v>
          </cell>
          <cell r="P16">
            <v>1</v>
          </cell>
          <cell r="Q16" t="str">
            <v>db</v>
          </cell>
          <cell r="R16">
            <v>3240.16</v>
          </cell>
          <cell r="S16" t="str">
            <v>27%-os áfa</v>
          </cell>
          <cell r="T16" t="str">
            <v>HUF</v>
          </cell>
          <cell r="U16">
            <v>1</v>
          </cell>
          <cell r="V16">
            <v>3240</v>
          </cell>
          <cell r="W16">
            <v>875</v>
          </cell>
          <cell r="X16">
            <v>4115</v>
          </cell>
          <cell r="Y16" t="str">
            <v>KT/5</v>
          </cell>
          <cell r="Z16" t="str">
            <v>Hozzájárulási díj</v>
          </cell>
          <cell r="AA16" t="str">
            <v>Normál</v>
          </cell>
        </row>
        <row r="17">
          <cell r="A17" t="str">
            <v>Számla</v>
          </cell>
          <cell r="B17" t="str">
            <v>SZA00131/2019</v>
          </cell>
          <cell r="C17" t="str">
            <v>2019.03.26.</v>
          </cell>
          <cell r="D17" t="str">
            <v>2019.03.26.</v>
          </cell>
          <cell r="E17" t="str">
            <v>2019.03.26.</v>
          </cell>
          <cell r="G17" t="str">
            <v>Okner Ferenc</v>
          </cell>
          <cell r="I17" t="str">
            <v>166</v>
          </cell>
          <cell r="J17" t="str">
            <v>Sitt elszállítás</v>
          </cell>
          <cell r="P17">
            <v>1</v>
          </cell>
          <cell r="Q17" t="str">
            <v>db</v>
          </cell>
          <cell r="R17">
            <v>37126</v>
          </cell>
          <cell r="S17" t="str">
            <v>27%-os áfa</v>
          </cell>
          <cell r="T17" t="str">
            <v>HUF</v>
          </cell>
          <cell r="U17">
            <v>1</v>
          </cell>
          <cell r="V17">
            <v>37126</v>
          </cell>
          <cell r="W17">
            <v>10024</v>
          </cell>
          <cell r="X17">
            <v>47150</v>
          </cell>
          <cell r="Y17" t="str">
            <v>KT/5</v>
          </cell>
          <cell r="Z17" t="str">
            <v>Sírhely megváltás 21214-21215 (2-es)_x000D_
2018.03.22-2043.03.21-ig</v>
          </cell>
          <cell r="AA17" t="str">
            <v>Normál</v>
          </cell>
        </row>
        <row r="18">
          <cell r="A18" t="str">
            <v>Számla</v>
          </cell>
          <cell r="B18" t="str">
            <v>SZA00133/2019</v>
          </cell>
          <cell r="C18" t="str">
            <v>2019.03.27.</v>
          </cell>
          <cell r="D18" t="str">
            <v>2019.03.27.</v>
          </cell>
          <cell r="E18" t="str">
            <v>2019.03.27.</v>
          </cell>
          <cell r="G18" t="str">
            <v>Illés Jánosné</v>
          </cell>
          <cell r="I18" t="str">
            <v>13</v>
          </cell>
          <cell r="J18" t="str">
            <v>Halott hűtés</v>
          </cell>
          <cell r="P18">
            <v>1</v>
          </cell>
          <cell r="Q18" t="str">
            <v>nap</v>
          </cell>
          <cell r="R18">
            <v>4094.49</v>
          </cell>
          <cell r="S18" t="str">
            <v>27%-os áfa</v>
          </cell>
          <cell r="T18" t="str">
            <v>HUF</v>
          </cell>
          <cell r="U18">
            <v>1</v>
          </cell>
          <cell r="V18">
            <v>4095</v>
          </cell>
          <cell r="W18">
            <v>1105</v>
          </cell>
          <cell r="X18">
            <v>5200</v>
          </cell>
          <cell r="Y18" t="str">
            <v>KT/5</v>
          </cell>
          <cell r="Z18" t="str">
            <v>Halott hűtés 2019.03.21-22-ig 2x2600=5200.-</v>
          </cell>
          <cell r="AA18" t="str">
            <v>Normál</v>
          </cell>
        </row>
        <row r="19">
          <cell r="A19" t="str">
            <v>Számla</v>
          </cell>
          <cell r="B19" t="str">
            <v>SZA00135/2019</v>
          </cell>
          <cell r="C19" t="str">
            <v>2019.03.28.</v>
          </cell>
          <cell r="D19" t="str">
            <v>2019.03.28.</v>
          </cell>
          <cell r="E19" t="str">
            <v>2019.03.28.</v>
          </cell>
          <cell r="F19" t="str">
            <v>294</v>
          </cell>
          <cell r="G19" t="str">
            <v>Varga Ernő</v>
          </cell>
          <cell r="H19" t="str">
            <v>46274546127</v>
          </cell>
          <cell r="I19" t="str">
            <v>35</v>
          </cell>
          <cell r="J19" t="str">
            <v>Temető fenntartási hozzájárulási díj</v>
          </cell>
          <cell r="P19">
            <v>1</v>
          </cell>
          <cell r="Q19" t="str">
            <v>db</v>
          </cell>
          <cell r="R19">
            <v>3240.16</v>
          </cell>
          <cell r="S19" t="str">
            <v>27%-os áfa</v>
          </cell>
          <cell r="T19" t="str">
            <v>HUF</v>
          </cell>
          <cell r="U19">
            <v>1</v>
          </cell>
          <cell r="V19">
            <v>3240</v>
          </cell>
          <cell r="W19">
            <v>875</v>
          </cell>
          <cell r="X19">
            <v>4115</v>
          </cell>
          <cell r="Y19" t="str">
            <v>KT/5</v>
          </cell>
          <cell r="Z19" t="str">
            <v>Hozzájárulási díj</v>
          </cell>
          <cell r="AA19" t="str">
            <v>Normál</v>
          </cell>
        </row>
        <row r="20">
          <cell r="A20" t="str">
            <v>Számla</v>
          </cell>
          <cell r="B20" t="str">
            <v>SZA00158/2019</v>
          </cell>
          <cell r="C20" t="str">
            <v>2019.04.10.</v>
          </cell>
          <cell r="D20" t="str">
            <v>2019.04.10.</v>
          </cell>
          <cell r="E20" t="str">
            <v>2019.04.10.</v>
          </cell>
          <cell r="G20" t="str">
            <v>Bencsik  Ferencné</v>
          </cell>
          <cell r="I20" t="str">
            <v>13</v>
          </cell>
          <cell r="J20" t="str">
            <v>Halott hűtés</v>
          </cell>
          <cell r="P20">
            <v>1</v>
          </cell>
          <cell r="Q20" t="str">
            <v>nap</v>
          </cell>
          <cell r="R20">
            <v>6142</v>
          </cell>
          <cell r="S20" t="str">
            <v>27%-os áfa</v>
          </cell>
          <cell r="T20" t="str">
            <v>HUF</v>
          </cell>
          <cell r="U20">
            <v>1</v>
          </cell>
          <cell r="V20">
            <v>6142</v>
          </cell>
          <cell r="W20">
            <v>1658</v>
          </cell>
          <cell r="X20">
            <v>7800</v>
          </cell>
          <cell r="Y20" t="str">
            <v>KT/5</v>
          </cell>
          <cell r="Z20" t="str">
            <v>Halott hűtés 2019.04.02-04.05-ig 3 nap x 2600=7800.-Ft</v>
          </cell>
          <cell r="AA20" t="str">
            <v>Normál</v>
          </cell>
        </row>
        <row r="21">
          <cell r="A21" t="str">
            <v>Számla</v>
          </cell>
          <cell r="B21" t="str">
            <v>SZA00159/2019</v>
          </cell>
          <cell r="C21" t="str">
            <v>2019.04.10.</v>
          </cell>
          <cell r="D21" t="str">
            <v>2019.04.10.</v>
          </cell>
          <cell r="E21" t="str">
            <v>2019.04.10.</v>
          </cell>
          <cell r="G21" t="str">
            <v>Gránit Kőmanufaktúra Kft</v>
          </cell>
          <cell r="I21" t="str">
            <v>35</v>
          </cell>
          <cell r="J21" t="str">
            <v>Temető fenntartási hozzájárulási díj</v>
          </cell>
          <cell r="P21">
            <v>1</v>
          </cell>
          <cell r="Q21" t="str">
            <v>db</v>
          </cell>
          <cell r="R21">
            <v>3240.16</v>
          </cell>
          <cell r="S21" t="str">
            <v>27%-os áfa</v>
          </cell>
          <cell r="T21" t="str">
            <v>HUF</v>
          </cell>
          <cell r="U21">
            <v>1</v>
          </cell>
          <cell r="V21">
            <v>3240</v>
          </cell>
          <cell r="W21">
            <v>875</v>
          </cell>
          <cell r="X21">
            <v>4115</v>
          </cell>
          <cell r="Y21" t="str">
            <v>KT/5</v>
          </cell>
          <cell r="Z21" t="str">
            <v>Temető fenntartás hozzájárulási dij 2019.04.10</v>
          </cell>
          <cell r="AA21" t="str">
            <v>Normál</v>
          </cell>
        </row>
        <row r="22">
          <cell r="A22" t="str">
            <v>Számla</v>
          </cell>
          <cell r="B22" t="str">
            <v>SZA00171/2019</v>
          </cell>
          <cell r="C22" t="str">
            <v>2019.04.16.</v>
          </cell>
          <cell r="D22" t="str">
            <v>2019.04.16.</v>
          </cell>
          <cell r="E22" t="str">
            <v>2019.04.16.</v>
          </cell>
          <cell r="G22" t="str">
            <v>Suplicz Jánosné Pató Magdolna</v>
          </cell>
          <cell r="I22" t="str">
            <v>35</v>
          </cell>
          <cell r="J22" t="str">
            <v>Temető fenntartási hozzájárulási díj</v>
          </cell>
          <cell r="P22">
            <v>1</v>
          </cell>
          <cell r="Q22" t="str">
            <v>db</v>
          </cell>
          <cell r="R22">
            <v>3240.16</v>
          </cell>
          <cell r="S22" t="str">
            <v>27%-os áfa</v>
          </cell>
          <cell r="T22" t="str">
            <v>HUF</v>
          </cell>
          <cell r="U22">
            <v>1</v>
          </cell>
          <cell r="V22">
            <v>3240</v>
          </cell>
          <cell r="W22">
            <v>875</v>
          </cell>
          <cell r="X22">
            <v>4115</v>
          </cell>
          <cell r="Y22" t="str">
            <v>KT/5</v>
          </cell>
          <cell r="Z22" t="str">
            <v>12225-12226</v>
          </cell>
          <cell r="AA22" t="str">
            <v>Normál</v>
          </cell>
        </row>
        <row r="23">
          <cell r="A23" t="str">
            <v>Számla</v>
          </cell>
          <cell r="B23" t="str">
            <v>SZA00176/2019</v>
          </cell>
          <cell r="C23" t="str">
            <v>2019.04.23.</v>
          </cell>
          <cell r="D23" t="str">
            <v>2019.04.23.</v>
          </cell>
          <cell r="E23" t="str">
            <v>2019.04.23.</v>
          </cell>
          <cell r="F23" t="str">
            <v>294</v>
          </cell>
          <cell r="G23" t="str">
            <v>Varga Ernő</v>
          </cell>
          <cell r="H23" t="str">
            <v>46274546127</v>
          </cell>
          <cell r="J23" t="str">
            <v>Síremlék telepítés</v>
          </cell>
          <cell r="P23">
            <v>1</v>
          </cell>
          <cell r="Q23" t="str">
            <v>db</v>
          </cell>
          <cell r="R23">
            <v>3240.16</v>
          </cell>
          <cell r="S23" t="str">
            <v>27%-os áfa</v>
          </cell>
          <cell r="T23" t="str">
            <v>HUF</v>
          </cell>
          <cell r="U23">
            <v>1</v>
          </cell>
          <cell r="V23">
            <v>3240</v>
          </cell>
          <cell r="W23">
            <v>875</v>
          </cell>
          <cell r="X23">
            <v>4115</v>
          </cell>
          <cell r="Y23" t="str">
            <v>KT/5</v>
          </cell>
          <cell r="Z23" t="str">
            <v>Síremlék telepítés 20336-20337</v>
          </cell>
          <cell r="AA23" t="str">
            <v>Normál</v>
          </cell>
        </row>
        <row r="24">
          <cell r="A24" t="str">
            <v>Számla</v>
          </cell>
          <cell r="B24" t="str">
            <v>SZA00188/2019</v>
          </cell>
          <cell r="C24" t="str">
            <v>2019.04.30.</v>
          </cell>
          <cell r="D24" t="str">
            <v>2019.04.30.</v>
          </cell>
          <cell r="E24" t="str">
            <v>2019.04.30.</v>
          </cell>
          <cell r="G24" t="str">
            <v>Varga Judit</v>
          </cell>
          <cell r="I24" t="str">
            <v>13</v>
          </cell>
          <cell r="J24" t="str">
            <v>Halott hűtés</v>
          </cell>
          <cell r="P24">
            <v>1</v>
          </cell>
          <cell r="Q24" t="str">
            <v>nap</v>
          </cell>
          <cell r="R24">
            <v>6142</v>
          </cell>
          <cell r="S24" t="str">
            <v>27%-os áfa</v>
          </cell>
          <cell r="T24" t="str">
            <v>HUF</v>
          </cell>
          <cell r="U24">
            <v>1</v>
          </cell>
          <cell r="V24">
            <v>6142</v>
          </cell>
          <cell r="W24">
            <v>1658</v>
          </cell>
          <cell r="X24">
            <v>7800</v>
          </cell>
          <cell r="Y24" t="str">
            <v>KT/5</v>
          </cell>
          <cell r="Z24" t="str">
            <v>Halott hűtő használat_x000D_
3x2600=7800</v>
          </cell>
          <cell r="AA24" t="str">
            <v>Normál</v>
          </cell>
        </row>
        <row r="25">
          <cell r="A25" t="str">
            <v>Számla</v>
          </cell>
          <cell r="B25" t="str">
            <v>SZA00188/2019</v>
          </cell>
          <cell r="C25" t="str">
            <v>2019.04.30.</v>
          </cell>
          <cell r="D25" t="str">
            <v>2019.04.30.</v>
          </cell>
          <cell r="E25" t="str">
            <v>2019.04.30.</v>
          </cell>
          <cell r="G25" t="str">
            <v>Varga Judit</v>
          </cell>
          <cell r="I25" t="str">
            <v>13</v>
          </cell>
          <cell r="J25" t="str">
            <v>Halott hűtés</v>
          </cell>
          <cell r="P25">
            <v>1</v>
          </cell>
          <cell r="Q25" t="str">
            <v>nap</v>
          </cell>
          <cell r="R25">
            <v>3150</v>
          </cell>
          <cell r="S25" t="str">
            <v>27%-os áfa</v>
          </cell>
          <cell r="T25" t="str">
            <v>HUF</v>
          </cell>
          <cell r="U25">
            <v>1</v>
          </cell>
          <cell r="V25">
            <v>3150</v>
          </cell>
          <cell r="W25">
            <v>850</v>
          </cell>
          <cell r="X25">
            <v>4000</v>
          </cell>
          <cell r="Y25" t="str">
            <v>KT/5</v>
          </cell>
          <cell r="Z25" t="str">
            <v>1x4000</v>
          </cell>
          <cell r="AA25" t="str">
            <v>Normál</v>
          </cell>
        </row>
        <row r="26">
          <cell r="A26" t="str">
            <v>Számla</v>
          </cell>
          <cell r="B26" t="str">
            <v>SZA00189/2019</v>
          </cell>
          <cell r="C26" t="str">
            <v>2019.04.30.</v>
          </cell>
          <cell r="D26" t="str">
            <v>2019.04.30.</v>
          </cell>
          <cell r="E26" t="str">
            <v>2019.04.30.</v>
          </cell>
          <cell r="G26" t="str">
            <v>Patkós Csaba</v>
          </cell>
          <cell r="I26" t="str">
            <v>130</v>
          </cell>
          <cell r="J26" t="str">
            <v>Ravatalozó használat</v>
          </cell>
          <cell r="P26">
            <v>1</v>
          </cell>
          <cell r="Q26" t="str">
            <v>db</v>
          </cell>
          <cell r="R26">
            <v>15984.25</v>
          </cell>
          <cell r="S26" t="str">
            <v>27%-os áfa</v>
          </cell>
          <cell r="T26" t="str">
            <v>HUF</v>
          </cell>
          <cell r="U26">
            <v>1</v>
          </cell>
          <cell r="V26">
            <v>15984</v>
          </cell>
          <cell r="W26">
            <v>4316</v>
          </cell>
          <cell r="X26">
            <v>20300</v>
          </cell>
          <cell r="Y26" t="str">
            <v>KT/5</v>
          </cell>
          <cell r="Z26" t="str">
            <v>Ravatalozó használat</v>
          </cell>
          <cell r="AA26" t="str">
            <v>Normál</v>
          </cell>
        </row>
        <row r="27">
          <cell r="A27" t="str">
            <v>Számla</v>
          </cell>
          <cell r="B27" t="str">
            <v>SZA00189/2019</v>
          </cell>
          <cell r="C27" t="str">
            <v>2019.04.30.</v>
          </cell>
          <cell r="D27" t="str">
            <v>2019.04.30.</v>
          </cell>
          <cell r="E27" t="str">
            <v>2019.04.30.</v>
          </cell>
          <cell r="G27" t="str">
            <v>Patkós Csaba</v>
          </cell>
          <cell r="I27" t="str">
            <v>13</v>
          </cell>
          <cell r="J27" t="str">
            <v>Halott hűtés</v>
          </cell>
          <cell r="P27">
            <v>1</v>
          </cell>
          <cell r="Q27" t="str">
            <v>nap</v>
          </cell>
          <cell r="R27">
            <v>4094.49</v>
          </cell>
          <cell r="S27" t="str">
            <v>27%-os áfa</v>
          </cell>
          <cell r="T27" t="str">
            <v>HUF</v>
          </cell>
          <cell r="U27">
            <v>1</v>
          </cell>
          <cell r="V27">
            <v>4095</v>
          </cell>
          <cell r="W27">
            <v>1105</v>
          </cell>
          <cell r="X27">
            <v>5200</v>
          </cell>
          <cell r="Y27" t="str">
            <v>KT/5</v>
          </cell>
          <cell r="Z27" t="str">
            <v>Halott hűtő használat 2x2600</v>
          </cell>
          <cell r="AA27" t="str">
            <v>Normál</v>
          </cell>
        </row>
        <row r="28">
          <cell r="A28" t="str">
            <v>Számla</v>
          </cell>
          <cell r="B28" t="str">
            <v>SZA00190/2019</v>
          </cell>
          <cell r="C28" t="str">
            <v>2019.05.02.</v>
          </cell>
          <cell r="D28" t="str">
            <v>2019.05.02.</v>
          </cell>
          <cell r="E28" t="str">
            <v>2019.05.02.</v>
          </cell>
          <cell r="F28" t="str">
            <v>294</v>
          </cell>
          <cell r="G28" t="str">
            <v>Varga Ernő</v>
          </cell>
          <cell r="H28" t="str">
            <v>46274546127</v>
          </cell>
          <cell r="I28" t="str">
            <v>35</v>
          </cell>
          <cell r="J28" t="str">
            <v>Temető fenntartási hozzájárulási díj</v>
          </cell>
          <cell r="P28">
            <v>1</v>
          </cell>
          <cell r="Q28" t="str">
            <v>db</v>
          </cell>
          <cell r="R28">
            <v>3240.16</v>
          </cell>
          <cell r="S28" t="str">
            <v>27%-os áfa</v>
          </cell>
          <cell r="T28" t="str">
            <v>HUF</v>
          </cell>
          <cell r="U28">
            <v>1</v>
          </cell>
          <cell r="V28">
            <v>3240</v>
          </cell>
          <cell r="W28">
            <v>875</v>
          </cell>
          <cell r="X28">
            <v>4115</v>
          </cell>
          <cell r="Y28" t="str">
            <v>KT/5</v>
          </cell>
          <cell r="Z28" t="str">
            <v>Temető fenntartás hozzájárulási díj</v>
          </cell>
          <cell r="AA28" t="str">
            <v>Normál</v>
          </cell>
        </row>
        <row r="29">
          <cell r="A29" t="str">
            <v>Számla</v>
          </cell>
          <cell r="B29" t="str">
            <v>SZA00212/2019</v>
          </cell>
          <cell r="C29" t="str">
            <v>2019.05.13.</v>
          </cell>
          <cell r="D29" t="str">
            <v>2019.05.13.</v>
          </cell>
          <cell r="E29" t="str">
            <v>2019.05.13.</v>
          </cell>
          <cell r="G29" t="str">
            <v>Klopfer Ferencné</v>
          </cell>
          <cell r="I29" t="str">
            <v>13</v>
          </cell>
          <cell r="J29" t="str">
            <v>Halott hűtés</v>
          </cell>
          <cell r="P29">
            <v>1</v>
          </cell>
          <cell r="Q29" t="str">
            <v>nap</v>
          </cell>
          <cell r="R29">
            <v>6142</v>
          </cell>
          <cell r="S29" t="str">
            <v>27%-os áfa</v>
          </cell>
          <cell r="T29" t="str">
            <v>HUF</v>
          </cell>
          <cell r="U29">
            <v>1</v>
          </cell>
          <cell r="V29">
            <v>6142</v>
          </cell>
          <cell r="W29">
            <v>1658</v>
          </cell>
          <cell r="X29">
            <v>7800</v>
          </cell>
          <cell r="Y29" t="str">
            <v>KT/5</v>
          </cell>
          <cell r="Z29" t="str">
            <v>Halott hűtő használat_x000D_
2019.05.13-2019.05.16-ig 3x2600 Ft</v>
          </cell>
          <cell r="AA29" t="str">
            <v>Normál</v>
          </cell>
        </row>
        <row r="30">
          <cell r="A30" t="str">
            <v>Számla</v>
          </cell>
          <cell r="B30" t="str">
            <v>SZA00225/2019</v>
          </cell>
          <cell r="C30" t="str">
            <v>2019.05.17.</v>
          </cell>
          <cell r="D30" t="str">
            <v>2019.05.17.</v>
          </cell>
          <cell r="E30" t="str">
            <v>2019.05.17.</v>
          </cell>
          <cell r="F30" t="str">
            <v>294</v>
          </cell>
          <cell r="G30" t="str">
            <v>Varga Ernő</v>
          </cell>
          <cell r="H30" t="str">
            <v>46274546127</v>
          </cell>
          <cell r="I30" t="str">
            <v>35</v>
          </cell>
          <cell r="J30" t="str">
            <v>Temető fenntartási hozzájárulási díj</v>
          </cell>
          <cell r="P30">
            <v>1</v>
          </cell>
          <cell r="Q30" t="str">
            <v>db</v>
          </cell>
          <cell r="R30">
            <v>3240.16</v>
          </cell>
          <cell r="S30" t="str">
            <v>27%-os áfa</v>
          </cell>
          <cell r="T30" t="str">
            <v>HUF</v>
          </cell>
          <cell r="U30">
            <v>1</v>
          </cell>
          <cell r="V30">
            <v>3240</v>
          </cell>
          <cell r="W30">
            <v>875</v>
          </cell>
          <cell r="X30">
            <v>4115</v>
          </cell>
          <cell r="Y30" t="str">
            <v>KT/5</v>
          </cell>
          <cell r="Z30" t="str">
            <v>20111-20112 sírhely_x000D_
Temető fenntartás hozzájárulási díj_x000D_
2019.05.17</v>
          </cell>
          <cell r="AA30" t="str">
            <v>Normál</v>
          </cell>
        </row>
        <row r="31">
          <cell r="A31" t="str">
            <v>Számla</v>
          </cell>
          <cell r="B31" t="str">
            <v>SZA00231/2019</v>
          </cell>
          <cell r="C31" t="str">
            <v>2019.05.23.</v>
          </cell>
          <cell r="D31" t="str">
            <v>2019.05.23.</v>
          </cell>
          <cell r="E31" t="str">
            <v>2019.05.23.</v>
          </cell>
          <cell r="F31" t="str">
            <v>294</v>
          </cell>
          <cell r="G31" t="str">
            <v>Varga Ernő</v>
          </cell>
          <cell r="H31" t="str">
            <v>46274546127</v>
          </cell>
          <cell r="I31" t="str">
            <v>35</v>
          </cell>
          <cell r="J31" t="str">
            <v>Temető fenntartási hozzájárulási díj</v>
          </cell>
          <cell r="P31">
            <v>1</v>
          </cell>
          <cell r="Q31" t="str">
            <v>db</v>
          </cell>
          <cell r="R31">
            <v>3240.16</v>
          </cell>
          <cell r="S31" t="str">
            <v>27%-os áfa</v>
          </cell>
          <cell r="T31" t="str">
            <v>HUF</v>
          </cell>
          <cell r="U31">
            <v>1</v>
          </cell>
          <cell r="V31">
            <v>3240</v>
          </cell>
          <cell r="W31">
            <v>875</v>
          </cell>
          <cell r="X31">
            <v>4115</v>
          </cell>
          <cell r="Y31" t="str">
            <v>KT/5</v>
          </cell>
          <cell r="Z31" t="str">
            <v>22807-es sírhely_x000D_
Sírkő felújítás 2019.05.23-án</v>
          </cell>
          <cell r="AA31" t="str">
            <v>Normál</v>
          </cell>
        </row>
        <row r="32">
          <cell r="A32" t="str">
            <v>Számla</v>
          </cell>
          <cell r="B32" t="str">
            <v>SZA00245/2019</v>
          </cell>
          <cell r="C32" t="str">
            <v>2019.05.31.</v>
          </cell>
          <cell r="D32" t="str">
            <v>2019.06.01.</v>
          </cell>
          <cell r="E32" t="str">
            <v>2019.05.31.</v>
          </cell>
          <cell r="G32" t="str">
            <v>Szpodnyi Tibor</v>
          </cell>
          <cell r="I32" t="str">
            <v>13</v>
          </cell>
          <cell r="J32" t="str">
            <v>Halott hűtés</v>
          </cell>
          <cell r="P32">
            <v>1</v>
          </cell>
          <cell r="Q32" t="str">
            <v>nap</v>
          </cell>
          <cell r="R32">
            <v>4094.49</v>
          </cell>
          <cell r="S32" t="str">
            <v>27%-os áfa</v>
          </cell>
          <cell r="T32" t="str">
            <v>HUF</v>
          </cell>
          <cell r="U32">
            <v>1</v>
          </cell>
          <cell r="V32">
            <v>4095</v>
          </cell>
          <cell r="W32">
            <v>1105</v>
          </cell>
          <cell r="X32">
            <v>5200</v>
          </cell>
          <cell r="Y32" t="str">
            <v>KT/5</v>
          </cell>
          <cell r="Z32" t="str">
            <v>Halott hűtő használat 2 nap</v>
          </cell>
          <cell r="AA32" t="str">
            <v>Normál</v>
          </cell>
        </row>
        <row r="33">
          <cell r="A33" t="str">
            <v>Számla</v>
          </cell>
          <cell r="B33" t="str">
            <v>SZA00258/2019</v>
          </cell>
          <cell r="C33" t="str">
            <v>2019.06.05.</v>
          </cell>
          <cell r="D33" t="str">
            <v>2019.06.05.</v>
          </cell>
          <cell r="E33" t="str">
            <v>2019.06.05.</v>
          </cell>
          <cell r="G33" t="str">
            <v>Sütő Ferenc</v>
          </cell>
          <cell r="I33" t="str">
            <v>13</v>
          </cell>
          <cell r="J33" t="str">
            <v>Halott hűtés</v>
          </cell>
          <cell r="P33">
            <v>1</v>
          </cell>
          <cell r="Q33" t="str">
            <v>nap</v>
          </cell>
          <cell r="R33">
            <v>6142</v>
          </cell>
          <cell r="S33" t="str">
            <v>27%-os áfa</v>
          </cell>
          <cell r="T33" t="str">
            <v>HUF</v>
          </cell>
          <cell r="U33">
            <v>1</v>
          </cell>
          <cell r="V33">
            <v>6142</v>
          </cell>
          <cell r="W33">
            <v>1658</v>
          </cell>
          <cell r="X33">
            <v>7800</v>
          </cell>
          <cell r="Y33" t="str">
            <v>KT/5</v>
          </cell>
          <cell r="Z33" t="str">
            <v>Halott hűtő használat 3 nap</v>
          </cell>
          <cell r="AA33" t="str">
            <v>Normál</v>
          </cell>
        </row>
        <row r="34">
          <cell r="A34" t="str">
            <v>Számla</v>
          </cell>
          <cell r="B34" t="str">
            <v>SZA00267/2019</v>
          </cell>
          <cell r="C34" t="str">
            <v>2019.06.14.</v>
          </cell>
          <cell r="D34" t="str">
            <v>2019.06.12.</v>
          </cell>
          <cell r="E34" t="str">
            <v>2019.06.14.</v>
          </cell>
          <cell r="G34" t="str">
            <v>Kovács László</v>
          </cell>
          <cell r="I34" t="str">
            <v>13</v>
          </cell>
          <cell r="J34" t="str">
            <v>Halott hűtés</v>
          </cell>
          <cell r="P34">
            <v>3</v>
          </cell>
          <cell r="Q34" t="str">
            <v>nap</v>
          </cell>
          <cell r="R34">
            <v>2047.24</v>
          </cell>
          <cell r="S34" t="str">
            <v>27%-os áfa</v>
          </cell>
          <cell r="T34" t="str">
            <v>HUF</v>
          </cell>
          <cell r="U34">
            <v>1</v>
          </cell>
          <cell r="V34">
            <v>6142</v>
          </cell>
          <cell r="W34">
            <v>1658</v>
          </cell>
          <cell r="X34">
            <v>7800</v>
          </cell>
          <cell r="Y34" t="str">
            <v>KT/5</v>
          </cell>
          <cell r="Z34" t="str">
            <v>Halott hűtő használat 3*2600=7800</v>
          </cell>
          <cell r="AA34" t="str">
            <v>Normál</v>
          </cell>
        </row>
        <row r="35">
          <cell r="A35" t="str">
            <v>Számla</v>
          </cell>
          <cell r="B35" t="str">
            <v>SZA00267/2019</v>
          </cell>
          <cell r="C35" t="str">
            <v>2019.06.14.</v>
          </cell>
          <cell r="D35" t="str">
            <v>2019.06.12.</v>
          </cell>
          <cell r="E35" t="str">
            <v>2019.06.14.</v>
          </cell>
          <cell r="G35" t="str">
            <v>Kovács László</v>
          </cell>
          <cell r="I35" t="str">
            <v>13</v>
          </cell>
          <cell r="J35" t="str">
            <v>Halott hűtés</v>
          </cell>
          <cell r="P35">
            <v>1</v>
          </cell>
          <cell r="Q35" t="str">
            <v>nap</v>
          </cell>
          <cell r="R35">
            <v>3150</v>
          </cell>
          <cell r="S35" t="str">
            <v>27%-os áfa</v>
          </cell>
          <cell r="T35" t="str">
            <v>HUF</v>
          </cell>
          <cell r="U35">
            <v>1</v>
          </cell>
          <cell r="V35">
            <v>3150</v>
          </cell>
          <cell r="W35">
            <v>850</v>
          </cell>
          <cell r="X35">
            <v>4000</v>
          </cell>
          <cell r="Y35" t="str">
            <v>KT/5</v>
          </cell>
          <cell r="Z35" t="str">
            <v>Halott hűtő használat 1*4000</v>
          </cell>
          <cell r="AA35" t="str">
            <v>Normál</v>
          </cell>
        </row>
        <row r="36">
          <cell r="A36" t="str">
            <v>Számla</v>
          </cell>
          <cell r="B36" t="str">
            <v>SZA00270/2019</v>
          </cell>
          <cell r="C36" t="str">
            <v>2019.06.19.</v>
          </cell>
          <cell r="D36" t="str">
            <v>2019.06.19.</v>
          </cell>
          <cell r="E36" t="str">
            <v>2019.06.19.</v>
          </cell>
          <cell r="G36" t="str">
            <v>Palánky Klára</v>
          </cell>
          <cell r="I36" t="str">
            <v>130</v>
          </cell>
          <cell r="J36" t="str">
            <v>Ravatalozó használat</v>
          </cell>
          <cell r="P36">
            <v>1</v>
          </cell>
          <cell r="Q36" t="str">
            <v>db</v>
          </cell>
          <cell r="R36">
            <v>15984.25</v>
          </cell>
          <cell r="S36" t="str">
            <v>27%-os áfa</v>
          </cell>
          <cell r="T36" t="str">
            <v>HUF</v>
          </cell>
          <cell r="U36">
            <v>1</v>
          </cell>
          <cell r="V36">
            <v>15984</v>
          </cell>
          <cell r="W36">
            <v>4316</v>
          </cell>
          <cell r="X36">
            <v>20300</v>
          </cell>
          <cell r="Y36" t="str">
            <v>KT/5</v>
          </cell>
          <cell r="Z36" t="str">
            <v>Ravatalozó használat</v>
          </cell>
          <cell r="AA36" t="str">
            <v>Normál</v>
          </cell>
        </row>
        <row r="37">
          <cell r="A37" t="str">
            <v>Számla</v>
          </cell>
          <cell r="B37" t="str">
            <v>SZA00270/2019</v>
          </cell>
          <cell r="C37" t="str">
            <v>2019.06.19.</v>
          </cell>
          <cell r="D37" t="str">
            <v>2019.06.19.</v>
          </cell>
          <cell r="E37" t="str">
            <v>2019.06.19.</v>
          </cell>
          <cell r="G37" t="str">
            <v>Palánky Klára</v>
          </cell>
          <cell r="I37" t="str">
            <v>13</v>
          </cell>
          <cell r="J37" t="str">
            <v>Halott hűtés</v>
          </cell>
          <cell r="P37">
            <v>3</v>
          </cell>
          <cell r="Q37" t="str">
            <v>nap</v>
          </cell>
          <cell r="R37">
            <v>2047.24</v>
          </cell>
          <cell r="S37" t="str">
            <v>27%-os áfa</v>
          </cell>
          <cell r="T37" t="str">
            <v>HUF</v>
          </cell>
          <cell r="U37">
            <v>1</v>
          </cell>
          <cell r="V37">
            <v>6142</v>
          </cell>
          <cell r="W37">
            <v>1658</v>
          </cell>
          <cell r="X37">
            <v>7800</v>
          </cell>
          <cell r="Y37" t="str">
            <v>KT/5</v>
          </cell>
          <cell r="Z37" t="str">
            <v>Halott hűtés 3*2600 2019.06.18-06.21</v>
          </cell>
          <cell r="AA37" t="str">
            <v>Normál</v>
          </cell>
        </row>
        <row r="38">
          <cell r="A38" t="str">
            <v>Számla</v>
          </cell>
          <cell r="B38" t="str">
            <v>SZA00275/2019</v>
          </cell>
          <cell r="C38" t="str">
            <v>2019.07.04.</v>
          </cell>
          <cell r="D38" t="str">
            <v>2019.07.04.</v>
          </cell>
          <cell r="E38" t="str">
            <v>2019.07.04.</v>
          </cell>
          <cell r="G38" t="str">
            <v>Gránit Kőmanufaktúra Kft</v>
          </cell>
          <cell r="I38" t="str">
            <v>35</v>
          </cell>
          <cell r="J38" t="str">
            <v>Temető fenntartási hozzájárulási díj</v>
          </cell>
          <cell r="P38">
            <v>1</v>
          </cell>
          <cell r="Q38" t="str">
            <v>db</v>
          </cell>
          <cell r="R38">
            <v>3240.16</v>
          </cell>
          <cell r="S38" t="str">
            <v>27%-os áfa</v>
          </cell>
          <cell r="T38" t="str">
            <v>HUF</v>
          </cell>
          <cell r="U38">
            <v>1</v>
          </cell>
          <cell r="V38">
            <v>3240</v>
          </cell>
          <cell r="W38">
            <v>875</v>
          </cell>
          <cell r="X38">
            <v>4115</v>
          </cell>
          <cell r="Y38" t="str">
            <v>KT/5</v>
          </cell>
          <cell r="Z38" t="str">
            <v>80307-es urna sírhely _x000D_
2019.07.04.</v>
          </cell>
          <cell r="AA38" t="str">
            <v>Normál</v>
          </cell>
        </row>
        <row r="39">
          <cell r="A39" t="str">
            <v>Számla</v>
          </cell>
          <cell r="B39" t="str">
            <v>SZA00306/2019</v>
          </cell>
          <cell r="C39" t="str">
            <v>2019.07.15.</v>
          </cell>
          <cell r="D39" t="str">
            <v>2019.07.15.</v>
          </cell>
          <cell r="E39" t="str">
            <v>2019.07.15.</v>
          </cell>
          <cell r="G39" t="str">
            <v>Kiss István</v>
          </cell>
          <cell r="I39" t="str">
            <v>13</v>
          </cell>
          <cell r="J39" t="str">
            <v>Halott hűtés</v>
          </cell>
          <cell r="P39">
            <v>1</v>
          </cell>
          <cell r="Q39" t="str">
            <v>nap</v>
          </cell>
          <cell r="R39">
            <v>4094.49</v>
          </cell>
          <cell r="S39" t="str">
            <v>27%-os áfa</v>
          </cell>
          <cell r="T39" t="str">
            <v>HUF</v>
          </cell>
          <cell r="U39">
            <v>1</v>
          </cell>
          <cell r="V39">
            <v>4095</v>
          </cell>
          <cell r="W39">
            <v>1105</v>
          </cell>
          <cell r="X39">
            <v>5200</v>
          </cell>
          <cell r="Y39" t="str">
            <v>KT/5</v>
          </cell>
          <cell r="Z39" t="str">
            <v>Halott hűtés 2019.07.13-14-ig 2 nap</v>
          </cell>
          <cell r="AA39" t="str">
            <v>Normál</v>
          </cell>
        </row>
        <row r="40">
          <cell r="A40" t="str">
            <v>Számla</v>
          </cell>
          <cell r="B40" t="str">
            <v>SZA00322/2019</v>
          </cell>
          <cell r="C40" t="str">
            <v>2019.07.19.</v>
          </cell>
          <cell r="D40" t="str">
            <v>2019.07.19.</v>
          </cell>
          <cell r="E40" t="str">
            <v>2019.07.19.</v>
          </cell>
          <cell r="G40" t="str">
            <v>Szöllősi Jánosné</v>
          </cell>
          <cell r="I40" t="str">
            <v>13</v>
          </cell>
          <cell r="J40" t="str">
            <v>Halott hűtés</v>
          </cell>
          <cell r="P40">
            <v>1</v>
          </cell>
          <cell r="Q40" t="str">
            <v>nap</v>
          </cell>
          <cell r="R40">
            <v>12441</v>
          </cell>
          <cell r="S40" t="str">
            <v>27%-os áfa</v>
          </cell>
          <cell r="T40" t="str">
            <v>HUF</v>
          </cell>
          <cell r="U40">
            <v>1</v>
          </cell>
          <cell r="V40">
            <v>12441</v>
          </cell>
          <cell r="W40">
            <v>3359</v>
          </cell>
          <cell r="X40">
            <v>15800</v>
          </cell>
          <cell r="Y40" t="str">
            <v>KT/5</v>
          </cell>
          <cell r="Z40" t="str">
            <v>Halott hűtés 5 nap_x000D_
3*2600=7800.-_x000D_
2*4000=8000.-</v>
          </cell>
          <cell r="AA40" t="str">
            <v>Normál</v>
          </cell>
        </row>
        <row r="41">
          <cell r="A41" t="str">
            <v>Számla</v>
          </cell>
          <cell r="B41" t="str">
            <v>SZA00327/2019</v>
          </cell>
          <cell r="C41" t="str">
            <v>2019.07.22.</v>
          </cell>
          <cell r="D41" t="str">
            <v>2019.07.22.</v>
          </cell>
          <cell r="E41" t="str">
            <v>2019.07.22.</v>
          </cell>
          <cell r="F41" t="str">
            <v>294</v>
          </cell>
          <cell r="G41" t="str">
            <v>Varga Ernő</v>
          </cell>
          <cell r="H41" t="str">
            <v>46274546127</v>
          </cell>
          <cell r="I41" t="str">
            <v>35</v>
          </cell>
          <cell r="J41" t="str">
            <v>Temető fenntartási hozzájárulási díj</v>
          </cell>
          <cell r="P41">
            <v>1</v>
          </cell>
          <cell r="Q41" t="str">
            <v>db</v>
          </cell>
          <cell r="R41">
            <v>3240.16</v>
          </cell>
          <cell r="S41" t="str">
            <v>27%-os áfa</v>
          </cell>
          <cell r="T41" t="str">
            <v>HUF</v>
          </cell>
          <cell r="U41">
            <v>1</v>
          </cell>
          <cell r="V41">
            <v>3240</v>
          </cell>
          <cell r="W41">
            <v>875</v>
          </cell>
          <cell r="X41">
            <v>4115</v>
          </cell>
          <cell r="Y41" t="str">
            <v>KT/5</v>
          </cell>
          <cell r="Z41" t="str">
            <v>40409-40410 sír</v>
          </cell>
          <cell r="AA41" t="str">
            <v>Normál</v>
          </cell>
        </row>
        <row r="42">
          <cell r="A42" t="str">
            <v>Számla</v>
          </cell>
          <cell r="B42" t="str">
            <v>SZA00340/2019</v>
          </cell>
          <cell r="C42" t="str">
            <v>2019.08.05.</v>
          </cell>
          <cell r="D42" t="str">
            <v>2019.08.05.</v>
          </cell>
          <cell r="E42" t="str">
            <v>2019.08.05.</v>
          </cell>
          <cell r="G42" t="str">
            <v>Szederkényi László</v>
          </cell>
          <cell r="J42" t="str">
            <v>Sírhely gondozás</v>
          </cell>
          <cell r="P42">
            <v>1</v>
          </cell>
          <cell r="Q42" t="str">
            <v>db</v>
          </cell>
          <cell r="R42">
            <v>11811.02</v>
          </cell>
          <cell r="S42" t="str">
            <v>27%-os áfa</v>
          </cell>
          <cell r="T42" t="str">
            <v>HUF</v>
          </cell>
          <cell r="U42">
            <v>1</v>
          </cell>
          <cell r="V42">
            <v>11811</v>
          </cell>
          <cell r="W42">
            <v>3189</v>
          </cell>
          <cell r="X42">
            <v>15000</v>
          </cell>
          <cell r="Y42" t="str">
            <v>KT/5</v>
          </cell>
          <cell r="Z42" t="str">
            <v>2019.08.05-2022.08.04-ig (3 év)</v>
          </cell>
          <cell r="AA42" t="str">
            <v>Normál</v>
          </cell>
        </row>
        <row r="43">
          <cell r="A43" t="str">
            <v>Számla</v>
          </cell>
          <cell r="B43" t="str">
            <v>SZA00341/2019</v>
          </cell>
          <cell r="C43" t="str">
            <v>2019.08.05.</v>
          </cell>
          <cell r="D43" t="str">
            <v>2019.08.05.</v>
          </cell>
          <cell r="E43" t="str">
            <v>2019.08.05.</v>
          </cell>
          <cell r="G43" t="str">
            <v>Szederkényi László</v>
          </cell>
          <cell r="J43" t="str">
            <v>Sírhely gondozás</v>
          </cell>
          <cell r="P43">
            <v>1</v>
          </cell>
          <cell r="Q43" t="str">
            <v>db</v>
          </cell>
          <cell r="R43">
            <v>23622.05</v>
          </cell>
          <cell r="S43" t="str">
            <v>27%-os áfa</v>
          </cell>
          <cell r="T43" t="str">
            <v>HUF</v>
          </cell>
          <cell r="U43">
            <v>1</v>
          </cell>
          <cell r="V43">
            <v>23622</v>
          </cell>
          <cell r="W43">
            <v>6378</v>
          </cell>
          <cell r="X43">
            <v>30000</v>
          </cell>
          <cell r="Y43" t="str">
            <v>KT/5</v>
          </cell>
          <cell r="Z43" t="str">
            <v>Sír gondozás_x000D_
2019.08.05-2022.08.04-ig (3 év) 15000Ft/év_x000D_
SZA00340/2019. sz számlán 15000.- kiszámlázva</v>
          </cell>
          <cell r="AA43" t="str">
            <v>Normál</v>
          </cell>
        </row>
        <row r="44">
          <cell r="A44" t="str">
            <v>Számla</v>
          </cell>
          <cell r="B44" t="str">
            <v>SZA00349/2019</v>
          </cell>
          <cell r="C44" t="str">
            <v>2019.08.06.</v>
          </cell>
          <cell r="D44" t="str">
            <v>2019.08.06.</v>
          </cell>
          <cell r="E44" t="str">
            <v>2019.08.06.</v>
          </cell>
          <cell r="F44" t="str">
            <v>294</v>
          </cell>
          <cell r="G44" t="str">
            <v>Varga Ernő</v>
          </cell>
          <cell r="H44" t="str">
            <v>46274546127</v>
          </cell>
          <cell r="I44" t="str">
            <v>35</v>
          </cell>
          <cell r="J44" t="str">
            <v>Temető fenntartási hozzájárulási díj</v>
          </cell>
          <cell r="P44">
            <v>1</v>
          </cell>
          <cell r="Q44" t="str">
            <v>db</v>
          </cell>
          <cell r="R44">
            <v>3240.16</v>
          </cell>
          <cell r="S44" t="str">
            <v>27%-os áfa</v>
          </cell>
          <cell r="T44" t="str">
            <v>HUF</v>
          </cell>
          <cell r="U44">
            <v>1</v>
          </cell>
          <cell r="V44">
            <v>3240</v>
          </cell>
          <cell r="W44">
            <v>875</v>
          </cell>
          <cell r="X44">
            <v>4115</v>
          </cell>
          <cell r="Y44" t="str">
            <v>KT/5</v>
          </cell>
          <cell r="Z44" t="str">
            <v>20413-as sírhely temető fenntartás hozzájárulási díj</v>
          </cell>
          <cell r="AA44" t="str">
            <v>Normál</v>
          </cell>
        </row>
        <row r="45">
          <cell r="A45" t="str">
            <v>Számla</v>
          </cell>
          <cell r="B45" t="str">
            <v>SZA00366/2019</v>
          </cell>
          <cell r="C45" t="str">
            <v>2019.08.09.</v>
          </cell>
          <cell r="D45" t="str">
            <v>2019.08.09.</v>
          </cell>
          <cell r="E45" t="str">
            <v>2019.08.09.</v>
          </cell>
          <cell r="G45" t="str">
            <v>Fisi Péter</v>
          </cell>
          <cell r="I45" t="str">
            <v>35</v>
          </cell>
          <cell r="J45" t="str">
            <v>Temető fenntartási hozzájárulási díj</v>
          </cell>
          <cell r="P45">
            <v>1</v>
          </cell>
          <cell r="Q45" t="str">
            <v>db</v>
          </cell>
          <cell r="R45">
            <v>3240.16</v>
          </cell>
          <cell r="S45" t="str">
            <v>27%-os áfa</v>
          </cell>
          <cell r="T45" t="str">
            <v>HUF</v>
          </cell>
          <cell r="U45">
            <v>1</v>
          </cell>
          <cell r="V45">
            <v>3240</v>
          </cell>
          <cell r="W45">
            <v>875</v>
          </cell>
          <cell r="X45">
            <v>4115</v>
          </cell>
          <cell r="Y45" t="str">
            <v>KT/5</v>
          </cell>
          <cell r="Z45" t="str">
            <v>1939-1998 sírhely_x000D_
Temető fenntartás hozzájárulási díj</v>
          </cell>
          <cell r="AA45" t="str">
            <v>Normál</v>
          </cell>
        </row>
        <row r="46">
          <cell r="A46" t="str">
            <v>Számla</v>
          </cell>
          <cell r="B46" t="str">
            <v>SZA00370/2019</v>
          </cell>
          <cell r="C46" t="str">
            <v>2019.08.14.</v>
          </cell>
          <cell r="D46" t="str">
            <v>2019.08.14.</v>
          </cell>
          <cell r="E46" t="str">
            <v>2019.08.14.</v>
          </cell>
          <cell r="G46" t="str">
            <v>Józsa Szilvia</v>
          </cell>
          <cell r="I46" t="str">
            <v>13</v>
          </cell>
          <cell r="J46" t="str">
            <v>Halott hűtés</v>
          </cell>
          <cell r="P46">
            <v>1</v>
          </cell>
          <cell r="Q46" t="str">
            <v>nap</v>
          </cell>
          <cell r="R46">
            <v>4094.49</v>
          </cell>
          <cell r="S46" t="str">
            <v>27%-os áfa</v>
          </cell>
          <cell r="T46" t="str">
            <v>HUF</v>
          </cell>
          <cell r="U46">
            <v>1</v>
          </cell>
          <cell r="V46">
            <v>4095</v>
          </cell>
          <cell r="W46">
            <v>1105</v>
          </cell>
          <cell r="X46">
            <v>5200</v>
          </cell>
          <cell r="Y46" t="str">
            <v>KT/5</v>
          </cell>
          <cell r="Z46" t="str">
            <v>Halott hűtés 2019.08.13-14-ig</v>
          </cell>
          <cell r="AA46" t="str">
            <v>Normál</v>
          </cell>
        </row>
        <row r="47">
          <cell r="A47" t="str">
            <v>Számla</v>
          </cell>
          <cell r="B47" t="str">
            <v>SZA00376/2019</v>
          </cell>
          <cell r="C47" t="str">
            <v>2019.08.26.</v>
          </cell>
          <cell r="D47" t="str">
            <v>2019.08.26.</v>
          </cell>
          <cell r="E47" t="str">
            <v>2019.08.26.</v>
          </cell>
          <cell r="F47" t="str">
            <v>294</v>
          </cell>
          <cell r="G47" t="str">
            <v>Varga Ernő</v>
          </cell>
          <cell r="H47" t="str">
            <v>46274546127</v>
          </cell>
          <cell r="I47" t="str">
            <v>35</v>
          </cell>
          <cell r="J47" t="str">
            <v>Temető fenntartási hozzájárulási díj</v>
          </cell>
          <cell r="P47">
            <v>1</v>
          </cell>
          <cell r="Q47" t="str">
            <v>db</v>
          </cell>
          <cell r="R47">
            <v>3240.16</v>
          </cell>
          <cell r="S47" t="str">
            <v>27%-os áfa</v>
          </cell>
          <cell r="T47" t="str">
            <v>HUF</v>
          </cell>
          <cell r="U47">
            <v>1</v>
          </cell>
          <cell r="V47">
            <v>3240</v>
          </cell>
          <cell r="W47">
            <v>875</v>
          </cell>
          <cell r="X47">
            <v>4115</v>
          </cell>
          <cell r="Y47" t="str">
            <v>KT/5</v>
          </cell>
          <cell r="Z47" t="str">
            <v>31924-31925 sírhely</v>
          </cell>
          <cell r="AA47" t="str">
            <v>Normál</v>
          </cell>
        </row>
        <row r="48">
          <cell r="A48" t="str">
            <v>Számla</v>
          </cell>
          <cell r="B48" t="str">
            <v>SZA00382/2019</v>
          </cell>
          <cell r="C48" t="str">
            <v>2019.08.28.</v>
          </cell>
          <cell r="D48" t="str">
            <v>2019.08.28.</v>
          </cell>
          <cell r="E48" t="str">
            <v>2019.08.28.</v>
          </cell>
          <cell r="F48" t="str">
            <v>294</v>
          </cell>
          <cell r="G48" t="str">
            <v>Varga Ernő</v>
          </cell>
          <cell r="H48" t="str">
            <v>46274546127</v>
          </cell>
          <cell r="I48" t="str">
            <v>35</v>
          </cell>
          <cell r="J48" t="str">
            <v>Temető fenntartási hozzájárulási díj</v>
          </cell>
          <cell r="P48">
            <v>1</v>
          </cell>
          <cell r="Q48" t="str">
            <v>db</v>
          </cell>
          <cell r="R48">
            <v>3240.16</v>
          </cell>
          <cell r="S48" t="str">
            <v>27%-os áfa</v>
          </cell>
          <cell r="T48" t="str">
            <v>HUF</v>
          </cell>
          <cell r="U48">
            <v>1</v>
          </cell>
          <cell r="V48">
            <v>3240</v>
          </cell>
          <cell r="W48">
            <v>875</v>
          </cell>
          <cell r="X48">
            <v>4115</v>
          </cell>
          <cell r="Y48" t="str">
            <v>KT/5</v>
          </cell>
          <cell r="Z48" t="str">
            <v>40510-40511 temető fenntartás hozzájárulási díj</v>
          </cell>
          <cell r="AA48" t="str">
            <v>Normál</v>
          </cell>
        </row>
        <row r="49">
          <cell r="A49" t="str">
            <v>Számla</v>
          </cell>
          <cell r="B49" t="str">
            <v>SZA00384/2019</v>
          </cell>
          <cell r="C49" t="str">
            <v>2019.08.29.</v>
          </cell>
          <cell r="D49" t="str">
            <v>2019.08.29.</v>
          </cell>
          <cell r="E49" t="str">
            <v>2019.08.29.</v>
          </cell>
          <cell r="G49" t="str">
            <v>Richter Zoltán</v>
          </cell>
          <cell r="I49" t="str">
            <v>35</v>
          </cell>
          <cell r="J49" t="str">
            <v>Temető fenntartási hozzájárulási díj</v>
          </cell>
          <cell r="P49">
            <v>1</v>
          </cell>
          <cell r="Q49" t="str">
            <v>db</v>
          </cell>
          <cell r="R49">
            <v>3240.16</v>
          </cell>
          <cell r="S49" t="str">
            <v>27%-os áfa</v>
          </cell>
          <cell r="T49" t="str">
            <v>HUF</v>
          </cell>
          <cell r="U49">
            <v>1</v>
          </cell>
          <cell r="V49">
            <v>3240</v>
          </cell>
          <cell r="W49">
            <v>875</v>
          </cell>
          <cell r="X49">
            <v>4115</v>
          </cell>
          <cell r="Y49" t="str">
            <v>KT/5</v>
          </cell>
          <cell r="Z49" t="str">
            <v>80330 temető fenntartás hozzájárulási díj</v>
          </cell>
          <cell r="AA49" t="str">
            <v>Normál</v>
          </cell>
        </row>
        <row r="50">
          <cell r="A50" t="str">
            <v>Számla</v>
          </cell>
          <cell r="B50" t="str">
            <v>SZA00391/2019</v>
          </cell>
          <cell r="C50" t="str">
            <v>2019.09.04.</v>
          </cell>
          <cell r="D50" t="str">
            <v>2019.09.04.</v>
          </cell>
          <cell r="E50" t="str">
            <v>2019.09.04.</v>
          </cell>
          <cell r="F50" t="str">
            <v>294</v>
          </cell>
          <cell r="G50" t="str">
            <v>Varga Ernő</v>
          </cell>
          <cell r="H50" t="str">
            <v>46274546127</v>
          </cell>
          <cell r="I50" t="str">
            <v>35</v>
          </cell>
          <cell r="J50" t="str">
            <v>Temető fenntartási hozzájárulási díj</v>
          </cell>
          <cell r="P50">
            <v>1</v>
          </cell>
          <cell r="Q50" t="str">
            <v>db</v>
          </cell>
          <cell r="R50">
            <v>3240.16</v>
          </cell>
          <cell r="S50" t="str">
            <v>27%-os áfa</v>
          </cell>
          <cell r="T50" t="str">
            <v>HUF</v>
          </cell>
          <cell r="U50">
            <v>1</v>
          </cell>
          <cell r="V50">
            <v>3240</v>
          </cell>
          <cell r="W50">
            <v>875</v>
          </cell>
          <cell r="X50">
            <v>4115</v>
          </cell>
          <cell r="Y50" t="str">
            <v>KT/5</v>
          </cell>
          <cell r="Z50" t="str">
            <v>3715-3716 temető fenntartás hozzájárulása</v>
          </cell>
          <cell r="AA50" t="str">
            <v>Normál</v>
          </cell>
        </row>
        <row r="51">
          <cell r="A51" t="str">
            <v>Számla</v>
          </cell>
          <cell r="B51" t="str">
            <v>SZA00399/2019</v>
          </cell>
          <cell r="C51" t="str">
            <v>2019.09.05.</v>
          </cell>
          <cell r="D51" t="str">
            <v>2019.09.05.</v>
          </cell>
          <cell r="E51" t="str">
            <v>2019.09.05.</v>
          </cell>
          <cell r="G51" t="str">
            <v>Dr. Pintér István</v>
          </cell>
          <cell r="I51" t="str">
            <v>13</v>
          </cell>
          <cell r="J51" t="str">
            <v>Halott hűtés</v>
          </cell>
          <cell r="P51">
            <v>1</v>
          </cell>
          <cell r="Q51" t="str">
            <v>nap</v>
          </cell>
          <cell r="R51">
            <v>6142</v>
          </cell>
          <cell r="S51" t="str">
            <v>27%-os áfa</v>
          </cell>
          <cell r="T51" t="str">
            <v>HUF</v>
          </cell>
          <cell r="U51">
            <v>1</v>
          </cell>
          <cell r="V51">
            <v>6142</v>
          </cell>
          <cell r="W51">
            <v>1658</v>
          </cell>
          <cell r="X51">
            <v>7800</v>
          </cell>
          <cell r="Y51" t="str">
            <v>KT/5</v>
          </cell>
          <cell r="Z51" t="str">
            <v>Halott hűtés 2019.09.03-2019.09.06-ig 3 nap</v>
          </cell>
          <cell r="AA51" t="str">
            <v>Normál</v>
          </cell>
        </row>
        <row r="52">
          <cell r="A52" t="str">
            <v>Számla</v>
          </cell>
          <cell r="B52" t="str">
            <v>SZA00400/2019</v>
          </cell>
          <cell r="C52" t="str">
            <v>2019.09.05.</v>
          </cell>
          <cell r="D52" t="str">
            <v>2019.09.05.</v>
          </cell>
          <cell r="E52" t="str">
            <v>2019.09.05.</v>
          </cell>
          <cell r="F52" t="str">
            <v>294</v>
          </cell>
          <cell r="G52" t="str">
            <v>Varga Ernő</v>
          </cell>
          <cell r="H52" t="str">
            <v>46274546127</v>
          </cell>
          <cell r="I52" t="str">
            <v>35</v>
          </cell>
          <cell r="J52" t="str">
            <v>Temető fenntartási hozzájárulási díj</v>
          </cell>
          <cell r="P52">
            <v>1</v>
          </cell>
          <cell r="Q52" t="str">
            <v>db</v>
          </cell>
          <cell r="R52">
            <v>3240.16</v>
          </cell>
          <cell r="S52" t="str">
            <v>27%-os áfa</v>
          </cell>
          <cell r="T52" t="str">
            <v>HUF</v>
          </cell>
          <cell r="U52">
            <v>1</v>
          </cell>
          <cell r="V52">
            <v>3240</v>
          </cell>
          <cell r="W52">
            <v>875</v>
          </cell>
          <cell r="X52">
            <v>4115</v>
          </cell>
          <cell r="Y52" t="str">
            <v>KT/5</v>
          </cell>
          <cell r="Z52" t="str">
            <v>21013-21014 _x000D_
Temető fenntartás hozzájárulási díj</v>
          </cell>
          <cell r="AA52" t="str">
            <v>Normál</v>
          </cell>
        </row>
        <row r="53">
          <cell r="A53" t="str">
            <v>Számla</v>
          </cell>
          <cell r="B53" t="str">
            <v>SZA00415/2019</v>
          </cell>
          <cell r="C53" t="str">
            <v>2019.09.11.</v>
          </cell>
          <cell r="D53" t="str">
            <v>2019.09.11.</v>
          </cell>
          <cell r="E53" t="str">
            <v>2019.09.11.</v>
          </cell>
          <cell r="G53" t="str">
            <v>Gránit Kőmanufaktúra Kft</v>
          </cell>
          <cell r="I53" t="str">
            <v>35</v>
          </cell>
          <cell r="J53" t="str">
            <v>Temető fenntartási hozzájárulási díj</v>
          </cell>
          <cell r="P53">
            <v>1</v>
          </cell>
          <cell r="Q53" t="str">
            <v>db</v>
          </cell>
          <cell r="R53">
            <v>3240.16</v>
          </cell>
          <cell r="S53" t="str">
            <v>27%-os áfa</v>
          </cell>
          <cell r="T53" t="str">
            <v>HUF</v>
          </cell>
          <cell r="U53">
            <v>1</v>
          </cell>
          <cell r="V53">
            <v>3240</v>
          </cell>
          <cell r="W53">
            <v>875</v>
          </cell>
          <cell r="X53">
            <v>4115</v>
          </cell>
          <cell r="Y53" t="str">
            <v>KT/5</v>
          </cell>
          <cell r="Z53" t="str">
            <v>80403 temető fenntartás hozzájárulási díj</v>
          </cell>
          <cell r="AA53" t="str">
            <v>Normál</v>
          </cell>
        </row>
        <row r="54">
          <cell r="A54" t="str">
            <v>Számla</v>
          </cell>
          <cell r="B54" t="str">
            <v>SZA00416/2019</v>
          </cell>
          <cell r="C54" t="str">
            <v>2019.09.13.</v>
          </cell>
          <cell r="D54" t="str">
            <v>2019.09.13.</v>
          </cell>
          <cell r="E54" t="str">
            <v>2019.09.13.</v>
          </cell>
          <cell r="G54" t="str">
            <v>Balogh István ev.</v>
          </cell>
          <cell r="I54" t="str">
            <v>35</v>
          </cell>
          <cell r="J54" t="str">
            <v>Temető fenntartási hozzájárulási díj</v>
          </cell>
          <cell r="P54">
            <v>1</v>
          </cell>
          <cell r="Q54" t="str">
            <v>db</v>
          </cell>
          <cell r="R54">
            <v>3240.16</v>
          </cell>
          <cell r="S54" t="str">
            <v>27%-os áfa</v>
          </cell>
          <cell r="T54" t="str">
            <v>HUF</v>
          </cell>
          <cell r="U54">
            <v>1</v>
          </cell>
          <cell r="V54">
            <v>3240</v>
          </cell>
          <cell r="W54">
            <v>875</v>
          </cell>
          <cell r="X54">
            <v>4115</v>
          </cell>
          <cell r="Y54" t="str">
            <v>KT/5</v>
          </cell>
          <cell r="Z54" t="str">
            <v>20432-es sírhely temető fenntartás hozzájárulási díj</v>
          </cell>
          <cell r="AA54" t="str">
            <v>Normál</v>
          </cell>
        </row>
        <row r="55">
          <cell r="A55" t="str">
            <v>Számla</v>
          </cell>
          <cell r="B55" t="str">
            <v>SZA00432/2019</v>
          </cell>
          <cell r="C55" t="str">
            <v>2019.09.23.</v>
          </cell>
          <cell r="D55" t="str">
            <v>2019.09.23.</v>
          </cell>
          <cell r="E55" t="str">
            <v>2019.09.23.</v>
          </cell>
          <cell r="G55" t="str">
            <v>Csepke Tibor</v>
          </cell>
          <cell r="I55" t="str">
            <v>13</v>
          </cell>
          <cell r="J55" t="str">
            <v>Halott hűtés</v>
          </cell>
          <cell r="P55">
            <v>1</v>
          </cell>
          <cell r="Q55" t="str">
            <v>nap</v>
          </cell>
          <cell r="R55">
            <v>15591</v>
          </cell>
          <cell r="S55" t="str">
            <v>27%-os áfa</v>
          </cell>
          <cell r="T55" t="str">
            <v>HUF</v>
          </cell>
          <cell r="U55">
            <v>1</v>
          </cell>
          <cell r="V55">
            <v>15591</v>
          </cell>
          <cell r="W55">
            <v>4209</v>
          </cell>
          <cell r="X55">
            <v>19800</v>
          </cell>
          <cell r="Y55" t="str">
            <v>KT/5</v>
          </cell>
          <cell r="Z55" t="str">
            <v>2019.09.19-2019.09.24-ig_x000D_
Halott hűtés 3x2600=7800.-_x000D_
3x4000=12000.-</v>
          </cell>
          <cell r="AA55" t="str">
            <v>Normál</v>
          </cell>
        </row>
        <row r="56">
          <cell r="A56" t="str">
            <v>Számla</v>
          </cell>
          <cell r="B56" t="str">
            <v>SZA00433/2019</v>
          </cell>
          <cell r="C56" t="str">
            <v>2019.09.23.</v>
          </cell>
          <cell r="D56" t="str">
            <v>2019.09.23.</v>
          </cell>
          <cell r="E56" t="str">
            <v>2019.09.23.</v>
          </cell>
          <cell r="G56" t="str">
            <v>Ribi Tamás</v>
          </cell>
          <cell r="I56" t="str">
            <v>13</v>
          </cell>
          <cell r="J56" t="str">
            <v>Halott hűtés</v>
          </cell>
          <cell r="P56">
            <v>1</v>
          </cell>
          <cell r="Q56" t="str">
            <v>nap</v>
          </cell>
          <cell r="R56">
            <v>15591</v>
          </cell>
          <cell r="S56" t="str">
            <v>27%-os áfa</v>
          </cell>
          <cell r="T56" t="str">
            <v>HUF</v>
          </cell>
          <cell r="U56">
            <v>1</v>
          </cell>
          <cell r="V56">
            <v>15591</v>
          </cell>
          <cell r="W56">
            <v>4209</v>
          </cell>
          <cell r="X56">
            <v>19800</v>
          </cell>
          <cell r="Y56" t="str">
            <v>KT/5</v>
          </cell>
          <cell r="Z56" t="str">
            <v>Halott hűtés _x000D_
3x2600=7800_x000D_
3x4000=12000</v>
          </cell>
          <cell r="AA56" t="str">
            <v>Normál</v>
          </cell>
        </row>
        <row r="57">
          <cell r="A57" t="str">
            <v>Számla</v>
          </cell>
          <cell r="B57" t="str">
            <v>SZA00434/2019</v>
          </cell>
          <cell r="C57" t="str">
            <v>2019.09.27.</v>
          </cell>
          <cell r="D57" t="str">
            <v>2019.09.27.</v>
          </cell>
          <cell r="E57" t="str">
            <v>2019.09.27.</v>
          </cell>
          <cell r="F57" t="str">
            <v>294</v>
          </cell>
          <cell r="G57" t="str">
            <v>Varga Ernő</v>
          </cell>
          <cell r="H57" t="str">
            <v>46274546127</v>
          </cell>
          <cell r="I57" t="str">
            <v>35</v>
          </cell>
          <cell r="J57" t="str">
            <v>Temető fenntartási hozzájárulási díj</v>
          </cell>
          <cell r="P57">
            <v>1</v>
          </cell>
          <cell r="Q57" t="str">
            <v>db</v>
          </cell>
          <cell r="R57">
            <v>3240.16</v>
          </cell>
          <cell r="S57" t="str">
            <v>27%-os áfa</v>
          </cell>
          <cell r="T57" t="str">
            <v>HUF</v>
          </cell>
          <cell r="U57">
            <v>1</v>
          </cell>
          <cell r="V57">
            <v>3240</v>
          </cell>
          <cell r="W57">
            <v>875</v>
          </cell>
          <cell r="X57">
            <v>4115</v>
          </cell>
          <cell r="Y57" t="str">
            <v>KT/5</v>
          </cell>
          <cell r="Z57" t="str">
            <v>20319-20320 temető fenntartás hozzájárulási díj</v>
          </cell>
          <cell r="AA57" t="str">
            <v>Normál</v>
          </cell>
        </row>
        <row r="58">
          <cell r="A58" t="str">
            <v>Számla</v>
          </cell>
          <cell r="B58" t="str">
            <v>SZA00438/2019</v>
          </cell>
          <cell r="C58" t="str">
            <v>2019.10.07.</v>
          </cell>
          <cell r="D58" t="str">
            <v>2019.10.07.</v>
          </cell>
          <cell r="E58" t="str">
            <v>2019.10.07.</v>
          </cell>
          <cell r="G58" t="str">
            <v>Krateli Ibolya</v>
          </cell>
          <cell r="I58" t="str">
            <v>13</v>
          </cell>
          <cell r="J58" t="str">
            <v>Halott hűtés</v>
          </cell>
          <cell r="P58">
            <v>1</v>
          </cell>
          <cell r="Q58" t="str">
            <v>nap</v>
          </cell>
          <cell r="R58">
            <v>4094.49</v>
          </cell>
          <cell r="S58" t="str">
            <v>27%-os áfa</v>
          </cell>
          <cell r="T58" t="str">
            <v>HUF</v>
          </cell>
          <cell r="U58">
            <v>1</v>
          </cell>
          <cell r="V58">
            <v>4095</v>
          </cell>
          <cell r="W58">
            <v>1105</v>
          </cell>
          <cell r="X58">
            <v>5200</v>
          </cell>
          <cell r="Y58" t="str">
            <v>KT</v>
          </cell>
          <cell r="Z58" t="str">
            <v>Halott hűtés 2 nap</v>
          </cell>
          <cell r="AA58" t="str">
            <v>Normál</v>
          </cell>
        </row>
        <row r="59">
          <cell r="A59" t="str">
            <v>Számla</v>
          </cell>
          <cell r="B59" t="str">
            <v>SZA00440/2019</v>
          </cell>
          <cell r="C59" t="str">
            <v>2019.10.11.</v>
          </cell>
          <cell r="D59" t="str">
            <v>2019.10.11.</v>
          </cell>
          <cell r="E59" t="str">
            <v>2019.10.11.</v>
          </cell>
          <cell r="F59" t="str">
            <v>294</v>
          </cell>
          <cell r="G59" t="str">
            <v>Varga Ernő</v>
          </cell>
          <cell r="H59" t="str">
            <v>46274546127</v>
          </cell>
          <cell r="I59" t="str">
            <v>35</v>
          </cell>
          <cell r="J59" t="str">
            <v>Temető fenntartási hozzájárulási díj</v>
          </cell>
          <cell r="P59">
            <v>1</v>
          </cell>
          <cell r="Q59" t="str">
            <v>db</v>
          </cell>
          <cell r="R59">
            <v>3240.16</v>
          </cell>
          <cell r="S59" t="str">
            <v>27%-os áfa</v>
          </cell>
          <cell r="T59" t="str">
            <v>HUF</v>
          </cell>
          <cell r="U59">
            <v>1</v>
          </cell>
          <cell r="V59">
            <v>3240</v>
          </cell>
          <cell r="W59">
            <v>875</v>
          </cell>
          <cell r="X59">
            <v>4115</v>
          </cell>
          <cell r="Y59" t="str">
            <v>KT/5</v>
          </cell>
          <cell r="Z59" t="str">
            <v>Temető fenntartási hj díj, sírkő telepítés 2019.10.09 _x000D_
21118-21119-es sírhely</v>
          </cell>
          <cell r="AA59" t="str">
            <v>Normál</v>
          </cell>
        </row>
        <row r="60">
          <cell r="A60" t="str">
            <v>Számla</v>
          </cell>
          <cell r="B60" t="str">
            <v>SZA00443/2019</v>
          </cell>
          <cell r="C60" t="str">
            <v>2019.10.11.</v>
          </cell>
          <cell r="D60" t="str">
            <v>2019.10.11.</v>
          </cell>
          <cell r="E60" t="str">
            <v>2019.10.11.</v>
          </cell>
          <cell r="G60" t="str">
            <v>Lukács Györgyné</v>
          </cell>
          <cell r="I60" t="str">
            <v>35</v>
          </cell>
          <cell r="J60" t="str">
            <v>Temető fenntartási hozzájárulási díj</v>
          </cell>
          <cell r="P60">
            <v>1</v>
          </cell>
          <cell r="Q60" t="str">
            <v>db</v>
          </cell>
          <cell r="R60">
            <v>3240.16</v>
          </cell>
          <cell r="S60" t="str">
            <v>27%-os áfa</v>
          </cell>
          <cell r="T60" t="str">
            <v>HUF</v>
          </cell>
          <cell r="U60">
            <v>1</v>
          </cell>
          <cell r="V60">
            <v>3240</v>
          </cell>
          <cell r="W60">
            <v>875</v>
          </cell>
          <cell r="X60">
            <v>4115</v>
          </cell>
          <cell r="Y60" t="str">
            <v>KT/5</v>
          </cell>
          <cell r="Z60" t="str">
            <v>Temető fenntartási hj díj, síremlék telepítés 2019.10.08_x000D_
12017-12018-as sírhely</v>
          </cell>
          <cell r="AA60" t="str">
            <v>Normál</v>
          </cell>
        </row>
        <row r="61">
          <cell r="A61" t="str">
            <v>Számla</v>
          </cell>
          <cell r="B61" t="str">
            <v>SZA00444/2019</v>
          </cell>
          <cell r="C61" t="str">
            <v>2019.10.11.</v>
          </cell>
          <cell r="D61" t="str">
            <v>2019.10.11.</v>
          </cell>
          <cell r="E61" t="str">
            <v>2019.10.19.</v>
          </cell>
          <cell r="G61" t="str">
            <v>Stern Gábor e.v.</v>
          </cell>
          <cell r="H61" t="str">
            <v>66654225133</v>
          </cell>
          <cell r="I61" t="str">
            <v>35</v>
          </cell>
          <cell r="J61" t="str">
            <v>Temető fenntartási hozzájárulási díj</v>
          </cell>
          <cell r="P61">
            <v>1</v>
          </cell>
          <cell r="Q61" t="str">
            <v>db</v>
          </cell>
          <cell r="R61">
            <v>3240.16</v>
          </cell>
          <cell r="S61" t="str">
            <v>27%-os áfa</v>
          </cell>
          <cell r="T61" t="str">
            <v>HUF</v>
          </cell>
          <cell r="U61">
            <v>1</v>
          </cell>
          <cell r="V61">
            <v>3240</v>
          </cell>
          <cell r="W61">
            <v>875</v>
          </cell>
          <cell r="X61">
            <v>4115</v>
          </cell>
          <cell r="Y61" t="str">
            <v>KT/5</v>
          </cell>
          <cell r="Z61" t="str">
            <v>Temető fenntartási hj díj, sírmosás 2019.10.07_x000D_
22409-22410-es sírhely</v>
          </cell>
          <cell r="AA61" t="str">
            <v>Normál</v>
          </cell>
        </row>
        <row r="62">
          <cell r="A62" t="str">
            <v>Számla</v>
          </cell>
          <cell r="B62" t="str">
            <v>SZA00445/2019</v>
          </cell>
          <cell r="C62" t="str">
            <v>2019.10.11.</v>
          </cell>
          <cell r="D62" t="str">
            <v>2019.10.11.</v>
          </cell>
          <cell r="E62" t="str">
            <v>2019.10.19.</v>
          </cell>
          <cell r="G62" t="str">
            <v>Stern Gábor e.v.</v>
          </cell>
          <cell r="H62" t="str">
            <v>66654225133</v>
          </cell>
          <cell r="I62" t="str">
            <v>35</v>
          </cell>
          <cell r="J62" t="str">
            <v>Temető fenntartási hozzájárulási díj</v>
          </cell>
          <cell r="P62">
            <v>1</v>
          </cell>
          <cell r="Q62" t="str">
            <v>db</v>
          </cell>
          <cell r="R62">
            <v>3240.16</v>
          </cell>
          <cell r="S62" t="str">
            <v>27%-os áfa</v>
          </cell>
          <cell r="T62" t="str">
            <v>HUF</v>
          </cell>
          <cell r="U62">
            <v>1</v>
          </cell>
          <cell r="V62">
            <v>3240</v>
          </cell>
          <cell r="W62">
            <v>875</v>
          </cell>
          <cell r="X62">
            <v>4115</v>
          </cell>
          <cell r="Y62" t="str">
            <v>KT/5</v>
          </cell>
          <cell r="Z62" t="str">
            <v>Temető fenntartási hj díj, sírmosás 2019.10.11_x000D_
12226-12227-es sírhely</v>
          </cell>
          <cell r="AA62" t="str">
            <v>Normál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Segéd-összesítő"/>
      <sheetName val="Összesítő"/>
      <sheetName val="Adat-felmérő"/>
      <sheetName val="Közokt. kieg"/>
    </sheetNames>
    <sheetDataSet>
      <sheetData sheetId="0" refreshError="1">
        <row r="8">
          <cell r="CD8" t="str">
            <v>Aba</v>
          </cell>
        </row>
        <row r="9">
          <cell r="CD9" t="str">
            <v>Abádszalók</v>
          </cell>
        </row>
        <row r="10">
          <cell r="CD10" t="str">
            <v>Abaliget</v>
          </cell>
        </row>
        <row r="11">
          <cell r="CD11" t="str">
            <v>Abasár</v>
          </cell>
        </row>
        <row r="12">
          <cell r="CD12" t="str">
            <v>Abaújalpár</v>
          </cell>
        </row>
        <row r="13">
          <cell r="CD13" t="str">
            <v>Abaújkér</v>
          </cell>
        </row>
        <row r="14">
          <cell r="CD14" t="str">
            <v>Abaújlak</v>
          </cell>
        </row>
        <row r="15">
          <cell r="CD15" t="str">
            <v>Abaújszántó</v>
          </cell>
        </row>
        <row r="16">
          <cell r="CD16" t="str">
            <v>Abaújszolnok</v>
          </cell>
        </row>
        <row r="17">
          <cell r="CD17" t="str">
            <v>Abaújvár</v>
          </cell>
        </row>
        <row r="18">
          <cell r="CD18" t="str">
            <v>Abda</v>
          </cell>
        </row>
        <row r="19">
          <cell r="CD19" t="str">
            <v>Abod</v>
          </cell>
        </row>
        <row r="20">
          <cell r="CD20" t="str">
            <v>Abony</v>
          </cell>
        </row>
        <row r="21">
          <cell r="CD21" t="str">
            <v>Ábrahámhegy</v>
          </cell>
        </row>
        <row r="22">
          <cell r="CD22" t="str">
            <v>Ács</v>
          </cell>
        </row>
        <row r="23">
          <cell r="CD23" t="str">
            <v>Acsa</v>
          </cell>
        </row>
        <row r="24">
          <cell r="CD24" t="str">
            <v>Acsád</v>
          </cell>
        </row>
        <row r="25">
          <cell r="CD25" t="str">
            <v>Acsalag</v>
          </cell>
        </row>
        <row r="26">
          <cell r="CD26" t="str">
            <v>Ácsteszér</v>
          </cell>
        </row>
        <row r="27">
          <cell r="CD27" t="str">
            <v>Adács</v>
          </cell>
        </row>
        <row r="28">
          <cell r="CD28" t="str">
            <v>Ádánd</v>
          </cell>
        </row>
        <row r="29">
          <cell r="CD29" t="str">
            <v>Adásztevel</v>
          </cell>
        </row>
        <row r="30">
          <cell r="CD3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Segéd-összesítő"/>
      <sheetName val="Összesítő"/>
      <sheetName val="Adat-felmérő"/>
      <sheetName val="Közokt. kieg"/>
    </sheetNames>
    <sheetDataSet>
      <sheetData sheetId="0" refreshError="1">
        <row r="8">
          <cell r="CD8" t="str">
            <v>Aba</v>
          </cell>
        </row>
        <row r="9">
          <cell r="CD9" t="str">
            <v>Abádszalók</v>
          </cell>
        </row>
        <row r="10">
          <cell r="CD10" t="str">
            <v>Abaliget</v>
          </cell>
        </row>
        <row r="11">
          <cell r="CD11" t="str">
            <v>Abasár</v>
          </cell>
        </row>
        <row r="12">
          <cell r="CD12" t="str">
            <v>Abaújalpár</v>
          </cell>
        </row>
        <row r="13">
          <cell r="CD13" t="str">
            <v>Abaújkér</v>
          </cell>
        </row>
        <row r="14">
          <cell r="CD14" t="str">
            <v>Abaújlak</v>
          </cell>
        </row>
        <row r="15">
          <cell r="CD15" t="str">
            <v>Abaújszántó</v>
          </cell>
        </row>
        <row r="16">
          <cell r="CD16" t="str">
            <v>Abaújszolnok</v>
          </cell>
        </row>
        <row r="17">
          <cell r="CD17" t="str">
            <v>Abaújvár</v>
          </cell>
        </row>
        <row r="18">
          <cell r="CD18" t="str">
            <v>Abda</v>
          </cell>
        </row>
        <row r="19">
          <cell r="CD19" t="str">
            <v>Abod</v>
          </cell>
        </row>
        <row r="20">
          <cell r="CD20" t="str">
            <v>Abony</v>
          </cell>
        </row>
        <row r="21">
          <cell r="CD21" t="str">
            <v>Ábrahámhegy</v>
          </cell>
        </row>
        <row r="22">
          <cell r="CD22" t="str">
            <v>Ács</v>
          </cell>
        </row>
        <row r="23">
          <cell r="CD23" t="str">
            <v>Acsa</v>
          </cell>
        </row>
        <row r="24">
          <cell r="CD24" t="str">
            <v>Acsád</v>
          </cell>
        </row>
        <row r="25">
          <cell r="CD25" t="str">
            <v>Acsalag</v>
          </cell>
        </row>
        <row r="26">
          <cell r="CD26" t="str">
            <v>Ácsteszér</v>
          </cell>
        </row>
        <row r="27">
          <cell r="CD27" t="str">
            <v>Adács</v>
          </cell>
        </row>
        <row r="28">
          <cell r="CD28" t="str">
            <v>Ádánd</v>
          </cell>
        </row>
        <row r="29">
          <cell r="CD29" t="str">
            <v>Adásztevel</v>
          </cell>
        </row>
        <row r="30">
          <cell r="CD3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07-2008)"/>
      <sheetName val="2.2.1. (TKT fennt.2008-2009)"/>
      <sheetName val="2.2.2.-2.3. feladatok"/>
      <sheetName val="szakszolgálati adatok"/>
      <sheetName val="2.4. feladat-szoc. étkeztetés"/>
      <sheetName val="2.4. feladat"/>
      <sheetName val="2.5.-2.8. feladatok"/>
      <sheetName val="info"/>
    </sheetNames>
    <sheetDataSet>
      <sheetData sheetId="0" refreshError="1">
        <row r="34">
          <cell r="BT34" t="e">
            <v>#N/A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e">
            <v>#N/A</v>
          </cell>
        </row>
        <row r="44">
          <cell r="BT44" t="e">
            <v>#N/A</v>
          </cell>
        </row>
        <row r="45">
          <cell r="BT45" t="e">
            <v>#N/A</v>
          </cell>
        </row>
        <row r="46">
          <cell r="BT46" t="e">
            <v>#N/A</v>
          </cell>
        </row>
        <row r="47">
          <cell r="BT47" t="e">
            <v>#N/A</v>
          </cell>
        </row>
        <row r="48">
          <cell r="BT48" t="str">
            <v>Ács</v>
          </cell>
        </row>
        <row r="49">
          <cell r="BT49" t="e">
            <v>#N/A</v>
          </cell>
        </row>
        <row r="50">
          <cell r="BT50" t="str">
            <v>Acsád</v>
          </cell>
        </row>
        <row r="51">
          <cell r="BT51" t="e">
            <v>#N/A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e">
            <v>#N/A</v>
          </cell>
        </row>
        <row r="55">
          <cell r="BT55" t="e">
            <v>#N/A</v>
          </cell>
        </row>
        <row r="56">
          <cell r="BT56" t="str">
            <v>Adony</v>
          </cell>
        </row>
        <row r="57">
          <cell r="BT57" t="e">
            <v>#N/A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e">
            <v>#N/A</v>
          </cell>
        </row>
        <row r="61">
          <cell r="BT61" t="e">
            <v>#N/A</v>
          </cell>
        </row>
        <row r="62">
          <cell r="BT62" t="e">
            <v>#N/A</v>
          </cell>
        </row>
        <row r="63">
          <cell r="BT63" t="e">
            <v>#N/A</v>
          </cell>
        </row>
        <row r="64">
          <cell r="BT64" t="e">
            <v>#N/A</v>
          </cell>
        </row>
        <row r="65">
          <cell r="BT65" t="str">
            <v>Ajka</v>
          </cell>
        </row>
        <row r="66">
          <cell r="BT66" t="e">
            <v>#N/A</v>
          </cell>
        </row>
        <row r="67">
          <cell r="BT67" t="e">
            <v>#N/A</v>
          </cell>
        </row>
        <row r="68">
          <cell r="BT68" t="e">
            <v>#N/A</v>
          </cell>
        </row>
        <row r="69">
          <cell r="BT69" t="e">
            <v>#N/A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e">
            <v>#N/A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e">
            <v>#N/A</v>
          </cell>
        </row>
        <row r="81">
          <cell r="BT81" t="e">
            <v>#N/A</v>
          </cell>
        </row>
        <row r="82">
          <cell r="BT82" t="e">
            <v>#N/A</v>
          </cell>
        </row>
        <row r="83">
          <cell r="BT83" t="e">
            <v>#N/A</v>
          </cell>
        </row>
        <row r="84">
          <cell r="BT84" t="e">
            <v>#N/A</v>
          </cell>
        </row>
        <row r="85">
          <cell r="BT85" t="e">
            <v>#N/A</v>
          </cell>
        </row>
        <row r="86">
          <cell r="BT86" t="e">
            <v>#N/A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e">
            <v>#N/A</v>
          </cell>
        </row>
        <row r="90">
          <cell r="BT90" t="str">
            <v>Alsónyék</v>
          </cell>
        </row>
        <row r="91">
          <cell r="BT91" t="e">
            <v>#N/A</v>
          </cell>
        </row>
        <row r="92">
          <cell r="BT92" t="str">
            <v>Szücs Attila Gábor</v>
          </cell>
        </row>
        <row r="93">
          <cell r="BT93" t="str">
            <v>Alsópetény</v>
          </cell>
        </row>
        <row r="94">
          <cell r="BT94" t="str">
            <v>Szent István u. 8.</v>
          </cell>
        </row>
        <row r="95">
          <cell r="BT95" t="e">
            <v>#N/A</v>
          </cell>
        </row>
        <row r="96">
          <cell r="BT96" t="str">
            <v>500_1000</v>
          </cell>
        </row>
        <row r="97">
          <cell r="BT97" t="e">
            <v>#N/A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e">
            <v>#N/A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e">
            <v>#N/A</v>
          </cell>
        </row>
        <row r="108">
          <cell r="BT108" t="e">
            <v>#N/A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e">
            <v>#N/A</v>
          </cell>
        </row>
        <row r="113">
          <cell r="BT113" t="e">
            <v>#N/A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e">
            <v>#N/A</v>
          </cell>
        </row>
        <row r="117">
          <cell r="BT117" t="str">
            <v>Apátistvánfalva</v>
          </cell>
        </row>
        <row r="118">
          <cell r="BT118" t="e">
            <v>#N/A</v>
          </cell>
        </row>
        <row r="119">
          <cell r="BT119" t="str">
            <v>Apc</v>
          </cell>
        </row>
        <row r="120">
          <cell r="BT120" t="e">
            <v>#N/A</v>
          </cell>
        </row>
        <row r="121">
          <cell r="BT121" t="e">
            <v>#N/A</v>
          </cell>
        </row>
        <row r="122">
          <cell r="BT122" t="e">
            <v>#N/A</v>
          </cell>
        </row>
        <row r="123">
          <cell r="BT123" t="e">
            <v>#N/A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e">
            <v>#N/A</v>
          </cell>
        </row>
        <row r="128">
          <cell r="BT128" t="e">
            <v>#N/A</v>
          </cell>
        </row>
        <row r="129">
          <cell r="BT129" t="e">
            <v>#N/A</v>
          </cell>
        </row>
        <row r="130">
          <cell r="BT130" t="e">
            <v>#N/A</v>
          </cell>
        </row>
        <row r="131">
          <cell r="BT131" t="e">
            <v>#N/A</v>
          </cell>
        </row>
        <row r="132">
          <cell r="BT132" t="e">
            <v>#N/A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e">
            <v>#N/A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e">
            <v>#N/A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e">
            <v>#N/A</v>
          </cell>
        </row>
        <row r="148">
          <cell r="BT148" t="str">
            <v>Bácsalmás</v>
          </cell>
        </row>
        <row r="149">
          <cell r="BT149" t="e">
            <v>#N/A</v>
          </cell>
        </row>
        <row r="150">
          <cell r="BT150" t="e">
            <v>#N/A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e">
            <v>#N/A</v>
          </cell>
        </row>
        <row r="154">
          <cell r="BT154" t="e">
            <v>#N/A</v>
          </cell>
        </row>
        <row r="155">
          <cell r="BT155" t="e">
            <v>#N/A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e">
            <v>#N/A</v>
          </cell>
        </row>
        <row r="159">
          <cell r="BT159" t="e">
            <v>#N/A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e">
            <v>#N/A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e">
            <v>#N/A</v>
          </cell>
        </row>
        <row r="173">
          <cell r="BT173" t="e">
            <v>#N/A</v>
          </cell>
        </row>
        <row r="174">
          <cell r="BT174" t="e">
            <v>#N/A</v>
          </cell>
        </row>
        <row r="175">
          <cell r="BT175" t="e">
            <v>#N/A</v>
          </cell>
        </row>
        <row r="176">
          <cell r="BT176" t="e">
            <v>#N/A</v>
          </cell>
        </row>
        <row r="177">
          <cell r="BT177" t="e">
            <v>#N/A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e">
            <v>#N/A</v>
          </cell>
        </row>
        <row r="181">
          <cell r="BT181" t="e">
            <v>#N/A</v>
          </cell>
        </row>
        <row r="182">
          <cell r="BT182" t="str">
            <v>Bakonysárkány</v>
          </cell>
        </row>
        <row r="183">
          <cell r="BT183" t="e">
            <v>#N/A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e">
            <v>#N/A</v>
          </cell>
        </row>
        <row r="192">
          <cell r="BT192" t="e">
            <v>#N/A</v>
          </cell>
        </row>
        <row r="193">
          <cell r="BT193" t="str">
            <v>Baktüttös</v>
          </cell>
        </row>
        <row r="194">
          <cell r="BT194" t="e">
            <v>#N/A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e">
            <v>#N/A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e">
            <v>#N/A</v>
          </cell>
        </row>
        <row r="205">
          <cell r="BT205" t="e">
            <v>#N/A</v>
          </cell>
        </row>
        <row r="206">
          <cell r="BT206" t="str">
            <v>Balatonfőkajár</v>
          </cell>
        </row>
        <row r="207">
          <cell r="BT207" t="e">
            <v>#N/A</v>
          </cell>
        </row>
        <row r="208">
          <cell r="BT208" t="str">
            <v>Balatonfüred</v>
          </cell>
        </row>
        <row r="209">
          <cell r="BT209" t="e">
            <v>#N/A</v>
          </cell>
        </row>
        <row r="210">
          <cell r="BT210" t="e">
            <v>#N/A</v>
          </cell>
        </row>
        <row r="211">
          <cell r="BT211" t="e">
            <v>#N/A</v>
          </cell>
        </row>
        <row r="212">
          <cell r="BT212" t="e">
            <v>#N/A</v>
          </cell>
        </row>
        <row r="213">
          <cell r="BT213" t="str">
            <v>Balatonkeresztúr</v>
          </cell>
        </row>
        <row r="214">
          <cell r="BT214" t="e">
            <v>#N/A</v>
          </cell>
        </row>
        <row r="215">
          <cell r="BT215" t="e">
            <v>#N/A</v>
          </cell>
        </row>
        <row r="216">
          <cell r="BT216" t="e">
            <v>#N/A</v>
          </cell>
        </row>
        <row r="217">
          <cell r="BT217" t="e">
            <v>#N/A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e">
            <v>#N/A</v>
          </cell>
        </row>
        <row r="229">
          <cell r="BT229" t="e">
            <v>#N/A</v>
          </cell>
        </row>
        <row r="230">
          <cell r="BT230" t="e">
            <v>#N/A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e">
            <v>#N/A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e">
            <v>#N/A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e">
            <v>#N/A</v>
          </cell>
        </row>
        <row r="244">
          <cell r="BT244" t="e">
            <v>#N/A</v>
          </cell>
        </row>
        <row r="245">
          <cell r="BT245" t="e">
            <v>#N/A</v>
          </cell>
        </row>
        <row r="246">
          <cell r="BT246" t="e">
            <v>#N/A</v>
          </cell>
        </row>
        <row r="247">
          <cell r="BT247" t="str">
            <v>Báránd</v>
          </cell>
        </row>
        <row r="248">
          <cell r="BT248" t="e">
            <v>#N/A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e">
            <v>#N/A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e">
            <v>#N/A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e">
            <v>#N/A</v>
          </cell>
        </row>
        <row r="258">
          <cell r="BT258" t="str">
            <v>Basal</v>
          </cell>
        </row>
        <row r="259">
          <cell r="BT259" t="e">
            <v>#N/A</v>
          </cell>
        </row>
        <row r="260">
          <cell r="BT260" t="str">
            <v>Báta</v>
          </cell>
        </row>
        <row r="261">
          <cell r="BT261" t="e">
            <v>#N/A</v>
          </cell>
        </row>
        <row r="262">
          <cell r="BT262" t="e">
            <v>#N/A</v>
          </cell>
        </row>
        <row r="263">
          <cell r="BT263" t="e">
            <v>#N/A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e">
            <v>#N/A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e">
            <v>#N/A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e">
            <v>#N/A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e">
            <v>#N/A</v>
          </cell>
        </row>
        <row r="290">
          <cell r="BT290" t="e">
            <v>#N/A</v>
          </cell>
        </row>
        <row r="291">
          <cell r="BT291" t="e">
            <v>#N/A</v>
          </cell>
        </row>
        <row r="292">
          <cell r="BT292" t="e">
            <v>#N/A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e">
            <v>#N/A</v>
          </cell>
        </row>
        <row r="296">
          <cell r="BT296" t="str">
            <v>Belsősárd</v>
          </cell>
        </row>
        <row r="297">
          <cell r="BT297" t="e">
            <v>#N/A</v>
          </cell>
        </row>
        <row r="298">
          <cell r="BT298" t="e">
            <v>#N/A</v>
          </cell>
        </row>
        <row r="299">
          <cell r="BT299" t="e">
            <v>#N/A</v>
          </cell>
        </row>
        <row r="300">
          <cell r="BT300" t="e">
            <v>#N/A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e">
            <v>#N/A</v>
          </cell>
        </row>
        <row r="304">
          <cell r="BT304" t="e">
            <v>#N/A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e">
            <v>#N/A</v>
          </cell>
        </row>
        <row r="313">
          <cell r="BT313" t="str">
            <v>Berkesd</v>
          </cell>
        </row>
        <row r="314">
          <cell r="BT314" t="e">
            <v>#N/A</v>
          </cell>
        </row>
        <row r="315">
          <cell r="BT315" t="e">
            <v>#N/A</v>
          </cell>
        </row>
        <row r="316">
          <cell r="BT316" t="str">
            <v>Berzék</v>
          </cell>
        </row>
        <row r="317">
          <cell r="BT317" t="e">
            <v>#N/A</v>
          </cell>
        </row>
        <row r="318">
          <cell r="BT318" t="str">
            <v>Besence</v>
          </cell>
        </row>
        <row r="319">
          <cell r="BT319" t="e">
            <v>#N/A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e">
            <v>#N/A</v>
          </cell>
        </row>
        <row r="323">
          <cell r="BT323" t="e">
            <v>#N/A</v>
          </cell>
        </row>
        <row r="324">
          <cell r="BT324" t="e">
            <v>#N/A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e">
            <v>#N/A</v>
          </cell>
        </row>
        <row r="329">
          <cell r="BT329" t="str">
            <v>Bicsérd</v>
          </cell>
        </row>
        <row r="330">
          <cell r="BT330" t="e">
            <v>#N/A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e">
            <v>#N/A</v>
          </cell>
        </row>
        <row r="337">
          <cell r="BT337" t="str">
            <v>Bikal</v>
          </cell>
        </row>
        <row r="338">
          <cell r="BT338" t="e">
            <v>#N/A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e">
            <v>#N/A</v>
          </cell>
        </row>
        <row r="349">
          <cell r="BT349" t="e">
            <v>#N/A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e">
            <v>#N/A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e">
            <v>#N/A</v>
          </cell>
        </row>
        <row r="360">
          <cell r="BT360" t="str">
            <v>步渠灡扺湥⁩汥慳E⠀戲 湉浺滩楹琠狡畳⁳泡慴⁬汥潴瑴朠敹浲步步渠灡扺湥⁩汥慳ó؉䄀 ㄀　 　　　 昀儀渁氀 渀愀最礀漀戀戀 氀愀欀漀猀猀最猀稀洀切 渀欀漀爀洀渀礀稀愀琀 氀琀愀氀 渀氀氀愀渀 昀攀渀渀琀愀爀琀漀琀琀 瘀漀搀欀戀愀渀 愀稀 渀氀氀愀渀 攀氀椀渀搀琀漀琀琀 ㄀⸀ 渀攀瘀攀氀猀椀 瘀 渀攀洀 瘀攀最礀攀猀 挀猀漀瀀漀爀琀樀愀椀戀愀 樀爀 最礀攀爀洀攀欀攀欀 猀稀洀愀 ⠀愀 ㄀　 　　　 昀儀渁氀 渀愀最礀漀戀戀 氀愀欀漀猀猀最猀稀洀</v>
          </cell>
        </row>
        <row r="361">
          <cell r="BT361" t="e">
            <v>#N/A</v>
          </cell>
        </row>
        <row r="362">
          <cell r="BT362" t="str">
            <v>Bogács</v>
          </cell>
        </row>
        <row r="363">
          <cell r="BT363" t="e">
            <v>#N/A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e">
            <v>#N/A</v>
          </cell>
        </row>
        <row r="367">
          <cell r="BT367" t="str">
            <v>Bogyoszló</v>
          </cell>
        </row>
        <row r="368">
          <cell r="BT368" t="str">
            <v>Dr. Ferencz Márton</v>
          </cell>
        </row>
        <row r="369">
          <cell r="BT369" t="str">
            <v>Bókaháza</v>
          </cell>
        </row>
        <row r="370">
          <cell r="BT370" t="e">
            <v>#N/A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e">
            <v>#N/A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e">
            <v>#N/A</v>
          </cell>
        </row>
        <row r="377">
          <cell r="BT377" t="e">
            <v>#N/A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Bonnya</v>
          </cell>
        </row>
        <row r="382">
          <cell r="BT382" t="str">
            <v>Bonyhád</v>
          </cell>
        </row>
        <row r="383">
          <cell r="BT383" t="e">
            <v>#N/A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e">
            <v>#N/A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e">
            <v>#N/A</v>
          </cell>
        </row>
        <row r="399">
          <cell r="BT399" t="e">
            <v>#N/A</v>
          </cell>
        </row>
        <row r="400">
          <cell r="BT400" t="e">
            <v>#N/A</v>
          </cell>
        </row>
        <row r="401">
          <cell r="BT401" t="str">
            <v>Bozsok</v>
          </cell>
        </row>
        <row r="402">
          <cell r="BT402" t="str">
            <v>Bozzai</v>
          </cell>
        </row>
        <row r="403">
          <cell r="BT403" t="e">
            <v>#N/A</v>
          </cell>
        </row>
        <row r="404">
          <cell r="BT404" t="e">
            <v>#N/A</v>
          </cell>
        </row>
        <row r="405">
          <cell r="BT405" t="e">
            <v>#N/A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e">
            <v>#N/A</v>
          </cell>
        </row>
        <row r="412">
          <cell r="BT412" t="e">
            <v>#N/A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e">
            <v>#N/A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e">
            <v>#N/A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e">
            <v>#N/A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e">
            <v>#N/A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e">
            <v>#N/A</v>
          </cell>
        </row>
        <row r="433">
          <cell r="BT433" t="e">
            <v>#N/A</v>
          </cell>
        </row>
        <row r="434">
          <cell r="BT434" t="e">
            <v>#N/A</v>
          </cell>
        </row>
        <row r="435">
          <cell r="BT435" t="e">
            <v>#N/A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e">
            <v>#N/A</v>
          </cell>
        </row>
        <row r="440">
          <cell r="BT440" t="str">
            <v>Bükkszentmárton</v>
          </cell>
        </row>
        <row r="441">
          <cell r="BT441" t="e">
            <v>#N/A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e">
            <v>#N/A</v>
          </cell>
        </row>
        <row r="445">
          <cell r="BT445" t="e">
            <v>#N/A</v>
          </cell>
        </row>
        <row r="446">
          <cell r="BT446" t="str">
            <v>Cakóháza</v>
          </cell>
        </row>
        <row r="447">
          <cell r="BT447" t="e">
            <v>#N/A</v>
          </cell>
        </row>
        <row r="448">
          <cell r="BT448" t="e">
            <v>#N/A</v>
          </cell>
        </row>
        <row r="449">
          <cell r="BT449" t="e">
            <v>#N/A</v>
          </cell>
        </row>
        <row r="450">
          <cell r="BT450" t="str">
            <v>Dr. Jakab Róbert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e">
            <v>#N/A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e">
            <v>#N/A</v>
          </cell>
        </row>
        <row r="457">
          <cell r="BT457" t="str">
            <v>Cirák</v>
          </cell>
        </row>
        <row r="458">
          <cell r="BT458" t="str">
            <v>Csabacsűd</v>
          </cell>
        </row>
        <row r="459">
          <cell r="BT459" t="str">
            <v>Csabaszabadi</v>
          </cell>
        </row>
        <row r="460">
          <cell r="BT460" t="e">
            <v>#N/A</v>
          </cell>
        </row>
        <row r="461">
          <cell r="BT461" t="str">
            <v>Csabrendek</v>
          </cell>
        </row>
        <row r="462">
          <cell r="BT462" t="str">
            <v>Csáfordjánosfa</v>
          </cell>
        </row>
        <row r="463">
          <cell r="BT463" t="e">
            <v>#N/A</v>
          </cell>
        </row>
        <row r="464">
          <cell r="BT464" t="str">
            <v>Csajág</v>
          </cell>
        </row>
        <row r="465">
          <cell r="BT465" t="str">
            <v>Csákány</v>
          </cell>
        </row>
        <row r="466">
          <cell r="BT466" t="e">
            <v>#N/A</v>
          </cell>
        </row>
        <row r="467">
          <cell r="BT467" t="e">
            <v>#N/A</v>
          </cell>
        </row>
        <row r="468">
          <cell r="BT468" t="str">
            <v>Csákvár</v>
          </cell>
        </row>
        <row r="469">
          <cell r="BT469" t="str">
            <v>Csanádalberti</v>
          </cell>
        </row>
        <row r="470">
          <cell r="BT470" t="str">
            <v>Csanádapáca</v>
          </cell>
        </row>
        <row r="471">
          <cell r="BT471" t="str">
            <v>Csanádpalota</v>
          </cell>
        </row>
        <row r="472">
          <cell r="BT472" t="e">
            <v>#N/A</v>
          </cell>
        </row>
        <row r="473">
          <cell r="BT473" t="str">
            <v>Csány</v>
          </cell>
        </row>
        <row r="474">
          <cell r="BT474" t="str">
            <v>Csányoszró</v>
          </cell>
        </row>
        <row r="475">
          <cell r="BT475" t="str">
            <v>Csanytelek</v>
          </cell>
        </row>
        <row r="476">
          <cell r="BT476" t="str">
            <v>Csapi</v>
          </cell>
        </row>
        <row r="477">
          <cell r="BT477" t="str">
            <v>Csapod</v>
          </cell>
        </row>
        <row r="478">
          <cell r="BT478" t="str">
            <v>Csárdaszállás</v>
          </cell>
        </row>
        <row r="479">
          <cell r="BT479" t="str">
            <v>Csarnóta</v>
          </cell>
        </row>
        <row r="480">
          <cell r="BT480" t="e">
            <v>#N/A</v>
          </cell>
        </row>
        <row r="481">
          <cell r="BT481" t="str">
            <v>Császár</v>
          </cell>
        </row>
        <row r="482">
          <cell r="BT482" t="str">
            <v>Császártöltés</v>
          </cell>
        </row>
        <row r="483">
          <cell r="BT483" t="str">
            <v>Császló</v>
          </cell>
        </row>
        <row r="484">
          <cell r="BT484" t="str">
            <v>Csátalja</v>
          </cell>
        </row>
        <row r="485">
          <cell r="BT485" t="str">
            <v>Csatár</v>
          </cell>
        </row>
        <row r="486">
          <cell r="BT486" t="str">
            <v>Csataszög</v>
          </cell>
        </row>
        <row r="487">
          <cell r="BT487" t="e">
            <v>#N/A</v>
          </cell>
        </row>
        <row r="488">
          <cell r="BT488" t="str">
            <v>Csávoly</v>
          </cell>
        </row>
        <row r="489">
          <cell r="BT489" t="e">
            <v>#N/A</v>
          </cell>
        </row>
        <row r="490">
          <cell r="BT490" t="str">
            <v>Csécse</v>
          </cell>
        </row>
        <row r="491">
          <cell r="BT491" t="str">
            <v>Csegöld</v>
          </cell>
        </row>
        <row r="492">
          <cell r="BT492" t="str">
            <v>Csehbánya</v>
          </cell>
        </row>
        <row r="493">
          <cell r="BT493" t="e">
            <v>#N/A</v>
          </cell>
        </row>
        <row r="494">
          <cell r="BT494" t="e">
            <v>#N/A</v>
          </cell>
        </row>
        <row r="495">
          <cell r="BT495" t="str">
            <v>Csém</v>
          </cell>
        </row>
        <row r="496">
          <cell r="BT496" t="str">
            <v>Kossuth  L. u. 28.</v>
          </cell>
        </row>
        <row r="497">
          <cell r="BT497" t="e">
            <v>#N/A</v>
          </cell>
        </row>
        <row r="498">
          <cell r="BT498" t="str">
            <v>Csengele</v>
          </cell>
        </row>
        <row r="499">
          <cell r="BT499" t="e">
            <v>#N/A</v>
          </cell>
        </row>
        <row r="500">
          <cell r="BT500" t="str">
            <v>Csengersima</v>
          </cell>
        </row>
        <row r="501">
          <cell r="BT501" t="str">
            <v>Csengerújfalu</v>
          </cell>
        </row>
        <row r="502">
          <cell r="BT502" t="str">
            <v>Csengőd</v>
          </cell>
        </row>
        <row r="503">
          <cell r="BT503" t="e">
            <v>#N/A</v>
          </cell>
        </row>
        <row r="504">
          <cell r="BT504" t="e">
            <v>#N/A</v>
          </cell>
        </row>
        <row r="505">
          <cell r="BT505" t="str">
            <v>Csép</v>
          </cell>
        </row>
        <row r="506">
          <cell r="BT506" t="str">
            <v>Csépa</v>
          </cell>
        </row>
        <row r="507">
          <cell r="BT507" t="str">
            <v>Csepreg</v>
          </cell>
        </row>
        <row r="508">
          <cell r="BT508" t="e">
            <v>#N/A</v>
          </cell>
        </row>
        <row r="509">
          <cell r="BT509" t="e">
            <v>#N/A</v>
          </cell>
        </row>
        <row r="510">
          <cell r="BT510" t="e">
            <v>#N/A</v>
          </cell>
        </row>
        <row r="511">
          <cell r="BT511" t="e">
            <v>#N/A</v>
          </cell>
        </row>
        <row r="512">
          <cell r="BT512" t="e">
            <v>#N/A</v>
          </cell>
        </row>
        <row r="513">
          <cell r="BT513" t="str">
            <v>Cserháthaláp</v>
          </cell>
        </row>
        <row r="514">
          <cell r="BT514" t="str">
            <v>Cserhátsurány</v>
          </cell>
        </row>
        <row r="515">
          <cell r="BT515" t="str">
            <v>Cserhátszentiván</v>
          </cell>
        </row>
        <row r="516">
          <cell r="BT516" t="str">
            <v>Cserkeszőlő</v>
          </cell>
        </row>
        <row r="517">
          <cell r="BT517" t="str">
            <v>Cserkút</v>
          </cell>
        </row>
        <row r="518">
          <cell r="BT518" t="e">
            <v>#N/A</v>
          </cell>
        </row>
        <row r="519">
          <cell r="BT519" t="str">
            <v>Cserszegtomaj</v>
          </cell>
        </row>
        <row r="520">
          <cell r="BT520" t="str">
            <v>Csertalakos</v>
          </cell>
        </row>
        <row r="521">
          <cell r="BT521" t="str">
            <v>Csertő</v>
          </cell>
        </row>
        <row r="522">
          <cell r="BT522" t="str">
            <v>Csesznek</v>
          </cell>
        </row>
        <row r="523">
          <cell r="BT523" t="str">
            <v>Csesztreg</v>
          </cell>
        </row>
        <row r="524">
          <cell r="BT524" t="str">
            <v>Csesztve</v>
          </cell>
        </row>
        <row r="525">
          <cell r="BT525" t="str">
            <v>Csetény</v>
          </cell>
        </row>
        <row r="526">
          <cell r="BT526" t="str">
            <v>Bonyhádvarasd</v>
          </cell>
        </row>
        <row r="527">
          <cell r="BT527" t="e">
            <v>#N/A</v>
          </cell>
        </row>
        <row r="528">
          <cell r="BT528" t="e">
            <v>#N/A</v>
          </cell>
        </row>
        <row r="529">
          <cell r="BT529" t="e">
            <v>#N/A</v>
          </cell>
        </row>
        <row r="530">
          <cell r="BT530" t="e">
            <v>#N/A</v>
          </cell>
        </row>
        <row r="531">
          <cell r="BT531" t="e">
            <v>#N/A</v>
          </cell>
        </row>
        <row r="532">
          <cell r="BT532" t="e">
            <v>#N/A</v>
          </cell>
        </row>
        <row r="533">
          <cell r="BT533" t="str">
            <v>Csitár</v>
          </cell>
        </row>
        <row r="534">
          <cell r="BT534" t="e">
            <v>#N/A</v>
          </cell>
        </row>
        <row r="535">
          <cell r="BT535" t="e">
            <v>#N/A</v>
          </cell>
        </row>
        <row r="536">
          <cell r="BT536" t="e">
            <v>#N/A</v>
          </cell>
        </row>
        <row r="537">
          <cell r="BT537" t="str">
            <v>Csókakő</v>
          </cell>
        </row>
        <row r="538">
          <cell r="BT538" t="str">
            <v>Csokonyavisonta</v>
          </cell>
        </row>
        <row r="539">
          <cell r="BT539" t="str">
            <v>Csokvaomány</v>
          </cell>
        </row>
        <row r="540">
          <cell r="BT540" t="str">
            <v>Csolnok</v>
          </cell>
        </row>
        <row r="541">
          <cell r="BT541" t="e">
            <v>#N/A</v>
          </cell>
        </row>
        <row r="542">
          <cell r="BT542" t="str">
            <v>Csoma</v>
          </cell>
        </row>
        <row r="543">
          <cell r="BT543" t="e">
            <v>#N/A</v>
          </cell>
        </row>
        <row r="544">
          <cell r="BT544" t="e">
            <v>#N/A</v>
          </cell>
        </row>
        <row r="545">
          <cell r="BT545" t="str">
            <v>Csongrád</v>
          </cell>
        </row>
        <row r="546">
          <cell r="BT546" t="str">
            <v>Csonkahegyhát</v>
          </cell>
        </row>
        <row r="547">
          <cell r="BT547" t="str">
            <v>Csonkamindszent</v>
          </cell>
        </row>
        <row r="548">
          <cell r="BT548" t="str">
            <v>Csopak</v>
          </cell>
        </row>
        <row r="549">
          <cell r="BT549" t="str">
            <v>Orbán Zsolt</v>
          </cell>
        </row>
        <row r="550">
          <cell r="BT550" t="e">
            <v>#N/A</v>
          </cell>
        </row>
        <row r="551">
          <cell r="BT551" t="str">
            <v>Csorvás</v>
          </cell>
        </row>
        <row r="552">
          <cell r="BT552" t="str">
            <v>Csót</v>
          </cell>
        </row>
        <row r="553">
          <cell r="BT553" t="str">
            <v>Csöde</v>
          </cell>
        </row>
        <row r="554">
          <cell r="BT554" t="str">
            <v>Csögle</v>
          </cell>
        </row>
        <row r="555">
          <cell r="BT555" t="str">
            <v>Csökmő</v>
          </cell>
        </row>
        <row r="556">
          <cell r="BT556" t="e">
            <v>#N/A</v>
          </cell>
        </row>
        <row r="557">
          <cell r="BT557" t="e">
            <v>#N/A</v>
          </cell>
        </row>
        <row r="558">
          <cell r="BT558" t="str">
            <v>Csömödér</v>
          </cell>
        </row>
        <row r="559">
          <cell r="BT559" t="str">
            <v>Csömör</v>
          </cell>
        </row>
        <row r="560">
          <cell r="BT560" t="e">
            <v>#N/A</v>
          </cell>
        </row>
        <row r="561">
          <cell r="BT561" t="str">
            <v>Csörnyeföld</v>
          </cell>
        </row>
        <row r="562">
          <cell r="BT562" t="e">
            <v>#N/A</v>
          </cell>
        </row>
        <row r="563">
          <cell r="BT563" t="e">
            <v>#N/A</v>
          </cell>
        </row>
        <row r="564">
          <cell r="BT564" t="str">
            <v>Vaszari Dezső</v>
          </cell>
        </row>
        <row r="565">
          <cell r="BT565" t="str">
            <v>Csővár</v>
          </cell>
        </row>
        <row r="566">
          <cell r="BT566" t="str">
            <v>Csurgó</v>
          </cell>
        </row>
        <row r="567">
          <cell r="BT567" t="e">
            <v>#N/A</v>
          </cell>
        </row>
        <row r="568">
          <cell r="BT568" t="str">
            <v>Zalaszentlőrinc</v>
          </cell>
        </row>
        <row r="569">
          <cell r="BT569" t="e">
            <v>#N/A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e">
            <v>#N/A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e">
            <v>#N/A</v>
          </cell>
        </row>
        <row r="581">
          <cell r="BT581" t="e">
            <v>#N/A</v>
          </cell>
        </row>
        <row r="582">
          <cell r="BT582" t="str">
            <v>Darnó</v>
          </cell>
        </row>
        <row r="583">
          <cell r="BT583" t="e">
            <v>#N/A</v>
          </cell>
        </row>
        <row r="584">
          <cell r="BT584" t="e">
            <v>#N/A</v>
          </cell>
        </row>
        <row r="585">
          <cell r="BT585" t="str">
            <v>Darvas</v>
          </cell>
        </row>
        <row r="586">
          <cell r="BT586" t="e">
            <v>#N/A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e">
            <v>#N/A</v>
          </cell>
        </row>
        <row r="591">
          <cell r="BT591" t="str">
            <v>Dédestapolcsány</v>
          </cell>
        </row>
        <row r="592">
          <cell r="BT592" t="str">
            <v>Rákóczi u. 57.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Zalaújlak</v>
          </cell>
        </row>
        <row r="598">
          <cell r="BT598" t="e">
            <v>#N/A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e">
            <v>#N/A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e">
            <v>#N/A</v>
          </cell>
        </row>
        <row r="615">
          <cell r="BT615" t="e">
            <v>#N/A</v>
          </cell>
        </row>
        <row r="616">
          <cell r="BT616" t="e">
            <v>#N/A</v>
          </cell>
        </row>
        <row r="617">
          <cell r="BT617" t="str">
            <v>Domaháza</v>
          </cell>
        </row>
        <row r="618">
          <cell r="BT618" t="e">
            <v>#N/A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e">
            <v>#N/A</v>
          </cell>
        </row>
        <row r="629">
          <cell r="BT629" t="e">
            <v>#N/A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e">
            <v>#N/A</v>
          </cell>
        </row>
        <row r="634">
          <cell r="BT634" t="e">
            <v>#N/A</v>
          </cell>
        </row>
        <row r="635">
          <cell r="BT635" t="str">
            <v>Dömsöd</v>
          </cell>
        </row>
        <row r="636">
          <cell r="BT636" t="e">
            <v>#N/A</v>
          </cell>
        </row>
        <row r="637">
          <cell r="BT637" t="str">
            <v>Dörgicse</v>
          </cell>
        </row>
        <row r="638">
          <cell r="BT638" t="e">
            <v>#N/A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e">
            <v>#N/A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e">
            <v>#N/A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e">
            <v>#N/A</v>
          </cell>
        </row>
        <row r="654">
          <cell r="BT654" t="str">
            <v>Drégelypalánk</v>
          </cell>
        </row>
        <row r="655">
          <cell r="BT655" t="e">
            <v>#N/A</v>
          </cell>
        </row>
        <row r="656">
          <cell r="BT656" t="str">
            <v>Dudar</v>
          </cell>
        </row>
        <row r="657">
          <cell r="BT657" t="e">
            <v>#N/A</v>
          </cell>
        </row>
        <row r="658">
          <cell r="BT658" t="e">
            <v>#N/A</v>
          </cell>
        </row>
        <row r="659">
          <cell r="BT659" t="str">
            <v>Dunabogdány</v>
          </cell>
        </row>
        <row r="660">
          <cell r="BT660" t="e">
            <v>#N/A</v>
          </cell>
        </row>
        <row r="661">
          <cell r="BT661" t="e">
            <v>#N/A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e">
            <v>#N/A</v>
          </cell>
        </row>
        <row r="665">
          <cell r="BT665" t="e">
            <v>#N/A</v>
          </cell>
        </row>
        <row r="666">
          <cell r="BT666" t="e">
            <v>#N/A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e">
            <v>#N/A</v>
          </cell>
        </row>
        <row r="670">
          <cell r="BT670" t="e">
            <v>#N/A</v>
          </cell>
        </row>
        <row r="671">
          <cell r="BT671" t="str">
            <v>Dunaszentgyörgy</v>
          </cell>
        </row>
        <row r="672">
          <cell r="BT672" t="e">
            <v>#N/A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e">
            <v>#N/A</v>
          </cell>
        </row>
        <row r="676">
          <cell r="BT676" t="str">
            <v>Dunaújváros</v>
          </cell>
        </row>
        <row r="677">
          <cell r="BT677" t="str">
            <v>潨⁬瑬穯珡瘠湡਩_x0000_汁敭楤_x0011_䐀⹲䜠杲⁹慂獺_x0007_䘁儀 甀 㔀㠀Ѐ_x0000_灁橡	一癯毡倠泡_x000F_䠁攀最攀搀焀猁 䰀愀樀漀猀渀ࠀĀFő tér 2_x000F_䐀竳慳䜠⹹甠‮⸳_x000B_䄀獬瓳汥步獥_x000C_䈀摯⁲楔潢୲_x0000_敫甠‮㘳ਮ_x0000_汁慶穳_x000D_䬀獩⁳穳_x001F_䬀獩⁳穳䜠潲正⁩敖潲楮慫	䘁儀 切琀 㘀㌀⸀਀_x0000_汁獺汯慣_x000F_娀楳潲⁳摮牯_x0012_䬀獯畳桴䰠‮⹵ㄠ㠲Ю_x0000_牁慫_x000E_嘀牡湡楡䰠珡決ჳ_x0000_畈祮摡⁩瑵慣㈠⸹_x0004_䄀汲ෳ_x0000_獚杩慲⁹狁൤_x0000_獚杩慲⁩狁ཤ_x0000_摁⁹⹅瑵慣ㄠ㈶Ԯ_x0000_牁൴_x0000_潋敬歮⃳潢ၲĀPetőfi utca 120._x0006_䄀穳污ೳ_x0000_狁慶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e">
            <v>#N/A</v>
          </cell>
        </row>
        <row r="688">
          <cell r="BT688" t="e">
            <v>#N/A</v>
          </cell>
        </row>
        <row r="689">
          <cell r="BT689" t="e">
            <v>#N/A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e">
            <v>#N/A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e">
            <v>#N/A</v>
          </cell>
        </row>
        <row r="700">
          <cell r="BT700" t="e">
            <v>#N/A</v>
          </cell>
        </row>
        <row r="701">
          <cell r="BT701" t="e">
            <v>#N/A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e">
            <v>#N/A</v>
          </cell>
        </row>
        <row r="705">
          <cell r="BT705" t="e">
            <v>#N/A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Zsálek Ferenc Csaba</v>
          </cell>
        </row>
        <row r="711">
          <cell r="BT711" t="e">
            <v>#N/A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e">
            <v>#N/A</v>
          </cell>
        </row>
        <row r="721">
          <cell r="BT721" t="str">
            <v>Encs</v>
          </cell>
        </row>
        <row r="722">
          <cell r="BT722" t="e">
            <v>#N/A</v>
          </cell>
        </row>
        <row r="723">
          <cell r="BT723" t="str">
            <v>Lovászi, Kútfej u. 112.</v>
          </cell>
        </row>
        <row r="724">
          <cell r="BT724" t="e">
            <v>#N/A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e">
            <v>#N/A</v>
          </cell>
        </row>
        <row r="728">
          <cell r="BT728" t="e">
            <v>#N/A</v>
          </cell>
        </row>
        <row r="729">
          <cell r="BT729" t="str">
            <v>Eplény</v>
          </cell>
        </row>
        <row r="730">
          <cell r="BT730" t="e">
            <v>#N/A</v>
          </cell>
        </row>
        <row r="731">
          <cell r="BT731" t="e">
            <v>#N/A</v>
          </cell>
        </row>
        <row r="732">
          <cell r="BT732" t="e">
            <v>#N/A</v>
          </cell>
        </row>
        <row r="733">
          <cell r="BT733" t="e">
            <v>#N/A</v>
          </cell>
        </row>
        <row r="734">
          <cell r="BT734" t="e">
            <v>#N/A</v>
          </cell>
        </row>
        <row r="735">
          <cell r="BT735" t="e">
            <v>#N/A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e">
            <v>#N/A</v>
          </cell>
        </row>
        <row r="739">
          <cell r="BT739" t="str">
            <v>Erdősmecske</v>
          </cell>
        </row>
        <row r="740">
          <cell r="BT740" t="str">
            <v>Kiss u. 2.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Kanizsai u. 6.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Blatt Antal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e">
            <v>#N/A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e">
            <v>#N/A</v>
          </cell>
        </row>
        <row r="767">
          <cell r="BT767" t="e">
            <v>#N/A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e">
            <v>#N/A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e">
            <v>#N/A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e">
            <v>#N/A</v>
          </cell>
        </row>
        <row r="778">
          <cell r="BT778" t="str">
            <v>Felpéc</v>
          </cell>
        </row>
        <row r="779">
          <cell r="BT779" t="e">
            <v>#N/A</v>
          </cell>
        </row>
        <row r="780">
          <cell r="BT780" t="str">
            <v>Felsőcsatár</v>
          </cell>
        </row>
        <row r="781">
          <cell r="BT781" t="e">
            <v>#N/A</v>
          </cell>
        </row>
        <row r="782">
          <cell r="BT782" t="str">
            <v>Felsőegerszeg</v>
          </cell>
        </row>
        <row r="783">
          <cell r="BT783" t="e">
            <v>#N/A</v>
          </cell>
        </row>
        <row r="784">
          <cell r="BT784" t="str">
            <v>Felsőjánosfa</v>
          </cell>
        </row>
        <row r="785">
          <cell r="BT785" t="e">
            <v>#N/A</v>
          </cell>
        </row>
        <row r="786">
          <cell r="BT786" t="e">
            <v>#N/A</v>
          </cell>
        </row>
        <row r="787">
          <cell r="BT787" t="e">
            <v>#N/A</v>
          </cell>
        </row>
        <row r="788">
          <cell r="BT788" t="e">
            <v>#N/A</v>
          </cell>
        </row>
        <row r="789">
          <cell r="BT789" t="str">
            <v>Felsőnána</v>
          </cell>
        </row>
        <row r="790">
          <cell r="BT790" t="e">
            <v>#N/A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e">
            <v>#N/A</v>
          </cell>
        </row>
        <row r="795">
          <cell r="BT795" t="str">
            <v>Kossuth L. u. 112.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e">
            <v>#N/A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e">
            <v>#N/A</v>
          </cell>
        </row>
        <row r="806">
          <cell r="BT806" t="e">
            <v>#N/A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e">
            <v>#N/A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e">
            <v>#N/A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e">
            <v>#N/A</v>
          </cell>
        </row>
        <row r="818">
          <cell r="BT818" t="e">
            <v>#N/A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e">
            <v>#N/A</v>
          </cell>
        </row>
        <row r="823">
          <cell r="BT823" t="e">
            <v>#N/A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e">
            <v>#N/A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e">
            <v>#N/A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e">
            <v>#N/A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e">
            <v>#N/A</v>
          </cell>
        </row>
        <row r="869">
          <cell r="BT869" t="e">
            <v>#N/A</v>
          </cell>
        </row>
        <row r="870">
          <cell r="BT870" t="str">
            <v>Garabonc</v>
          </cell>
        </row>
        <row r="871">
          <cell r="BT871" t="e">
            <v>#N/A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e">
            <v>#N/A</v>
          </cell>
        </row>
        <row r="875">
          <cell r="BT875" t="str">
            <v>Gasztony</v>
          </cell>
        </row>
        <row r="876">
          <cell r="BT876" t="e">
            <v>#N/A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e">
            <v>#N/A</v>
          </cell>
        </row>
        <row r="881">
          <cell r="BT881" t="str">
            <v>Gégény</v>
          </cell>
        </row>
        <row r="882">
          <cell r="BT882" t="e">
            <v>#N/A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e">
            <v>#N/A</v>
          </cell>
        </row>
        <row r="891">
          <cell r="BT891" t="str">
            <v>Gerendás</v>
          </cell>
        </row>
        <row r="892">
          <cell r="BT892" t="e">
            <v>#N/A</v>
          </cell>
        </row>
        <row r="893">
          <cell r="BT893" t="e">
            <v>#N/A</v>
          </cell>
        </row>
        <row r="894">
          <cell r="BT894" t="e">
            <v>#N/A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e">
            <v>#N/A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e">
            <v>#N/A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e">
            <v>#N/A</v>
          </cell>
        </row>
        <row r="904">
          <cell r="BT904" t="e">
            <v>#N/A</v>
          </cell>
        </row>
        <row r="905">
          <cell r="BT905" t="str">
            <v>Gógánfa</v>
          </cell>
        </row>
        <row r="906">
          <cell r="BT906" t="e">
            <v>#N/A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e">
            <v>#N/A</v>
          </cell>
        </row>
        <row r="913">
          <cell r="BT913" t="e">
            <v>#N/A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e">
            <v>#N/A</v>
          </cell>
        </row>
        <row r="917">
          <cell r="BT917" t="e">
            <v>#N/A</v>
          </cell>
        </row>
        <row r="918">
          <cell r="BT918" t="e">
            <v>#N/A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e">
            <v>#N/A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e">
            <v>#N/A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e">
            <v>#N/A</v>
          </cell>
        </row>
        <row r="951">
          <cell r="BT951" t="e">
            <v>#N/A</v>
          </cell>
        </row>
        <row r="952">
          <cell r="BT952" t="str">
            <v>Győrasszonyfa</v>
          </cell>
        </row>
        <row r="953">
          <cell r="BT953" t="e">
            <v>#N/A</v>
          </cell>
        </row>
        <row r="954">
          <cell r="BT954" t="e">
            <v>#N/A</v>
          </cell>
        </row>
        <row r="955">
          <cell r="BT955" t="e">
            <v>#N/A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e">
            <v>#N/A</v>
          </cell>
        </row>
        <row r="969">
          <cell r="BT969" t="e">
            <v>#N/A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e">
            <v>#N/A</v>
          </cell>
        </row>
        <row r="973">
          <cell r="BT973" t="e">
            <v>#N/A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e">
            <v>#N/A</v>
          </cell>
        </row>
        <row r="980">
          <cell r="BT980" t="str">
            <v>Hajdúdorog</v>
          </cell>
        </row>
        <row r="981">
          <cell r="BT981" t="str">
            <v>Zalaszentmárton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e">
            <v>#N/A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e">
            <v>#N/A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e">
            <v>#N/A</v>
          </cell>
        </row>
        <row r="992">
          <cell r="BT992" t="e">
            <v>#N/A</v>
          </cell>
        </row>
        <row r="993">
          <cell r="BT993" t="e">
            <v>#N/A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e">
            <v>#N/A</v>
          </cell>
        </row>
        <row r="997">
          <cell r="BT997" t="e">
            <v>#N/A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e">
            <v>#N/A</v>
          </cell>
        </row>
        <row r="1001">
          <cell r="BT1001" t="str">
            <v>Harka</v>
          </cell>
        </row>
        <row r="1002">
          <cell r="BT1002" t="e">
            <v>#N/A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e">
            <v>#N/A</v>
          </cell>
        </row>
        <row r="1006">
          <cell r="BT1006" t="e">
            <v>#N/A</v>
          </cell>
        </row>
        <row r="1007">
          <cell r="BT1007" t="e">
            <v>#N/A</v>
          </cell>
        </row>
        <row r="1008">
          <cell r="BT1008" t="e">
            <v>#N/A</v>
          </cell>
        </row>
        <row r="1009">
          <cell r="BT1009" t="str">
            <v>Hásságy</v>
          </cell>
        </row>
        <row r="1010">
          <cell r="BT1010" t="e">
            <v>#N/A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e">
            <v>#N/A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e">
            <v>#N/A</v>
          </cell>
        </row>
        <row r="1021">
          <cell r="BT1021" t="e">
            <v>#N/A</v>
          </cell>
        </row>
        <row r="1022">
          <cell r="BT1022" t="str">
            <v>Hegykő</v>
          </cell>
        </row>
        <row r="1023">
          <cell r="BT1023" t="e">
            <v>#N/A</v>
          </cell>
        </row>
        <row r="1024">
          <cell r="BT1024" t="e">
            <v>#N/A</v>
          </cell>
        </row>
        <row r="1025">
          <cell r="BT1025" t="str">
            <v>Hegyszentmárton</v>
          </cell>
        </row>
        <row r="1026">
          <cell r="BT1026" t="e">
            <v>#N/A</v>
          </cell>
        </row>
        <row r="1027">
          <cell r="BT1027" t="e">
            <v>#N/A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Balmazújvárosi</v>
          </cell>
        </row>
        <row r="1034">
          <cell r="BT1034" t="e">
            <v>#N/A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e">
            <v>#N/A</v>
          </cell>
        </row>
        <row r="1038">
          <cell r="BT1038" t="e">
            <v>#N/A</v>
          </cell>
        </row>
        <row r="1039">
          <cell r="BT1039" t="e">
            <v>#N/A</v>
          </cell>
        </row>
        <row r="1040">
          <cell r="BT1040" t="e">
            <v>#N/A</v>
          </cell>
        </row>
        <row r="1041">
          <cell r="BT1041" t="e">
            <v>#N/A</v>
          </cell>
        </row>
        <row r="1042">
          <cell r="BT1042" t="e">
            <v>#N/A</v>
          </cell>
        </row>
        <row r="1043">
          <cell r="BT1043" t="e">
            <v>#N/A</v>
          </cell>
        </row>
        <row r="1044">
          <cell r="BT1044" t="e">
            <v>#N/A</v>
          </cell>
        </row>
        <row r="1045">
          <cell r="BT1045" t="e">
            <v>#N/A</v>
          </cell>
        </row>
        <row r="1046">
          <cell r="BT1046" t="str">
            <v>Hernád</v>
          </cell>
        </row>
        <row r="1047">
          <cell r="BT1047" t="e">
            <v>#N/A</v>
          </cell>
        </row>
        <row r="1048">
          <cell r="BT1048" t="e">
            <v>#N/A</v>
          </cell>
        </row>
        <row r="1049">
          <cell r="BT1049" t="e">
            <v>#N/A</v>
          </cell>
        </row>
        <row r="1050">
          <cell r="BT1050" t="e">
            <v>#N/A</v>
          </cell>
        </row>
        <row r="1051">
          <cell r="BT1051" t="e">
            <v>#N/A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e">
            <v>#N/A</v>
          </cell>
        </row>
        <row r="1060">
          <cell r="BT1060" t="str">
            <v>Hajdúhadházi Többcélú Kistérségi Társulás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e">
            <v>#N/A</v>
          </cell>
        </row>
        <row r="1073">
          <cell r="BT1073" t="str">
            <v>Himod</v>
          </cell>
        </row>
        <row r="1074">
          <cell r="BT1074" t="e">
            <v>#N/A</v>
          </cell>
        </row>
        <row r="1075">
          <cell r="BT1075" t="e">
            <v>#N/A</v>
          </cell>
        </row>
        <row r="1076">
          <cell r="BT1076" t="str">
            <v>Hodász</v>
          </cell>
        </row>
        <row r="1077">
          <cell r="BT1077" t="e">
            <v>#N/A</v>
          </cell>
        </row>
        <row r="1078">
          <cell r="BT1078" t="e">
            <v>#N/A</v>
          </cell>
        </row>
        <row r="1079">
          <cell r="BT1079" t="str">
            <v>Hollóháza</v>
          </cell>
        </row>
        <row r="1080">
          <cell r="BT1080" t="e">
            <v>#N/A</v>
          </cell>
        </row>
        <row r="1081">
          <cell r="BT1081" t="e">
            <v>#N/A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e">
            <v>#N/A</v>
          </cell>
        </row>
        <row r="1085">
          <cell r="BT1085" t="e">
            <v>#N/A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e">
            <v>#N/A</v>
          </cell>
        </row>
        <row r="1098">
          <cell r="BT1098" t="str">
            <v>Hosszúvölgy</v>
          </cell>
        </row>
        <row r="1099">
          <cell r="BT1099" t="e">
            <v>#N/A</v>
          </cell>
        </row>
        <row r="1100">
          <cell r="BT1100" t="str">
            <v>Hottó</v>
          </cell>
        </row>
        <row r="1101">
          <cell r="BT1101" t="e">
            <v>#N/A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e">
            <v>#N/A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e">
            <v>#N/A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e">
            <v>#N/A</v>
          </cell>
        </row>
        <row r="1133">
          <cell r="BT1133" t="str">
            <v>Ipolyvece</v>
          </cell>
        </row>
        <row r="1134">
          <cell r="BT1134" t="e">
            <v>#N/A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e">
            <v>#N/A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e">
            <v>#N/A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Baráth Béla</v>
          </cell>
        </row>
        <row r="1146">
          <cell r="BT1146" t="e">
            <v>#N/A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e">
            <v>#N/A</v>
          </cell>
        </row>
        <row r="1152">
          <cell r="BT1152" t="str">
            <v>Jágónak</v>
          </cell>
        </row>
        <row r="1153">
          <cell r="BT1153" t="e">
            <v>#N/A</v>
          </cell>
        </row>
        <row r="1154">
          <cell r="BT1154" t="str">
            <v>Jakabszállás</v>
          </cell>
        </row>
        <row r="1155">
          <cell r="BT1155" t="e">
            <v>#N/A</v>
          </cell>
        </row>
        <row r="1156">
          <cell r="BT1156" t="e">
            <v>#N/A</v>
          </cell>
        </row>
        <row r="1157">
          <cell r="BT1157" t="str">
            <v>Jákó</v>
          </cell>
        </row>
        <row r="1158">
          <cell r="BT1158" t="e">
            <v>#N/A</v>
          </cell>
        </row>
        <row r="1159">
          <cell r="BT1159" t="e">
            <v>#N/A</v>
          </cell>
        </row>
        <row r="1160">
          <cell r="BT1160" t="e">
            <v>#N/A</v>
          </cell>
        </row>
        <row r="1161">
          <cell r="BT1161" t="str">
            <v>Jánosháza</v>
          </cell>
        </row>
        <row r="1162">
          <cell r="BT1162" t="e">
            <v>#N/A</v>
          </cell>
        </row>
        <row r="1163">
          <cell r="BT1163" t="e">
            <v>#N/A</v>
          </cell>
        </row>
        <row r="1164">
          <cell r="BT1164" t="e">
            <v>#N/A</v>
          </cell>
        </row>
        <row r="1165">
          <cell r="BT1165" t="e">
            <v>#N/A</v>
          </cell>
        </row>
        <row r="1166">
          <cell r="BT1166" t="e">
            <v>#N/A</v>
          </cell>
        </row>
        <row r="1167">
          <cell r="BT1167" t="str">
            <v>Jászágó</v>
          </cell>
        </row>
        <row r="1168">
          <cell r="BT1168" t="e">
            <v>#N/A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k_x0000_a_x0000_r_x0000_a_x0000_j_x0000_e_x0000_n_x0000_Q_x0001__x0014__x0000__x0000_Dióskál, Béke tér 1._x0007__x0000__x0000_Egervár_x000C__x0000__x0001_G_x0000_y_x0000_Q_x0001_r_x0000_i_x0000_ _x0000_J_x0000_ó_x0000_z_x0000_s_x0000_e_x0000_f_x0000__x0008__x0000__x0000_Vár u. 2_x000E__x0000__x0000_Bátonyterenyei#_x0000__x0000_Pásztó Kistérség Többcélú Társulása_x0006__x0000__x0000_454052_x0011__x0000__x0000_Kölcsey F. u. 35._x0007__x0000__x0000_Pásztói_x0013__x0000__x0000_Szentgyörgyi József_x000D__x0000__x0000_Stoffán Antal
_x0000__x0000_Postaköz 1_x000B__x0000__x0000_Herceghalom	_x0000__x0001_F_x0000_Q_x0001_ _x0000_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e">
            <v>#N/A</v>
          </cell>
        </row>
        <row r="1185">
          <cell r="BT1185" t="str">
            <v>Jenő</v>
          </cell>
        </row>
        <row r="1186">
          <cell r="BT1186" t="e">
            <v>#N/A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e">
            <v>#N/A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Kadarkút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e">
            <v>#N/A</v>
          </cell>
        </row>
        <row r="1204">
          <cell r="BT1204" t="str">
            <v>Kálló</v>
          </cell>
        </row>
        <row r="1205">
          <cell r="BT1205" t="e">
            <v>#N/A</v>
          </cell>
        </row>
        <row r="1206">
          <cell r="BT1206" t="e">
            <v>#N/A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e">
            <v>#N/A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e">
            <v>#N/A</v>
          </cell>
        </row>
        <row r="1213">
          <cell r="BT1213" t="e">
            <v>#N/A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e">
            <v>#N/A</v>
          </cell>
        </row>
        <row r="1220">
          <cell r="BT1220" t="e">
            <v>#N/A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e">
            <v>#N/A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e">
            <v>#N/A</v>
          </cell>
        </row>
        <row r="1229">
          <cell r="BT1229" t="str">
            <v>Kapospula</v>
          </cell>
        </row>
        <row r="1230">
          <cell r="BT1230" t="str">
            <v>Kaposszekcső</v>
          </cell>
        </row>
        <row r="1231">
          <cell r="BT1231" t="e">
            <v>#N/A</v>
          </cell>
        </row>
        <row r="1232">
          <cell r="BT1232" t="e">
            <v>#N/A</v>
          </cell>
        </row>
        <row r="1233">
          <cell r="BT1233" t="str">
            <v>Kaposvár</v>
          </cell>
        </row>
        <row r="1234">
          <cell r="BT1234" t="e">
            <v>#N/A</v>
          </cell>
        </row>
        <row r="1235">
          <cell r="BT1235" t="e">
            <v>#N/A</v>
          </cell>
        </row>
        <row r="1236">
          <cell r="BT1236" t="e">
            <v>#N/A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e">
            <v>#N/A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e">
            <v>#N/A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e">
            <v>#N/A</v>
          </cell>
        </row>
        <row r="1253">
          <cell r="BT1253" t="e">
            <v>#N/A</v>
          </cell>
        </row>
        <row r="1254">
          <cell r="BT1254" t="str">
            <v>Karos</v>
          </cell>
        </row>
        <row r="1255">
          <cell r="BT1255" t="str">
            <v>E_1.78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e">
            <v>#N/A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e">
            <v>#N/A</v>
          </cell>
        </row>
        <row r="1266">
          <cell r="BT1266" t="e">
            <v>#N/A</v>
          </cell>
        </row>
        <row r="1267">
          <cell r="BT1267" t="str">
            <v>Kazár</v>
          </cell>
        </row>
        <row r="1268">
          <cell r="BT1268" t="e">
            <v>#N/A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e">
            <v>#N/A</v>
          </cell>
        </row>
        <row r="1273">
          <cell r="BT1273" t="str">
            <v>Kecskemét</v>
          </cell>
        </row>
        <row r="1274">
          <cell r="BT1274" t="e">
            <v>#N/A</v>
          </cell>
        </row>
        <row r="1275">
          <cell r="BT1275" t="e">
            <v>#N/A</v>
          </cell>
        </row>
        <row r="1276">
          <cell r="BT1276" t="e">
            <v>#N/A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e">
            <v>#N/A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e">
            <v>#N/A</v>
          </cell>
        </row>
        <row r="1286">
          <cell r="BT1286" t="e">
            <v>#N/A</v>
          </cell>
        </row>
        <row r="1287">
          <cell r="BT1287" t="e">
            <v>#N/A</v>
          </cell>
        </row>
        <row r="1288">
          <cell r="BT1288" t="str">
            <v>Kemeneshőgyész</v>
          </cell>
        </row>
        <row r="1289">
          <cell r="BT1289" t="e">
            <v>#N/A</v>
          </cell>
        </row>
        <row r="1290">
          <cell r="BT1290" t="e">
            <v>#N/A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e">
            <v>#N/A</v>
          </cell>
        </row>
        <row r="1311">
          <cell r="BT1311" t="str">
            <v>Kereki</v>
          </cell>
        </row>
        <row r="1312">
          <cell r="BT1312" t="e">
            <v>#N/A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e">
            <v>#N/A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e">
            <v>#N/A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e">
            <v>#N/A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e">
            <v>#N/A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e">
            <v>#N/A</v>
          </cell>
        </row>
        <row r="1339">
          <cell r="BT1339" t="str">
            <v>Kilimán</v>
          </cell>
        </row>
        <row r="1340">
          <cell r="BT1340" t="e">
            <v>#N/A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e">
            <v>#N/A</v>
          </cell>
        </row>
        <row r="1344">
          <cell r="BT1344" t="e">
            <v>#N/A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e">
            <v>#N/A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e">
            <v>#N/A</v>
          </cell>
        </row>
        <row r="1352">
          <cell r="BT1352" t="str">
            <v>Kisbágyon</v>
          </cell>
        </row>
        <row r="1353">
          <cell r="BT1353" t="e">
            <v>#N/A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e">
            <v>#N/A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e">
            <v>#N/A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e">
            <v>#N/A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e">
            <v>#N/A</v>
          </cell>
        </row>
        <row r="1369">
          <cell r="BT1369" t="e">
            <v>#N/A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e">
            <v>#N/A</v>
          </cell>
        </row>
        <row r="1373">
          <cell r="BT1373" t="str">
            <v>Kisfüzes</v>
          </cell>
        </row>
        <row r="1374">
          <cell r="BT1374" t="e">
            <v>#N/A</v>
          </cell>
        </row>
        <row r="1375">
          <cell r="BT1375" t="str">
            <v>Kisgyalán</v>
          </cell>
        </row>
        <row r="1376">
          <cell r="BT1376" t="e">
            <v>#N/A</v>
          </cell>
        </row>
        <row r="1377">
          <cell r="BT1377" t="e">
            <v>#N/A</v>
          </cell>
        </row>
        <row r="1378">
          <cell r="BT1378" t="e">
            <v>#N/A</v>
          </cell>
        </row>
        <row r="1379">
          <cell r="BT1379" t="str">
            <v>zsgó_x0013__x0000__x0000_Ölbei Mihály Zoltán_x000C__x0000__x0000_Ölbei Mihály_x0010__x0000__x0000_Batthyány u. 15._x0005__x0000__x0000_T_8.1_x0005__x0000__x0000_K_8.1
_x0000__x0000_Nagybudmér_x000B__x0000__x0000_Tetz Ferenc_x000D__x0000__x0001_P_x0000_e_x0000_t_x0000_Q_x0001_f_x0000_i_x0000_ _x0000_ú_x0000_t_x0000_ _x0000_1_x0000_7_x0000_._x0000__x0005__x0000__x0000_T_8.2_x0005__x0000__x0000_K_8.2_x0010__x0000__x0000_Csizmadia Attila_x0004__x0000__x0000_Igal_x000E__x0000__x0000_Köteles László_x0010__x0000__x0000_Bajcsy-Zs. u. 6._x0005__x0000__x0000_Kondó_x000E__x0000__x0000_Lovas Bertalan_x0016__x0000__x0001_S_x0000_o_x0000_l_x0000_t_x0000_é_x0000_s_x0000_z_x0000_ _x0000_K</v>
          </cell>
        </row>
        <row r="1380">
          <cell r="BT1380" t="str">
            <v>Kisherend</v>
          </cell>
        </row>
        <row r="1381">
          <cell r="BT1381" t="e">
            <v>#N/A</v>
          </cell>
        </row>
        <row r="1382">
          <cell r="BT1382" t="e">
            <v>#N/A</v>
          </cell>
        </row>
        <row r="1383">
          <cell r="BT1383" t="e">
            <v>#N/A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e">
            <v>#N/A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e">
            <v>#N/A</v>
          </cell>
        </row>
        <row r="1390">
          <cell r="BT1390" t="e">
            <v>#N/A</v>
          </cell>
        </row>
        <row r="1391">
          <cell r="BT1391" t="e">
            <v>#N/A</v>
          </cell>
        </row>
        <row r="1392">
          <cell r="BT1392" t="str">
            <v>Kiskunlacháza</v>
          </cell>
        </row>
        <row r="1393">
          <cell r="BT1393" t="e">
            <v>#N/A</v>
          </cell>
        </row>
        <row r="1394">
          <cell r="BT1394" t="e">
            <v>#N/A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e">
            <v>#N/A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e">
            <v>#N/A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e">
            <v>#N/A</v>
          </cell>
        </row>
        <row r="1412">
          <cell r="BT1412" t="e">
            <v>#N/A</v>
          </cell>
        </row>
        <row r="1413">
          <cell r="BT1413" t="e">
            <v>#N/A</v>
          </cell>
        </row>
        <row r="1414">
          <cell r="BT1414" t="str">
            <v>Kissomlyó</v>
          </cell>
        </row>
        <row r="1415">
          <cell r="BT1415" t="str">
            <v>Kisszállás</v>
          </cell>
        </row>
        <row r="1416">
          <cell r="BT1416" t="e">
            <v>#N/A</v>
          </cell>
        </row>
        <row r="1417">
          <cell r="BT1417" t="str">
            <v>Kisszekeres</v>
          </cell>
        </row>
        <row r="1418">
          <cell r="BT1418" t="str">
            <v>Kisszentmárton</v>
          </cell>
        </row>
        <row r="1419">
          <cell r="BT1419" t="e">
            <v>#N/A</v>
          </cell>
        </row>
        <row r="1420">
          <cell r="BT1420" t="str">
            <v>Kisszőlős</v>
          </cell>
        </row>
        <row r="1421">
          <cell r="BT1421" t="str">
            <v>Kistamási</v>
          </cell>
        </row>
        <row r="1422">
          <cell r="BT1422" t="str">
            <v>Kistapolca</v>
          </cell>
        </row>
        <row r="1423">
          <cell r="BT1423" t="str">
            <v>Kistarcsa</v>
          </cell>
        </row>
        <row r="1424">
          <cell r="BT1424" t="e">
            <v>#N/A</v>
          </cell>
        </row>
        <row r="1425">
          <cell r="BT1425" t="e">
            <v>#N/A</v>
          </cell>
        </row>
        <row r="1426">
          <cell r="BT1426" t="e">
            <v>#N/A</v>
          </cell>
        </row>
        <row r="1427">
          <cell r="BT1427" t="e">
            <v>#N/A</v>
          </cell>
        </row>
        <row r="1428">
          <cell r="BT1428" t="str">
            <v>Kistótfalu</v>
          </cell>
        </row>
        <row r="1429">
          <cell r="BT1429" t="str">
            <v>Kisújszállás</v>
          </cell>
        </row>
        <row r="1430">
          <cell r="BT1430" t="str">
            <v>Kisunyom</v>
          </cell>
        </row>
        <row r="1431">
          <cell r="BT1431" t="str">
            <v>Kisvárda</v>
          </cell>
        </row>
        <row r="1432">
          <cell r="BT1432" t="str">
            <v>Kisvarsány</v>
          </cell>
        </row>
        <row r="1433">
          <cell r="BT1433" t="e">
            <v>#N/A</v>
          </cell>
        </row>
        <row r="1434">
          <cell r="BT1434" t="str">
            <v>Kisvaszar</v>
          </cell>
        </row>
        <row r="1435">
          <cell r="BT1435" t="e">
            <v>#N/A</v>
          </cell>
        </row>
        <row r="1436">
          <cell r="BT1436" t="e">
            <v>#N/A</v>
          </cell>
        </row>
        <row r="1437">
          <cell r="BT1437" t="str">
            <v>Kiszsidány</v>
          </cell>
        </row>
        <row r="1438">
          <cell r="BT1438" t="e">
            <v>#N/A</v>
          </cell>
        </row>
        <row r="1439">
          <cell r="BT1439" t="e">
            <v>#N/A</v>
          </cell>
        </row>
        <row r="1440">
          <cell r="BT1440" t="str">
            <v>Kocsér</v>
          </cell>
        </row>
        <row r="1441">
          <cell r="BT1441" t="e">
            <v>#N/A</v>
          </cell>
        </row>
        <row r="1442">
          <cell r="BT1442" t="e">
            <v>#N/A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e">
            <v>#N/A</v>
          </cell>
        </row>
        <row r="1449">
          <cell r="BT1449" t="e">
            <v>#N/A</v>
          </cell>
        </row>
        <row r="1450">
          <cell r="BT1450" t="e">
            <v>#N/A</v>
          </cell>
        </row>
        <row r="1451">
          <cell r="BT1451" t="str">
            <v>Komlósd</v>
          </cell>
        </row>
        <row r="1452">
          <cell r="BT1452" t="e">
            <v>#N/A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e">
            <v>#N/A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e">
            <v>#N/A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e">
            <v>#N/A</v>
          </cell>
        </row>
        <row r="1472">
          <cell r="BT1472" t="str">
            <v>Kozármisleny</v>
          </cell>
        </row>
        <row r="1473">
          <cell r="BT1473" t="e">
            <v>#N/A</v>
          </cell>
        </row>
        <row r="1474">
          <cell r="BT1474" t="e">
            <v>#N/A</v>
          </cell>
        </row>
        <row r="1475">
          <cell r="BT1475" t="str">
            <v>Köcsk</v>
          </cell>
        </row>
        <row r="1476">
          <cell r="BT1476" t="e">
            <v>#N/A</v>
          </cell>
        </row>
        <row r="1477">
          <cell r="BT1477" t="e">
            <v>#N/A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e">
            <v>#N/A</v>
          </cell>
        </row>
        <row r="1483">
          <cell r="BT1483" t="e">
            <v>#N/A</v>
          </cell>
        </row>
        <row r="1484">
          <cell r="BT1484" t="e">
            <v>#N/A</v>
          </cell>
        </row>
        <row r="1485">
          <cell r="BT1485" t="str">
            <v>Körmend</v>
          </cell>
        </row>
        <row r="1486">
          <cell r="BT1486" t="e">
            <v>#N/A</v>
          </cell>
        </row>
        <row r="1487">
          <cell r="BT1487" t="str">
            <v>Köröm</v>
          </cell>
        </row>
        <row r="1488">
          <cell r="BT1488" t="e">
            <v>#N/A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e">
            <v>#N/A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e">
            <v>#N/A</v>
          </cell>
        </row>
        <row r="1512">
          <cell r="BT1512" t="str">
            <v>Kunágota</v>
          </cell>
        </row>
        <row r="1513">
          <cell r="BT1513" t="e">
            <v>#N/A</v>
          </cell>
        </row>
        <row r="1514">
          <cell r="BT1514" t="e">
            <v>#N/A</v>
          </cell>
        </row>
        <row r="1515">
          <cell r="BT1515" t="str">
            <v>Kuncsorba</v>
          </cell>
        </row>
        <row r="1516">
          <cell r="BT1516" t="e">
            <v>#N/A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e">
            <v>#N/A</v>
          </cell>
        </row>
        <row r="1520">
          <cell r="BT1520" t="e">
            <v>#N/A</v>
          </cell>
        </row>
        <row r="1521">
          <cell r="BT1521" t="str">
            <v>Kunszentmárton</v>
          </cell>
        </row>
        <row r="1522">
          <cell r="BT1522" t="e">
            <v>#N/A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e">
            <v>#N/A</v>
          </cell>
        </row>
        <row r="1529">
          <cell r="BT1529" t="str">
            <v>Kutas</v>
          </cell>
        </row>
        <row r="1530">
          <cell r="BT1530" t="e">
            <v>#N/A</v>
          </cell>
        </row>
        <row r="1531">
          <cell r="BT1531" t="str">
            <v>Kübekháza</v>
          </cell>
        </row>
        <row r="1532">
          <cell r="BT1532" t="e">
            <v>#N/A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e">
            <v>#N/A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e">
            <v>#N/A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e">
            <v>#N/A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e">
            <v>#N/A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e">
            <v>#N/A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e">
            <v>#N/A</v>
          </cell>
        </row>
        <row r="1557">
          <cell r="BT1557" t="e">
            <v>#N/A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e">
            <v>#N/A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e">
            <v>#N/A</v>
          </cell>
        </row>
        <row r="1567">
          <cell r="BT1567" t="str">
            <v>Lesencefalu</v>
          </cell>
        </row>
        <row r="1568">
          <cell r="BT1568" t="e">
            <v>#N/A</v>
          </cell>
        </row>
        <row r="1569">
          <cell r="BT1569" t="e">
            <v>#N/A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e">
            <v>#N/A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e">
            <v>#N/A</v>
          </cell>
        </row>
        <row r="1577">
          <cell r="BT1577" t="e">
            <v>#N/A</v>
          </cell>
        </row>
        <row r="1578">
          <cell r="BT1578" t="str">
            <v>Ligetfalva</v>
          </cell>
        </row>
        <row r="1579">
          <cell r="BT1579" t="e">
            <v>#N/A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e">
            <v>#N/A</v>
          </cell>
        </row>
        <row r="1585">
          <cell r="BT1585" t="str">
            <v>Litka</v>
          </cell>
        </row>
        <row r="1586">
          <cell r="BT1586" t="e">
            <v>#N/A</v>
          </cell>
        </row>
        <row r="1587">
          <cell r="BT1587" t="str">
            <v>Lócs</v>
          </cell>
        </row>
        <row r="1588">
          <cell r="BT1588" t="e">
            <v>#N/A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e">
            <v>#N/A</v>
          </cell>
        </row>
        <row r="1593">
          <cell r="BT1593" t="e">
            <v>#N/A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e">
            <v>#N/A</v>
          </cell>
        </row>
        <row r="1597">
          <cell r="BT1597" t="str">
            <v>571553</v>
          </cell>
        </row>
        <row r="1598">
          <cell r="BT1598" t="e">
            <v>#N/A</v>
          </cell>
        </row>
        <row r="1599">
          <cell r="BT1599" t="e">
            <v>#N/A</v>
          </cell>
        </row>
        <row r="1600">
          <cell r="BT1600" t="str">
            <v>Lövőpetri</v>
          </cell>
        </row>
        <row r="1601">
          <cell r="BT1601" t="e">
            <v>#N/A</v>
          </cell>
        </row>
        <row r="1602">
          <cell r="BT1602" t="e">
            <v>#N/A</v>
          </cell>
        </row>
        <row r="1603">
          <cell r="BT1603" t="e">
            <v>#N/A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e">
            <v>#N/A</v>
          </cell>
        </row>
        <row r="1610">
          <cell r="BT1610" t="e">
            <v>#N/A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e">
            <v>#N/A</v>
          </cell>
        </row>
        <row r="1617">
          <cell r="BT1617" t="str">
            <v>Krachun Szilárd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e">
            <v>#N/A</v>
          </cell>
        </row>
        <row r="1623">
          <cell r="BT1623" t="str">
            <v>Magyarföld</v>
          </cell>
        </row>
        <row r="1624">
          <cell r="BT1624" t="e">
            <v>#N/A</v>
          </cell>
        </row>
        <row r="1625">
          <cell r="BT1625" t="e">
            <v>#N/A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e">
            <v>#N/A</v>
          </cell>
        </row>
        <row r="1629">
          <cell r="BT1629" t="e">
            <v>#N/A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e">
            <v>#N/A</v>
          </cell>
        </row>
        <row r="1635">
          <cell r="BT1635" t="e">
            <v>#N/A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e">
            <v>#N/A</v>
          </cell>
        </row>
        <row r="1641">
          <cell r="BT1641" t="e">
            <v>#N/A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e">
            <v>#N/A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e">
            <v>#N/A</v>
          </cell>
        </row>
        <row r="1654">
          <cell r="BT1654" t="str">
            <v>Mánfa</v>
          </cell>
        </row>
        <row r="1655">
          <cell r="BT1655" t="e">
            <v>#N/A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Salamon Gyula</v>
          </cell>
        </row>
        <row r="1661">
          <cell r="BT1661" t="str">
            <v>Máriahalom</v>
          </cell>
        </row>
        <row r="1662">
          <cell r="BT1662" t="e">
            <v>#N/A</v>
          </cell>
        </row>
        <row r="1663">
          <cell r="BT1663" t="e">
            <v>#N/A</v>
          </cell>
        </row>
        <row r="1664">
          <cell r="BT1664" t="str">
            <v>Márianosztra</v>
          </cell>
        </row>
        <row r="1665">
          <cell r="BT1665" t="e">
            <v>#N/A</v>
          </cell>
        </row>
        <row r="1666">
          <cell r="BT1666" t="str">
            <v>Markaz</v>
          </cell>
        </row>
        <row r="1667">
          <cell r="BT1667" t="e">
            <v>#N/A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e">
            <v>#N/A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汩慬_x000E_䬀獯畳桴甠‮㠵ਮ_x0000_穓浡獯穳来_x0011_伀⁨潮⁳楍汫珳
伀⁨潮๳_x0000_敂捲祮⁩⹵⸶_x0010_匀慺潭瑳瑡狡慦癬ཡ_x0000_潐歲汯拡䐠满敩ཬ_x0000_⁮牋獩瑺ᕮ_x0000_敦ⱪ删毡揳楺甠‮㠴മ_x0000_慂慬潴杮ᅫ_x0000_楋獳䰠珡決⃳楔潢ᅲ_x0000_潋獳瑵⁨⹌甠‮㤲༮_x0000_慂慬潴浮条慹੤_x0000_潲灳瑡歡_x000B_匀牡獯慰慴楫_x0006_䤀ㅟ㌮ص_x0000_彔⸱㔳_x0006_䬀ㅟ㌮ص_x0000_彅⸱㔳_x0005_䤀㍟㔮_x0006_䈀扡牡ౣ_x0000_獣⁩摮牯_x000B_䈀毩⁥⹵㐠⸱_x000F_匀瓡牯污慪櫺敨祬_x0010_匀瑡牯污慪橵敨祬٩_x0000_彉⸱㘳_x0006_吀ㅟ㌮ض_x0000_彋⸱㘳_x0006_䔀ㅟ㌮Զ_x0000_彉⸳ض_x0000_彉⸲㘱_x000C_䈁愀戀愀爀挀猀稀儀氁儀猁ഀ_x0000_畒灰牥⁴湁慴੬_x0000_浬满慺_x0016_一擡獡祳䄠摮⁳</v>
          </cell>
        </row>
        <row r="1674">
          <cell r="BT1674" t="str">
            <v>Márokföld</v>
          </cell>
        </row>
        <row r="1675">
          <cell r="BT1675" t="e">
            <v>#N/A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e">
            <v>#N/A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e">
            <v>#N/A</v>
          </cell>
        </row>
        <row r="1687">
          <cell r="BT1687" t="e">
            <v>#N/A</v>
          </cell>
        </row>
        <row r="1688">
          <cell r="BT1688" t="e">
            <v>#N/A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e">
            <v>#N/A</v>
          </cell>
        </row>
        <row r="1694">
          <cell r="BT1694" t="str">
            <v>Matty</v>
          </cell>
        </row>
        <row r="1695">
          <cell r="BT1695" t="e">
            <v>#N/A</v>
          </cell>
        </row>
        <row r="1696">
          <cell r="BT1696" t="str">
            <v>Máza</v>
          </cell>
        </row>
        <row r="1697">
          <cell r="BT1697" t="e">
            <v>#N/A</v>
          </cell>
        </row>
        <row r="1698">
          <cell r="BT1698" t="e">
            <v>#N/A</v>
          </cell>
        </row>
        <row r="1699">
          <cell r="BT1699" t="e">
            <v>#N/A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e">
            <v>#N/A</v>
          </cell>
        </row>
        <row r="1703">
          <cell r="BT1703" t="e">
            <v>#N/A</v>
          </cell>
        </row>
        <row r="1704">
          <cell r="BT1704" t="e">
            <v>#N/A</v>
          </cell>
        </row>
        <row r="1705">
          <cell r="BT1705" t="e">
            <v>#N/A</v>
          </cell>
        </row>
        <row r="1706">
          <cell r="BT1706" t="str">
            <v>Megyer</v>
          </cell>
        </row>
        <row r="1707">
          <cell r="BT1707" t="e">
            <v>#N/A</v>
          </cell>
        </row>
        <row r="1708">
          <cell r="BT1708" t="str">
            <v>Méhtelek</v>
          </cell>
        </row>
        <row r="1709">
          <cell r="BT1709" t="e">
            <v>#N/A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e">
            <v>#N/A</v>
          </cell>
        </row>
        <row r="1715">
          <cell r="BT1715" t="e">
            <v>#N/A</v>
          </cell>
        </row>
        <row r="1716">
          <cell r="BT1716" t="str">
            <v>Mérk</v>
          </cell>
        </row>
        <row r="1717">
          <cell r="BT1717" t="e">
            <v>#N/A</v>
          </cell>
        </row>
        <row r="1718">
          <cell r="BT1718" t="e">
            <v>#N/A</v>
          </cell>
        </row>
        <row r="1719">
          <cell r="BT1719" t="e">
            <v>#N/A</v>
          </cell>
        </row>
        <row r="1720">
          <cell r="BT1720" t="e">
            <v>#N/A</v>
          </cell>
        </row>
        <row r="1721">
          <cell r="BT1721" t="str">
            <v>Mesterszállás</v>
          </cell>
        </row>
        <row r="1722">
          <cell r="BT1722" t="e">
            <v>#N/A</v>
          </cell>
        </row>
        <row r="1723">
          <cell r="BT1723" t="e">
            <v>#N/A</v>
          </cell>
        </row>
        <row r="1724">
          <cell r="BT1724" t="e">
            <v>#N/A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e">
            <v>#N/A</v>
          </cell>
        </row>
        <row r="1728">
          <cell r="BT1728" t="e">
            <v>#N/A</v>
          </cell>
        </row>
        <row r="1729">
          <cell r="BT1729" t="e">
            <v>#N/A</v>
          </cell>
        </row>
        <row r="1730">
          <cell r="BT1730" t="str">
            <v>Mezőgyán</v>
          </cell>
        </row>
        <row r="1731">
          <cell r="BT1731" t="e">
            <v>#N/A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e">
            <v>#N/A</v>
          </cell>
        </row>
        <row r="1735">
          <cell r="BT1735" t="str">
            <v>Mezőkovácsháza</v>
          </cell>
        </row>
        <row r="1736">
          <cell r="BT1736" t="e">
            <v>#N/A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e">
            <v>#N/A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e">
            <v>#N/A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e">
            <v>#N/A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e">
            <v>#N/A</v>
          </cell>
        </row>
        <row r="1760">
          <cell r="BT1760" t="e">
            <v>#N/A</v>
          </cell>
        </row>
        <row r="1761">
          <cell r="BT1761" t="str">
            <v>Mikóháza</v>
          </cell>
        </row>
        <row r="1762">
          <cell r="BT1762" t="e">
            <v>#N/A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e">
            <v>#N/A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e">
            <v>#N/A</v>
          </cell>
        </row>
        <row r="1770">
          <cell r="BT1770" t="e">
            <v>#N/A</v>
          </cell>
        </row>
        <row r="1771">
          <cell r="BT1771" t="e">
            <v>#N/A</v>
          </cell>
        </row>
        <row r="1772">
          <cell r="BT1772" t="e">
            <v>#N/A</v>
          </cell>
        </row>
        <row r="1773">
          <cell r="BT1773" t="str">
            <v>Mogyoród</v>
          </cell>
        </row>
        <row r="1774">
          <cell r="BT1774" t="e">
            <v>#N/A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e">
            <v>#N/A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e">
            <v>#N/A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e">
            <v>#N/A</v>
          </cell>
        </row>
        <row r="1795">
          <cell r="BT1795" t="e">
            <v>#N/A</v>
          </cell>
        </row>
        <row r="1796">
          <cell r="BT1796" t="e">
            <v>#N/A</v>
          </cell>
        </row>
        <row r="1797">
          <cell r="BT1797" t="e">
            <v>#N/A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Mozsgó</v>
          </cell>
        </row>
        <row r="1801">
          <cell r="BT1801" t="str">
            <v>Mőcsény</v>
          </cell>
        </row>
        <row r="1802">
          <cell r="BT1802" t="str">
            <v>Mucsfa</v>
          </cell>
        </row>
        <row r="1803">
          <cell r="BT1803" t="str">
            <v>Mucsi</v>
          </cell>
        </row>
        <row r="1804">
          <cell r="BT1804" t="str">
            <v>Múcsony</v>
          </cell>
        </row>
        <row r="1805">
          <cell r="BT1805" t="str">
            <v>Muhi</v>
          </cell>
        </row>
        <row r="1806">
          <cell r="BT1806" t="str">
            <v>Murakeresztúr</v>
          </cell>
        </row>
        <row r="1807">
          <cell r="BT1807" t="str">
            <v>Murarátka</v>
          </cell>
        </row>
        <row r="1808">
          <cell r="BT1808" t="str">
            <v>Muraszemenye</v>
          </cell>
        </row>
        <row r="1809">
          <cell r="BT1809" t="str">
            <v>Murga</v>
          </cell>
        </row>
        <row r="1810">
          <cell r="BT1810" t="e">
            <v>#N/A</v>
          </cell>
        </row>
        <row r="1811">
          <cell r="BT1811" t="e">
            <v>#N/A</v>
          </cell>
        </row>
        <row r="1812">
          <cell r="BT1812" t="str">
            <v>Nadap</v>
          </cell>
        </row>
        <row r="1813">
          <cell r="BT1813" t="str">
            <v>Nádasd</v>
          </cell>
        </row>
        <row r="1814">
          <cell r="BT1814" t="str">
            <v>Nádasdladány</v>
          </cell>
        </row>
        <row r="1815">
          <cell r="BT1815" t="str">
            <v>Nádudvar</v>
          </cell>
        </row>
        <row r="1816">
          <cell r="BT1816" t="str">
            <v>Nágocs</v>
          </cell>
        </row>
        <row r="1817">
          <cell r="BT1817" t="str">
            <v>Nagyacsád</v>
          </cell>
        </row>
        <row r="1818">
          <cell r="BT1818" t="str">
            <v>Nagyalásony</v>
          </cell>
        </row>
        <row r="1819">
          <cell r="BT1819" t="str">
            <v>Nagyar</v>
          </cell>
        </row>
        <row r="1820">
          <cell r="BT1820" t="str">
            <v>Nagyatád</v>
          </cell>
        </row>
        <row r="1821">
          <cell r="BT1821" t="e">
            <v>#N/A</v>
          </cell>
        </row>
        <row r="1822">
          <cell r="BT1822" t="str">
            <v>Nagybajom</v>
          </cell>
        </row>
        <row r="1823">
          <cell r="BT1823" t="str">
            <v>Nagybakónak</v>
          </cell>
        </row>
        <row r="1824">
          <cell r="BT1824" t="str">
            <v>Nagybánhegyes</v>
          </cell>
        </row>
        <row r="1825">
          <cell r="BT1825" t="e">
            <v>#N/A</v>
          </cell>
        </row>
        <row r="1826">
          <cell r="BT1826" t="str">
            <v>Nagybarca</v>
          </cell>
        </row>
        <row r="1827">
          <cell r="BT1827" t="str">
            <v>Nagybárkány</v>
          </cell>
        </row>
        <row r="1828">
          <cell r="BT1828" t="str">
            <v>Nagyberény</v>
          </cell>
        </row>
        <row r="1829">
          <cell r="BT1829" t="str">
            <v>Nagyberki</v>
          </cell>
        </row>
        <row r="1830">
          <cell r="BT1830" t="str">
            <v>Nagybörzsöny</v>
          </cell>
        </row>
        <row r="1831">
          <cell r="BT1831" t="str">
            <v>Nagybudmér</v>
          </cell>
        </row>
        <row r="1832">
          <cell r="BT1832" t="str">
            <v>Nagycenk</v>
          </cell>
        </row>
        <row r="1833">
          <cell r="BT1833" t="str">
            <v>Nagycsány</v>
          </cell>
        </row>
        <row r="1834">
          <cell r="BT1834" t="str">
            <v>Nagycsécs</v>
          </cell>
        </row>
        <row r="1835">
          <cell r="BT1835" t="str">
            <v>Nagycsepely</v>
          </cell>
        </row>
        <row r="1836">
          <cell r="BT1836" t="str">
            <v>Nagycserkesz</v>
          </cell>
        </row>
        <row r="1837">
          <cell r="BT1837" t="e">
            <v>#N/A</v>
          </cell>
        </row>
        <row r="1838">
          <cell r="BT1838" t="str">
            <v>Nagydobos</v>
          </cell>
        </row>
        <row r="1839">
          <cell r="BT1839" t="str">
            <v>Nagydobsza</v>
          </cell>
        </row>
        <row r="1840">
          <cell r="BT1840" t="str">
            <v>Nagydorog</v>
          </cell>
        </row>
        <row r="1841">
          <cell r="BT1841" t="str">
            <v>Nagyecsed</v>
          </cell>
        </row>
        <row r="1842">
          <cell r="BT1842" t="str">
            <v>Nagyér</v>
          </cell>
        </row>
        <row r="1843">
          <cell r="BT1843" t="e">
            <v>#N/A</v>
          </cell>
        </row>
        <row r="1844">
          <cell r="BT1844" t="e">
            <v>#N/A</v>
          </cell>
        </row>
        <row r="1845">
          <cell r="BT1845" t="e">
            <v>#N/A</v>
          </cell>
        </row>
        <row r="1846">
          <cell r="BT1846" t="str">
            <v>Nagygörbő</v>
          </cell>
        </row>
        <row r="1847">
          <cell r="BT1847" t="e">
            <v>#N/A</v>
          </cell>
        </row>
        <row r="1848">
          <cell r="BT1848" t="str">
            <v>Nagyhajmás</v>
          </cell>
        </row>
        <row r="1849">
          <cell r="BT1849" t="str">
            <v>Nagyhalász</v>
          </cell>
        </row>
        <row r="1850">
          <cell r="BT1850" t="e">
            <v>#N/A</v>
          </cell>
        </row>
        <row r="1851">
          <cell r="BT1851" t="str">
            <v>Nagyhegyes</v>
          </cell>
        </row>
        <row r="1852">
          <cell r="BT1852" t="str">
            <v>Nagyhódos</v>
          </cell>
        </row>
        <row r="1853">
          <cell r="BT1853" t="str">
            <v>Nagyhuta</v>
          </cell>
        </row>
        <row r="1854">
          <cell r="BT1854" t="e">
            <v>#N/A</v>
          </cell>
        </row>
        <row r="1855">
          <cell r="BT1855" t="str">
            <v>Nagyiván</v>
          </cell>
        </row>
        <row r="1856">
          <cell r="BT1856" t="str">
            <v>Nagykálló</v>
          </cell>
        </row>
        <row r="1857">
          <cell r="BT1857" t="str">
            <v>Nagykamarás</v>
          </cell>
        </row>
        <row r="1858">
          <cell r="BT1858" t="str">
            <v>Nagykanizsa</v>
          </cell>
        </row>
        <row r="1859">
          <cell r="BT1859" t="str">
            <v>Nagykapornak</v>
          </cell>
        </row>
        <row r="1860">
          <cell r="BT1860" t="str">
            <v>Nagykarácsony</v>
          </cell>
        </row>
        <row r="1861">
          <cell r="BT1861" t="e">
            <v>#N/A</v>
          </cell>
        </row>
        <row r="1862">
          <cell r="BT1862" t="str">
            <v>Nagykereki</v>
          </cell>
        </row>
        <row r="1863">
          <cell r="BT1863" t="str">
            <v>Nagykeresztúr</v>
          </cell>
        </row>
        <row r="1864">
          <cell r="BT1864" t="str">
            <v>Nagykinizs</v>
          </cell>
        </row>
        <row r="1865">
          <cell r="BT1865" t="str">
            <v>Nagykónyi</v>
          </cell>
        </row>
        <row r="1866">
          <cell r="BT1866" t="str">
            <v>Nagykorpád</v>
          </cell>
        </row>
        <row r="1867">
          <cell r="BT1867" t="str">
            <v>Nagykovácsi</v>
          </cell>
        </row>
        <row r="1868">
          <cell r="BT1868" t="e">
            <v>#N/A</v>
          </cell>
        </row>
        <row r="1869">
          <cell r="BT1869" t="str">
            <v>Nagykökényes</v>
          </cell>
        </row>
        <row r="1870">
          <cell r="BT1870" t="e">
            <v>#N/A</v>
          </cell>
        </row>
        <row r="1871">
          <cell r="BT1871" t="str">
            <v>Nagykőrös</v>
          </cell>
        </row>
        <row r="1872">
          <cell r="BT1872" t="str">
            <v>Nagykörű</v>
          </cell>
        </row>
        <row r="1873">
          <cell r="BT1873" t="str">
            <v>Nagykutas</v>
          </cell>
        </row>
        <row r="1874">
          <cell r="BT1874" t="str">
            <v>Nagylak</v>
          </cell>
        </row>
        <row r="1875">
          <cell r="BT1875" t="str">
            <v>Nagylengyel</v>
          </cell>
        </row>
        <row r="1876">
          <cell r="BT1876" t="str">
            <v>Nagylóc</v>
          </cell>
        </row>
        <row r="1877">
          <cell r="BT1877" t="str">
            <v>Nagylók</v>
          </cell>
        </row>
        <row r="1878">
          <cell r="BT1878" t="str">
            <v>Nagylózs</v>
          </cell>
        </row>
        <row r="1879">
          <cell r="BT1879" t="str">
            <v>Nagymágocs</v>
          </cell>
        </row>
        <row r="1880">
          <cell r="BT1880" t="str">
            <v>Nagymányok</v>
          </cell>
        </row>
        <row r="1881">
          <cell r="BT1881" t="str">
            <v>Nagymaros</v>
          </cell>
        </row>
        <row r="1882">
          <cell r="BT1882" t="e">
            <v>#N/A</v>
          </cell>
        </row>
        <row r="1883">
          <cell r="BT1883" t="str">
            <v>Nagynyárád</v>
          </cell>
        </row>
        <row r="1884">
          <cell r="BT1884" t="str">
            <v>Nagyoroszi</v>
          </cell>
        </row>
        <row r="1885">
          <cell r="BT1885" t="str">
            <v>Nagypáli</v>
          </cell>
        </row>
        <row r="1886">
          <cell r="BT1886" t="str">
            <v>Nagypall</v>
          </cell>
        </row>
        <row r="1887">
          <cell r="BT1887" t="e">
            <v>#N/A</v>
          </cell>
        </row>
        <row r="1888">
          <cell r="BT1888" t="e">
            <v>#N/A</v>
          </cell>
        </row>
        <row r="1889">
          <cell r="BT1889" t="str">
            <v>Nagyrábé</v>
          </cell>
        </row>
        <row r="1890">
          <cell r="BT1890" t="str">
            <v>Nagyrada</v>
          </cell>
        </row>
        <row r="1891">
          <cell r="BT1891" t="e">
            <v>#N/A</v>
          </cell>
        </row>
        <row r="1892">
          <cell r="BT1892" t="str">
            <v>Nagyrécse</v>
          </cell>
        </row>
        <row r="1893">
          <cell r="BT1893" t="str">
            <v>Nagyréde</v>
          </cell>
        </row>
        <row r="1894">
          <cell r="BT1894" t="str">
            <v>Nagyrév</v>
          </cell>
        </row>
        <row r="1895">
          <cell r="BT1895" t="str">
            <v>Nagyrozvágy</v>
          </cell>
        </row>
        <row r="1896">
          <cell r="BT1896" t="e">
            <v>#N/A</v>
          </cell>
        </row>
        <row r="1897">
          <cell r="BT1897" t="e">
            <v>#N/A</v>
          </cell>
        </row>
        <row r="1898">
          <cell r="BT1898" t="str">
            <v>Nagyszakácsi</v>
          </cell>
        </row>
        <row r="1899">
          <cell r="BT1899" t="str">
            <v>Nagyszékely</v>
          </cell>
        </row>
        <row r="1900">
          <cell r="BT1900" t="e">
            <v>#N/A</v>
          </cell>
        </row>
        <row r="1901">
          <cell r="BT1901" t="str">
            <v>Nagyszénás</v>
          </cell>
        </row>
        <row r="1902">
          <cell r="BT1902" t="str">
            <v>Nagyszentjános</v>
          </cell>
        </row>
        <row r="1903">
          <cell r="BT1903" t="str">
            <v>Nagyszokoly</v>
          </cell>
        </row>
        <row r="1904">
          <cell r="BT1904" t="str">
            <v>Nagytálya</v>
          </cell>
        </row>
        <row r="1905">
          <cell r="BT1905" t="str">
            <v>Nagytarcsa</v>
          </cell>
        </row>
        <row r="1906">
          <cell r="BT1906" t="e">
            <v>#N/A</v>
          </cell>
        </row>
        <row r="1907">
          <cell r="BT1907" t="e">
            <v>#N/A</v>
          </cell>
        </row>
        <row r="1908">
          <cell r="BT1908" t="str">
            <v>Nagytótfalu</v>
          </cell>
        </row>
        <row r="1909">
          <cell r="BT1909" t="e">
            <v>#N/A</v>
          </cell>
        </row>
        <row r="1910">
          <cell r="BT1910" t="str">
            <v>Nagyút</v>
          </cell>
        </row>
        <row r="1911">
          <cell r="BT1911" t="e">
            <v>#N/A</v>
          </cell>
        </row>
        <row r="1912">
          <cell r="BT1912" t="str">
            <v>Nagyváty</v>
          </cell>
        </row>
        <row r="1913">
          <cell r="BT1913" t="str">
            <v>Nagyvázsony</v>
          </cell>
        </row>
        <row r="1914">
          <cell r="BT1914" t="str">
            <v>Nagyvejke</v>
          </cell>
        </row>
        <row r="1915">
          <cell r="BT1915" t="str">
            <v>Nagyveleg</v>
          </cell>
        </row>
        <row r="1916">
          <cell r="BT1916" t="str">
            <v>Nagyvenyim</v>
          </cell>
        </row>
        <row r="1917">
          <cell r="BT1917" t="str">
            <v>Nagyvisnyó</v>
          </cell>
        </row>
        <row r="1918">
          <cell r="BT1918" t="str">
            <v>Nak</v>
          </cell>
        </row>
        <row r="1919">
          <cell r="BT1919" t="e">
            <v>#N/A</v>
          </cell>
        </row>
        <row r="1920">
          <cell r="BT1920" t="str">
            <v>Nárai</v>
          </cell>
        </row>
        <row r="1921">
          <cell r="BT1921" t="e">
            <v>#N/A</v>
          </cell>
        </row>
        <row r="1922">
          <cell r="BT1922" t="e">
            <v>#N/A</v>
          </cell>
        </row>
        <row r="1923">
          <cell r="BT1923" t="str">
            <v>Négyes</v>
          </cell>
        </row>
        <row r="1924">
          <cell r="BT1924" t="str">
            <v>Nekézseny</v>
          </cell>
        </row>
        <row r="1925">
          <cell r="BT1925" t="str">
            <v>Nemesapáti</v>
          </cell>
        </row>
        <row r="1926">
          <cell r="BT1926" t="str">
            <v>Nemesbikk</v>
          </cell>
        </row>
        <row r="1927">
          <cell r="BT1927" t="e">
            <v>#N/A</v>
          </cell>
        </row>
        <row r="1928">
          <cell r="BT1928" t="str">
            <v>Nemesbőd</v>
          </cell>
        </row>
        <row r="1929">
          <cell r="BT1929" t="e">
            <v>#N/A</v>
          </cell>
        </row>
        <row r="1930">
          <cell r="BT1930" t="str">
            <v>Nemescsó</v>
          </cell>
        </row>
        <row r="1931">
          <cell r="BT1931" t="str">
            <v>Nemesdéd</v>
          </cell>
        </row>
        <row r="1932">
          <cell r="BT1932" t="str">
            <v>Nemesgörzsöny</v>
          </cell>
        </row>
        <row r="1933">
          <cell r="BT1933" t="str">
            <v>Nemesgulács</v>
          </cell>
        </row>
        <row r="1934">
          <cell r="BT1934" t="str">
            <v>Nemeshany</v>
          </cell>
        </row>
        <row r="1935">
          <cell r="BT1935" t="e">
            <v>#N/A</v>
          </cell>
        </row>
        <row r="1936">
          <cell r="BT1936" t="str">
            <v>Nemeske</v>
          </cell>
        </row>
        <row r="1937">
          <cell r="BT1937" t="str">
            <v>Nemeskér</v>
          </cell>
        </row>
        <row r="1938">
          <cell r="BT1938" t="str">
            <v>Nemeskeresztúr</v>
          </cell>
        </row>
        <row r="1939">
          <cell r="BT1939" t="str">
            <v>Nemeskisfalud</v>
          </cell>
        </row>
        <row r="1940">
          <cell r="BT1940" t="str">
            <v>Nemeskocs</v>
          </cell>
        </row>
        <row r="1941">
          <cell r="BT1941" t="str">
            <v>Nemeskolta</v>
          </cell>
        </row>
        <row r="1942">
          <cell r="BT1942" t="str">
            <v>Nemesládony</v>
          </cell>
        </row>
        <row r="1943">
          <cell r="BT1943" t="str">
            <v>Nemesmedves</v>
          </cell>
        </row>
        <row r="1944">
          <cell r="BT1944" t="str">
            <v>Nemesnádudvar</v>
          </cell>
        </row>
        <row r="1945">
          <cell r="BT1945" t="e">
            <v>#N/A</v>
          </cell>
        </row>
        <row r="1946">
          <cell r="BT1946" t="e">
            <v>#N/A</v>
          </cell>
        </row>
        <row r="1947">
          <cell r="BT1947" t="e">
            <v>#N/A</v>
          </cell>
        </row>
        <row r="1948">
          <cell r="BT1948" t="str">
            <v>Nemesrempehollós</v>
          </cell>
        </row>
        <row r="1949">
          <cell r="BT1949" t="str">
            <v>Nemessándorháza</v>
          </cell>
        </row>
        <row r="1950">
          <cell r="BT1950" t="str">
            <v>Nemesszalók</v>
          </cell>
        </row>
        <row r="1951">
          <cell r="BT1951" t="str">
            <v>Nemesszentandrás</v>
          </cell>
        </row>
        <row r="1952">
          <cell r="BT1952" t="str">
            <v>Nemesvámos</v>
          </cell>
        </row>
        <row r="1953">
          <cell r="BT1953" t="str">
            <v>Nemesvid</v>
          </cell>
        </row>
        <row r="1954">
          <cell r="BT1954" t="str">
            <v>Nemesvita</v>
          </cell>
        </row>
        <row r="1955">
          <cell r="BT1955" t="str">
            <v>Németbánya</v>
          </cell>
        </row>
        <row r="1956">
          <cell r="BT1956" t="e">
            <v>#N/A</v>
          </cell>
        </row>
        <row r="1957">
          <cell r="BT1957" t="str">
            <v>Németkér</v>
          </cell>
        </row>
        <row r="1958">
          <cell r="BT1958" t="str">
            <v>Nemti</v>
          </cell>
        </row>
        <row r="1959">
          <cell r="BT1959" t="e">
            <v>#N/A</v>
          </cell>
        </row>
        <row r="1960">
          <cell r="BT1960" t="str">
            <v>Nézsa</v>
          </cell>
        </row>
        <row r="1961">
          <cell r="BT1961" t="str">
            <v>Nick</v>
          </cell>
        </row>
        <row r="1962">
          <cell r="BT1962" t="str">
            <v>Nikla</v>
          </cell>
        </row>
        <row r="1963">
          <cell r="BT1963" t="str">
            <v>Nógrád</v>
          </cell>
        </row>
        <row r="1964">
          <cell r="BT1964" t="str">
            <v>Nógrádkövesd</v>
          </cell>
        </row>
        <row r="1965">
          <cell r="BT1965" t="str">
            <v>Nógrádmarcal</v>
          </cell>
        </row>
        <row r="1966">
          <cell r="BT1966" t="str">
            <v>Nógrádmegyer</v>
          </cell>
        </row>
        <row r="1967">
          <cell r="BT1967" t="str">
            <v>Nógrádsáp</v>
          </cell>
        </row>
        <row r="1968">
          <cell r="BT1968" t="str">
            <v>Nógrádsipek</v>
          </cell>
        </row>
        <row r="1969">
          <cell r="BT1969" t="str">
            <v>Nógrádszakál</v>
          </cell>
        </row>
        <row r="1970">
          <cell r="BT1970" t="str">
            <v>Nóráp</v>
          </cell>
        </row>
        <row r="1971">
          <cell r="BT1971" t="str">
            <v>Noszlop</v>
          </cell>
        </row>
        <row r="1972">
          <cell r="BT1972" t="str">
            <v>Noszvaj</v>
          </cell>
        </row>
        <row r="1973">
          <cell r="BT1973" t="e">
            <v>#N/A</v>
          </cell>
        </row>
        <row r="1974">
          <cell r="BT1974" t="str">
            <v>Novaj</v>
          </cell>
        </row>
        <row r="1975">
          <cell r="BT1975" t="str">
            <v>Novajidrány</v>
          </cell>
        </row>
        <row r="1976">
          <cell r="BT1976" t="str">
            <v>Nőtincs</v>
          </cell>
        </row>
        <row r="1977">
          <cell r="BT1977" t="e">
            <v>#N/A</v>
          </cell>
        </row>
        <row r="1978">
          <cell r="BT1978" t="str">
            <v>Nyárád</v>
          </cell>
        </row>
        <row r="1979">
          <cell r="BT1979" t="str">
            <v>Nyáregyháza</v>
          </cell>
        </row>
        <row r="1980">
          <cell r="BT1980" t="str">
            <v>Nyárlőrinc</v>
          </cell>
        </row>
        <row r="1981">
          <cell r="BT1981" t="str">
            <v>Nyársapát</v>
          </cell>
        </row>
        <row r="1982">
          <cell r="BT1982" t="str">
            <v>Nyékládháza</v>
          </cell>
        </row>
        <row r="1983">
          <cell r="BT1983" t="e">
            <v>#N/A</v>
          </cell>
        </row>
        <row r="1984">
          <cell r="BT1984" t="str">
            <v>Zvekán László</v>
          </cell>
        </row>
        <row r="1985">
          <cell r="BT1985" t="str">
            <v>Nyim</v>
          </cell>
        </row>
        <row r="1986">
          <cell r="BT1986" t="str">
            <v>Nyírábrány</v>
          </cell>
        </row>
        <row r="1987">
          <cell r="BT1987" t="str">
            <v>Nyíracsád</v>
          </cell>
        </row>
        <row r="1988">
          <cell r="BT1988" t="str">
            <v>Nyirád</v>
          </cell>
        </row>
        <row r="1989">
          <cell r="BT1989" t="str">
            <v>Nyíradony</v>
          </cell>
        </row>
        <row r="1990">
          <cell r="BT1990" t="str">
            <v>Nyírbátor</v>
          </cell>
        </row>
        <row r="1991">
          <cell r="BT1991" t="str">
            <v>Nyírbéltek</v>
          </cell>
        </row>
        <row r="1992">
          <cell r="BT1992" t="str">
            <v>Nyírbogát</v>
          </cell>
        </row>
        <row r="1993">
          <cell r="BT1993" t="str">
            <v>Nyírbogdány</v>
          </cell>
        </row>
        <row r="1994">
          <cell r="BT1994" t="str">
            <v>Nyírcsaholy</v>
          </cell>
        </row>
        <row r="1995">
          <cell r="BT1995" t="str">
            <v>Nyírcsászári</v>
          </cell>
        </row>
        <row r="1996">
          <cell r="BT1996" t="str">
            <v>Nyírderzs</v>
          </cell>
        </row>
        <row r="1997">
          <cell r="BT1997" t="str">
            <v>Nyíregyháza</v>
          </cell>
        </row>
        <row r="1998">
          <cell r="BT1998" t="e">
            <v>#N/A</v>
          </cell>
        </row>
        <row r="1999">
          <cell r="BT1999" t="e">
            <v>#N/A</v>
          </cell>
        </row>
        <row r="2000">
          <cell r="BT2000" t="str">
            <v>Fiad</v>
          </cell>
        </row>
        <row r="2001">
          <cell r="BT2001" t="e">
            <v>#N/A</v>
          </cell>
        </row>
        <row r="2002">
          <cell r="BT2002" t="e">
            <v>#N/A</v>
          </cell>
        </row>
        <row r="2003">
          <cell r="BT2003" t="e">
            <v>#N/A</v>
          </cell>
        </row>
        <row r="2004">
          <cell r="BT2004" t="e">
            <v>#N/A</v>
          </cell>
        </row>
        <row r="2005">
          <cell r="BT2005" t="e">
            <v>#N/A</v>
          </cell>
        </row>
        <row r="2006">
          <cell r="BT2006" t="e">
            <v>#N/A</v>
          </cell>
        </row>
        <row r="2007">
          <cell r="BT2007" t="e">
            <v>#N/A</v>
          </cell>
        </row>
        <row r="2008">
          <cell r="BT2008" t="e">
            <v>#N/A</v>
          </cell>
        </row>
        <row r="2009">
          <cell r="BT2009" t="str">
            <v>Nyírmártonfalva</v>
          </cell>
        </row>
        <row r="2010">
          <cell r="BT2010" t="e">
            <v>#N/A</v>
          </cell>
        </row>
        <row r="2011">
          <cell r="BT2011" t="e">
            <v>#N/A</v>
          </cell>
        </row>
        <row r="2012">
          <cell r="BT2012" t="e">
            <v>#N/A</v>
          </cell>
        </row>
        <row r="2013">
          <cell r="BT2013" t="e">
            <v>#N/A</v>
          </cell>
        </row>
        <row r="2014">
          <cell r="BT2014" t="str">
            <v>Nyírpilis</v>
          </cell>
        </row>
        <row r="2015">
          <cell r="BT2015" t="str">
            <v>Nyírtass</v>
          </cell>
        </row>
        <row r="2016">
          <cell r="BT2016" t="str">
            <v>Nyírtelek</v>
          </cell>
        </row>
        <row r="2017">
          <cell r="BT2017" t="str">
            <v>Nyírtét</v>
          </cell>
        </row>
        <row r="2018">
          <cell r="BT2018" t="str">
            <v>Nyírtura</v>
          </cell>
        </row>
        <row r="2019">
          <cell r="BT2019" t="str">
            <v>Nyírvasvári</v>
          </cell>
        </row>
        <row r="2020">
          <cell r="BT2020" t="e">
            <v>#N/A</v>
          </cell>
        </row>
        <row r="2021">
          <cell r="BT2021" t="str">
            <v>Nyőgér</v>
          </cell>
        </row>
        <row r="2022">
          <cell r="BT2022" t="str">
            <v>Nyugotszenterzsébet</v>
          </cell>
        </row>
        <row r="2023">
          <cell r="BT2023" t="e">
            <v>#N/A</v>
          </cell>
        </row>
        <row r="2024">
          <cell r="BT2024" t="str">
            <v>Óbánya</v>
          </cell>
        </row>
        <row r="2025">
          <cell r="BT2025" t="str">
            <v>Óbarok</v>
          </cell>
        </row>
        <row r="2026">
          <cell r="BT2026" t="str">
            <v>Óbudavár</v>
          </cell>
        </row>
        <row r="2027">
          <cell r="BT2027" t="str">
            <v>Ócsa</v>
          </cell>
        </row>
        <row r="2028">
          <cell r="BT2028" t="str">
            <v>Ócsárd</v>
          </cell>
        </row>
        <row r="2029">
          <cell r="BT2029" t="str">
            <v>Ófalu</v>
          </cell>
        </row>
        <row r="2030">
          <cell r="BT2030" t="str">
            <v>Ófehértó</v>
          </cell>
        </row>
        <row r="2031">
          <cell r="BT2031" t="e">
            <v>#N/A</v>
          </cell>
        </row>
        <row r="2032">
          <cell r="BT2032" t="str">
            <v>Óhíd</v>
          </cell>
        </row>
        <row r="2033">
          <cell r="BT2033" t="str">
            <v>Okány</v>
          </cell>
        </row>
        <row r="2034">
          <cell r="BT2034" t="str">
            <v>Okorág</v>
          </cell>
        </row>
        <row r="2035">
          <cell r="BT2035" t="str">
            <v>Okorvölgy</v>
          </cell>
        </row>
        <row r="2036">
          <cell r="BT2036" t="str">
            <v>Olasz</v>
          </cell>
        </row>
        <row r="2037">
          <cell r="BT2037" t="str">
            <v>Olaszfa</v>
          </cell>
        </row>
        <row r="2038">
          <cell r="BT2038" t="str">
            <v>Olaszfalu</v>
          </cell>
        </row>
        <row r="2039">
          <cell r="BT2039" t="e">
            <v>#N/A</v>
          </cell>
        </row>
        <row r="2040">
          <cell r="BT2040" t="str">
            <v>Olcsva</v>
          </cell>
        </row>
        <row r="2041">
          <cell r="BT2041" t="str">
            <v>Olcsvaapáti</v>
          </cell>
        </row>
        <row r="2042">
          <cell r="BT2042" t="e">
            <v>#N/A</v>
          </cell>
        </row>
        <row r="2043">
          <cell r="BT2043" t="str">
            <v>Ólmod</v>
          </cell>
        </row>
        <row r="2044">
          <cell r="BT2044" t="str">
            <v>Oltárc</v>
          </cell>
        </row>
        <row r="2045">
          <cell r="BT2045" t="e">
            <v>#N/A</v>
          </cell>
        </row>
        <row r="2046">
          <cell r="BT2046" t="e">
            <v>#N/A</v>
          </cell>
        </row>
        <row r="2047">
          <cell r="BT2047" t="str">
            <v>Ópályi</v>
          </cell>
        </row>
        <row r="2048">
          <cell r="BT2048" t="e">
            <v>#N/A</v>
          </cell>
        </row>
        <row r="2049">
          <cell r="BT2049" t="str">
            <v>Orbányosfa</v>
          </cell>
        </row>
        <row r="2050">
          <cell r="BT2050" t="str">
            <v>Orci</v>
          </cell>
        </row>
        <row r="2051">
          <cell r="BT2051" t="str">
            <v>Ordacsehi</v>
          </cell>
        </row>
        <row r="2052">
          <cell r="BT2052" t="str">
            <v>Ordas</v>
          </cell>
        </row>
        <row r="2053">
          <cell r="BT2053" t="str">
            <v>Orfalu</v>
          </cell>
        </row>
        <row r="2054">
          <cell r="BT2054" t="e">
            <v>#N/A</v>
          </cell>
        </row>
        <row r="2055">
          <cell r="BT2055" t="e">
            <v>#N/A</v>
          </cell>
        </row>
        <row r="2056">
          <cell r="BT2056" t="str">
            <v>Ormándlak</v>
          </cell>
        </row>
        <row r="2057">
          <cell r="BT2057" t="e">
            <v>#N/A</v>
          </cell>
        </row>
        <row r="2058">
          <cell r="BT2058" t="str">
            <v>Orosháza</v>
          </cell>
        </row>
        <row r="2059">
          <cell r="BT2059" t="str">
            <v>Oroszi</v>
          </cell>
        </row>
        <row r="2060">
          <cell r="BT2060" t="str">
            <v>Oroszlány</v>
          </cell>
        </row>
        <row r="2061">
          <cell r="BT2061" t="e">
            <v>#N/A</v>
          </cell>
        </row>
        <row r="2062">
          <cell r="BT2062" t="str">
            <v>Orosztony</v>
          </cell>
        </row>
        <row r="2063">
          <cell r="BT2063" t="str">
            <v>Ortaháza</v>
          </cell>
        </row>
        <row r="2064">
          <cell r="BT2064" t="e">
            <v>#N/A</v>
          </cell>
        </row>
        <row r="2065">
          <cell r="BT2065" t="str">
            <v>Ostffyasszonyfa</v>
          </cell>
        </row>
        <row r="2066">
          <cell r="BT2066" t="str">
            <v>Ostoros</v>
          </cell>
        </row>
        <row r="2067">
          <cell r="BT2067" t="e">
            <v>#N/A</v>
          </cell>
        </row>
        <row r="2068">
          <cell r="BT2068" t="e">
            <v>#N/A</v>
          </cell>
        </row>
        <row r="2069">
          <cell r="BT2069" t="str">
            <v>Osztopán</v>
          </cell>
        </row>
        <row r="2070">
          <cell r="BT2070" t="str">
            <v>Ózd</v>
          </cell>
        </row>
        <row r="2071">
          <cell r="BT2071" t="e">
            <v>#N/A</v>
          </cell>
        </row>
        <row r="2072">
          <cell r="BT2072" t="str">
            <v>Ozmánbük</v>
          </cell>
        </row>
        <row r="2073">
          <cell r="BT2073" t="str">
            <v>Ozora</v>
          </cell>
        </row>
        <row r="2074">
          <cell r="BT2074" t="str">
            <v>Öcs</v>
          </cell>
        </row>
        <row r="2075">
          <cell r="BT2075" t="str">
            <v>Őcsény</v>
          </cell>
        </row>
        <row r="2076">
          <cell r="BT2076" t="str">
            <v>Öcsöd</v>
          </cell>
        </row>
        <row r="2077">
          <cell r="BT2077" t="str">
            <v>Ököritófülpös</v>
          </cell>
        </row>
        <row r="2078">
          <cell r="BT2078" t="str">
            <v>Ölbő</v>
          </cell>
        </row>
        <row r="2079">
          <cell r="BT2079" t="str">
            <v>Ömböly</v>
          </cell>
        </row>
        <row r="2080">
          <cell r="BT2080" t="str">
            <v>Őr</v>
          </cell>
        </row>
        <row r="2081">
          <cell r="BT2081" t="str">
            <v>Őrbottyán</v>
          </cell>
        </row>
        <row r="2082">
          <cell r="BT2082" t="e">
            <v>#N/A</v>
          </cell>
        </row>
        <row r="2083">
          <cell r="BT2083" t="str">
            <v>Öreglak</v>
          </cell>
        </row>
        <row r="2084">
          <cell r="BT2084" t="str">
            <v>Őrhalom</v>
          </cell>
        </row>
        <row r="2085">
          <cell r="BT2085" t="str">
            <v>Őrimagyarósd</v>
          </cell>
        </row>
        <row r="2086">
          <cell r="BT2086" t="str">
            <v>Őriszentpéter</v>
          </cell>
        </row>
        <row r="2087">
          <cell r="BT2087" t="str">
            <v>Örkény</v>
          </cell>
        </row>
        <row r="2088">
          <cell r="BT2088" t="str">
            <v>Örményes</v>
          </cell>
        </row>
        <row r="2089">
          <cell r="BT2089" t="str">
            <v>Örménykút</v>
          </cell>
        </row>
        <row r="2090">
          <cell r="BT2090" t="e">
            <v>#N/A</v>
          </cell>
        </row>
        <row r="2091">
          <cell r="BT2091" t="str">
            <v>Örvényes</v>
          </cell>
        </row>
        <row r="2092">
          <cell r="BT2092" t="str">
            <v>Ősagárd</v>
          </cell>
        </row>
        <row r="2093">
          <cell r="BT2093" t="str">
            <v>Ősi</v>
          </cell>
        </row>
        <row r="2094">
          <cell r="BT2094" t="str">
            <v>Öskü</v>
          </cell>
        </row>
        <row r="2095">
          <cell r="BT2095" t="str">
            <v>Öttevény</v>
          </cell>
        </row>
        <row r="2096">
          <cell r="BT2096" t="e">
            <v>#N/A</v>
          </cell>
        </row>
        <row r="2097">
          <cell r="BT2097" t="str">
            <v>Ötvöskónyi</v>
          </cell>
        </row>
        <row r="2098">
          <cell r="BT2098" t="e">
            <v>#N/A</v>
          </cell>
        </row>
        <row r="2099">
          <cell r="BT2099" t="str">
            <v>Pacsa</v>
          </cell>
        </row>
        <row r="2100">
          <cell r="BT2100" t="str">
            <v>Pácsony</v>
          </cell>
        </row>
        <row r="2101">
          <cell r="BT2101" t="str">
            <v>Padár</v>
          </cell>
        </row>
        <row r="2102">
          <cell r="BT2102" t="str">
            <v>Páhi</v>
          </cell>
        </row>
        <row r="2103">
          <cell r="BT2103" t="e">
            <v>#N/A</v>
          </cell>
        </row>
        <row r="2104">
          <cell r="BT2104" t="str">
            <v>Pakod</v>
          </cell>
        </row>
        <row r="2105">
          <cell r="BT2105" t="str">
            <v>Pákozd</v>
          </cell>
        </row>
        <row r="2106">
          <cell r="BT2106" t="str">
            <v>Paks</v>
          </cell>
        </row>
        <row r="2107">
          <cell r="BT2107" t="e">
            <v>#N/A</v>
          </cell>
        </row>
        <row r="2108">
          <cell r="BT2108" t="str">
            <v>Pálfa</v>
          </cell>
        </row>
        <row r="2109">
          <cell r="BT2109" t="e">
            <v>#N/A</v>
          </cell>
        </row>
        <row r="2110">
          <cell r="BT2110" t="e">
            <v>#N/A</v>
          </cell>
        </row>
        <row r="2111">
          <cell r="BT2111" t="e">
            <v>#N/A</v>
          </cell>
        </row>
        <row r="2112">
          <cell r="BT2112" t="e">
            <v>#N/A</v>
          </cell>
        </row>
        <row r="2113">
          <cell r="BT2113" t="str">
            <v>Pálmajor</v>
          </cell>
        </row>
        <row r="2114">
          <cell r="BT2114" t="str">
            <v>Pálmonostora</v>
          </cell>
        </row>
        <row r="2115">
          <cell r="BT2115" t="str">
            <v>Pálosvörösmart</v>
          </cell>
        </row>
        <row r="2116">
          <cell r="BT2116" t="str">
            <v>Palotabozsok</v>
          </cell>
        </row>
        <row r="2117">
          <cell r="BT2117" t="str">
            <v>Palotás</v>
          </cell>
        </row>
        <row r="2118">
          <cell r="BT2118" t="str">
            <v>Paloznak</v>
          </cell>
        </row>
        <row r="2119">
          <cell r="BT2119" t="e">
            <v>#N/A</v>
          </cell>
        </row>
        <row r="2120">
          <cell r="BT2120" t="str">
            <v>Pamuk</v>
          </cell>
        </row>
        <row r="2121">
          <cell r="BT2121" t="str">
            <v>Pánd</v>
          </cell>
        </row>
        <row r="2122">
          <cell r="BT2122" t="str">
            <v>Pankasz</v>
          </cell>
        </row>
        <row r="2123">
          <cell r="BT2123" t="str">
            <v>Pannonhalma</v>
          </cell>
        </row>
        <row r="2124">
          <cell r="BT2124" t="e">
            <v>#N/A</v>
          </cell>
        </row>
        <row r="2125">
          <cell r="BT2125" t="str">
            <v>Panyola</v>
          </cell>
        </row>
        <row r="2126">
          <cell r="BT2126" t="str">
            <v>Pap</v>
          </cell>
        </row>
        <row r="2127">
          <cell r="BT2127" t="str">
            <v>Pápa</v>
          </cell>
        </row>
        <row r="2128">
          <cell r="BT2128" t="str">
            <v>Pápadereske</v>
          </cell>
        </row>
        <row r="2129">
          <cell r="BT2129" t="str">
            <v>Pápakovácsi</v>
          </cell>
        </row>
        <row r="2130">
          <cell r="BT2130" t="str">
            <v>Pápasalamon</v>
          </cell>
        </row>
        <row r="2131">
          <cell r="BT2131" t="str">
            <v>Pápateszér</v>
          </cell>
        </row>
        <row r="2132">
          <cell r="BT2132" t="str">
            <v>Papkeszi</v>
          </cell>
        </row>
        <row r="2133">
          <cell r="BT2133" t="str">
            <v>Pápoc</v>
          </cell>
        </row>
        <row r="2134">
          <cell r="BT2134" t="str">
            <v>Papos</v>
          </cell>
        </row>
        <row r="2135">
          <cell r="BT2135" t="str">
            <v>Páprád</v>
          </cell>
        </row>
        <row r="2136">
          <cell r="BT2136" t="str">
            <v>Parád</v>
          </cell>
        </row>
        <row r="2137">
          <cell r="BT2137" t="str">
            <v>Parádsasvár</v>
          </cell>
        </row>
        <row r="2138">
          <cell r="BT2138" t="e">
            <v>#N/A</v>
          </cell>
        </row>
        <row r="2139">
          <cell r="BT2139" t="str">
            <v>Pári</v>
          </cell>
        </row>
        <row r="2140">
          <cell r="BT2140" t="str">
            <v>Paszab</v>
          </cell>
        </row>
        <row r="2141">
          <cell r="BT2141" t="str">
            <v>Pásztó</v>
          </cell>
        </row>
        <row r="2142">
          <cell r="BT2142" t="e">
            <v>#N/A</v>
          </cell>
        </row>
        <row r="2143">
          <cell r="BT2143" t="str">
            <v>Pat</v>
          </cell>
        </row>
        <row r="2144">
          <cell r="BT2144" t="str">
            <v>Patak</v>
          </cell>
        </row>
        <row r="2145">
          <cell r="BT2145" t="str">
            <v>Patalom</v>
          </cell>
        </row>
        <row r="2146">
          <cell r="BT2146" t="str">
            <v>Patapoklosi</v>
          </cell>
        </row>
        <row r="2147">
          <cell r="BT2147" t="str">
            <v>Patca</v>
          </cell>
        </row>
        <row r="2148">
          <cell r="BT2148" t="str">
            <v>Pátka</v>
          </cell>
        </row>
        <row r="2149">
          <cell r="BT2149" t="str">
            <v>Patosfa</v>
          </cell>
        </row>
        <row r="2150">
          <cell r="BT2150" t="str">
            <v>Pátroha</v>
          </cell>
        </row>
        <row r="2151">
          <cell r="BT2151" t="str">
            <v>Patvarc</v>
          </cell>
        </row>
        <row r="2152">
          <cell r="BT2152" t="str">
            <v>Páty</v>
          </cell>
        </row>
        <row r="2153">
          <cell r="BT2153" t="str">
            <v>Pátyod</v>
          </cell>
        </row>
        <row r="2154">
          <cell r="BT2154" t="str">
            <v>Pázmánd</v>
          </cell>
        </row>
        <row r="2155">
          <cell r="BT2155" t="e">
            <v>#N/A</v>
          </cell>
        </row>
        <row r="2156">
          <cell r="BT2156" t="str">
            <v>Pécel</v>
          </cell>
        </row>
        <row r="2157">
          <cell r="BT2157" t="str">
            <v>Pecöl</v>
          </cell>
        </row>
        <row r="2158">
          <cell r="BT2158" t="str">
            <v>Pécs</v>
          </cell>
        </row>
        <row r="2159">
          <cell r="BT2159" t="e">
            <v>#N/A</v>
          </cell>
        </row>
        <row r="2160">
          <cell r="BT2160" t="e">
            <v>#N/A</v>
          </cell>
        </row>
        <row r="2161">
          <cell r="BT2161" t="str">
            <v>Pécsely</v>
          </cell>
        </row>
        <row r="2162">
          <cell r="BT2162" t="e">
            <v>#N/A</v>
          </cell>
        </row>
        <row r="2163">
          <cell r="BT2163" t="str">
            <v>Pécsvárad</v>
          </cell>
        </row>
        <row r="2164">
          <cell r="BT2164" t="str">
            <v>Pellérd</v>
          </cell>
        </row>
        <row r="2165">
          <cell r="BT2165" t="str">
            <v>Pély</v>
          </cell>
        </row>
        <row r="2166">
          <cell r="BT2166" t="str">
            <v>Penc</v>
          </cell>
        </row>
        <row r="2167">
          <cell r="BT2167" t="str">
            <v>Penészlek</v>
          </cell>
        </row>
        <row r="2168">
          <cell r="BT2168" t="str">
            <v>Pénzesgyőr</v>
          </cell>
        </row>
        <row r="2169">
          <cell r="BT2169" t="str">
            <v>Penyige</v>
          </cell>
        </row>
        <row r="2170">
          <cell r="BT2170" t="e">
            <v>#N/A</v>
          </cell>
        </row>
        <row r="2171">
          <cell r="BT2171" t="str">
            <v>Perbál</v>
          </cell>
        </row>
        <row r="2172">
          <cell r="BT2172" t="str">
            <v>Pere</v>
          </cell>
        </row>
        <row r="2173">
          <cell r="BT2173" t="str">
            <v>Perecse</v>
          </cell>
        </row>
        <row r="2174">
          <cell r="BT2174" t="str">
            <v>Pereked</v>
          </cell>
        </row>
        <row r="2175">
          <cell r="BT2175" t="str">
            <v>Perenye</v>
          </cell>
        </row>
        <row r="2176">
          <cell r="BT2176" t="e">
            <v>#N/A</v>
          </cell>
        </row>
        <row r="2177">
          <cell r="BT2177" t="e">
            <v>#N/A</v>
          </cell>
        </row>
        <row r="2178">
          <cell r="BT2178" t="str">
            <v>Perkáta</v>
          </cell>
        </row>
        <row r="2179">
          <cell r="BT2179" t="str">
            <v>Perkupa</v>
          </cell>
        </row>
        <row r="2180">
          <cell r="BT2180" t="str">
            <v>Perőcsény</v>
          </cell>
        </row>
        <row r="2181">
          <cell r="BT2181" t="e">
            <v>#N/A</v>
          </cell>
        </row>
        <row r="2182">
          <cell r="BT2182" t="str">
            <v>Péterhida</v>
          </cell>
        </row>
        <row r="2183">
          <cell r="BT2183" t="str">
            <v>Péteri</v>
          </cell>
        </row>
        <row r="2184">
          <cell r="BT2184" t="str">
            <v>Pétervására</v>
          </cell>
        </row>
        <row r="2185">
          <cell r="BT2185" t="str">
            <v>Pétfürdő</v>
          </cell>
        </row>
        <row r="2186">
          <cell r="BT2186" t="e">
            <v>#N/A</v>
          </cell>
        </row>
        <row r="2187">
          <cell r="BT2187" t="str">
            <v>Petneháza</v>
          </cell>
        </row>
        <row r="2188">
          <cell r="BT2188" t="str">
            <v>Petőfibánya</v>
          </cell>
        </row>
        <row r="2189">
          <cell r="BT2189" t="str">
            <v>Petőfiszállás</v>
          </cell>
        </row>
        <row r="2190">
          <cell r="BT2190" t="e">
            <v>#N/A</v>
          </cell>
        </row>
        <row r="2191">
          <cell r="BT2191" t="e">
            <v>#N/A</v>
          </cell>
        </row>
        <row r="2192">
          <cell r="BT2192" t="e">
            <v>#N/A</v>
          </cell>
        </row>
        <row r="2193">
          <cell r="BT2193" t="str">
            <v>Petrivente</v>
          </cell>
        </row>
        <row r="2194">
          <cell r="BT2194" t="e">
            <v>#N/A</v>
          </cell>
        </row>
        <row r="2195">
          <cell r="BT2195" t="str">
            <v>Piliny</v>
          </cell>
        </row>
        <row r="2196">
          <cell r="BT2196" t="str">
            <v>Pilis</v>
          </cell>
        </row>
        <row r="2197">
          <cell r="BT2197" t="str">
            <v>Pilisborosjenő</v>
          </cell>
        </row>
        <row r="2198">
          <cell r="BT2198" t="str">
            <v>Piliscsaba</v>
          </cell>
        </row>
        <row r="2199">
          <cell r="BT2199" t="e">
            <v>#N/A</v>
          </cell>
        </row>
        <row r="2200">
          <cell r="BT2200" t="str">
            <v>Pilisjászfalu</v>
          </cell>
        </row>
        <row r="2201">
          <cell r="BT2201" t="e">
            <v>#N/A</v>
          </cell>
        </row>
        <row r="2202">
          <cell r="BT2202" t="str">
            <v>Pilisszántó</v>
          </cell>
        </row>
        <row r="2203">
          <cell r="BT2203" t="str">
            <v>Pilisszentiván</v>
          </cell>
        </row>
        <row r="2204">
          <cell r="BT2204" t="str">
            <v>Pilisszentkereszt</v>
          </cell>
        </row>
        <row r="2205">
          <cell r="BT2205" t="str">
            <v>Pilisszentlászló</v>
          </cell>
        </row>
        <row r="2206">
          <cell r="BT2206" t="str">
            <v>Pilisvörösvár</v>
          </cell>
        </row>
        <row r="2207">
          <cell r="BT2207" t="str">
            <v>Pincehely</v>
          </cell>
        </row>
        <row r="2208">
          <cell r="BT2208" t="e">
            <v>#N/A</v>
          </cell>
        </row>
        <row r="2209">
          <cell r="BT2209" t="e">
            <v>#N/A</v>
          </cell>
        </row>
        <row r="2210">
          <cell r="BT2210" t="str">
            <v>Piricse</v>
          </cell>
        </row>
        <row r="2211">
          <cell r="BT2211" t="str">
            <v>Pirtó</v>
          </cell>
        </row>
        <row r="2212">
          <cell r="BT2212" t="e">
            <v>#N/A</v>
          </cell>
        </row>
        <row r="2213">
          <cell r="BT2213" t="e">
            <v>#N/A</v>
          </cell>
        </row>
        <row r="2214">
          <cell r="BT2214" t="e">
            <v>#N/A</v>
          </cell>
        </row>
        <row r="2215">
          <cell r="BT2215" t="str">
            <v>Pocsaj</v>
          </cell>
        </row>
        <row r="2216">
          <cell r="BT2216" t="str">
            <v>Pócsmegyer</v>
          </cell>
        </row>
        <row r="2217">
          <cell r="BT2217" t="e">
            <v>#N/A</v>
          </cell>
        </row>
        <row r="2218">
          <cell r="BT2218" t="str">
            <v>Pogány</v>
          </cell>
        </row>
        <row r="2219">
          <cell r="BT2219" t="str">
            <v>Pogányszentpéter</v>
          </cell>
        </row>
        <row r="2220">
          <cell r="BT2220" t="str">
            <v>Pókaszepetk</v>
          </cell>
        </row>
        <row r="2221">
          <cell r="BT2221" t="str">
            <v>Polány</v>
          </cell>
        </row>
        <row r="2222">
          <cell r="BT2222" t="str">
            <v>Polgár</v>
          </cell>
        </row>
        <row r="2223">
          <cell r="BT2223" t="str">
            <v>Polgárdi</v>
          </cell>
        </row>
        <row r="2224">
          <cell r="BT2224" t="str">
            <v>Pomáz</v>
          </cell>
        </row>
        <row r="2225">
          <cell r="BT2225" t="str">
            <v>Porcsalma</v>
          </cell>
        </row>
        <row r="2226">
          <cell r="BT2226" t="e">
            <v>#N/A</v>
          </cell>
        </row>
        <row r="2227">
          <cell r="BT2227" t="str">
            <v>Poroszló</v>
          </cell>
        </row>
        <row r="2228">
          <cell r="BT2228" t="e">
            <v>#N/A</v>
          </cell>
        </row>
        <row r="2229">
          <cell r="BT2229" t="e">
            <v>#N/A</v>
          </cell>
        </row>
        <row r="2230">
          <cell r="BT2230" t="e">
            <v>#N/A</v>
          </cell>
        </row>
        <row r="2231">
          <cell r="BT2231" t="e">
            <v>#N/A</v>
          </cell>
        </row>
        <row r="2232">
          <cell r="BT2232" t="str">
            <v>Pórszombat</v>
          </cell>
        </row>
        <row r="2233">
          <cell r="BT2233" t="str">
            <v>Porva</v>
          </cell>
        </row>
        <row r="2234">
          <cell r="BT2234" t="str">
            <v>Pósfa</v>
          </cell>
        </row>
        <row r="2235">
          <cell r="BT2235" t="str">
            <v>Potony</v>
          </cell>
        </row>
        <row r="2236">
          <cell r="BT2236" t="str">
            <v>Potyond</v>
          </cell>
        </row>
        <row r="2237">
          <cell r="BT2237" t="str">
            <v>Pölöske</v>
          </cell>
        </row>
        <row r="2238">
          <cell r="BT2238" t="str">
            <v>Pölöskefő</v>
          </cell>
        </row>
        <row r="2239">
          <cell r="BT2239" t="str">
            <v>Pörböly</v>
          </cell>
        </row>
        <row r="2240">
          <cell r="BT2240" t="str">
            <v>Pördefölde</v>
          </cell>
        </row>
        <row r="2241">
          <cell r="BT2241" t="e">
            <v>#N/A</v>
          </cell>
        </row>
        <row r="2242">
          <cell r="BT2242" t="str">
            <v>Prügy</v>
          </cell>
        </row>
        <row r="2243">
          <cell r="BT2243" t="str">
            <v>Pula</v>
          </cell>
        </row>
        <row r="2244">
          <cell r="BT2244" t="e">
            <v>#N/A</v>
          </cell>
        </row>
        <row r="2245">
          <cell r="BT2245" t="str">
            <v>Pusztaberki</v>
          </cell>
        </row>
        <row r="2246">
          <cell r="BT2246" t="str">
            <v>Pusztacsalád</v>
          </cell>
        </row>
        <row r="2247">
          <cell r="BT2247" t="str">
            <v>Pusztacsó</v>
          </cell>
        </row>
        <row r="2248">
          <cell r="BT2248" t="str">
            <v>_x0000_Rákóczibánya_x000C__x0000__x0001_B_x0000_e_x0000_n_x0000_c_x0000_s_x0000_i_x0000_k_x0000_ _x0000_E_x0000_r_x0000_n_x0000_Q_x0001__x0005__x0000__x0000_Abony_x001A__x0000__x0000_Romhányiné Dr. Balogh Edit_x0011__x0000__x0000_Dr. Gajdos István_x0004__x0000__x0000_Pest_x0004__x0000__x0000_Acsa_x000E__x0000__x0001_S_x0000_z_x0000_e_x0000_k_x0000_e_x0000_r_x0000_e_x0000_s_x0000_ _x0000_R_x0000_e_x0000_z_x0000_s_x0000_Q_x0001__x0006__x0000__x0000_Gerjen_x0006__x0000__x0000_Grábóc_x0013__x0000__x0000_Tüske László Károly_x000E__x0000__x0000_Rákóczi u. 84._x0005__x0000__x0000_Gyönk
_x0000__x0000_Katz Gyula_x0012__x0000__x0000_Ady E. u. 561-562._x0005__x0000__x0000_Györe_x000C__x0000__x0000_Cso</v>
          </cell>
        </row>
        <row r="2249">
          <cell r="BT2249" t="str">
            <v>Pusztaederics</v>
          </cell>
        </row>
        <row r="2250">
          <cell r="BT2250" t="str">
            <v>Pusztafalu</v>
          </cell>
        </row>
        <row r="2251">
          <cell r="BT2251" t="str">
            <v>Pusztaföldvár</v>
          </cell>
        </row>
        <row r="2252">
          <cell r="BT2252" t="str">
            <v>Pusztahencse</v>
          </cell>
        </row>
        <row r="2253">
          <cell r="BT2253" t="str">
            <v>Pusztakovácsi</v>
          </cell>
        </row>
        <row r="2254">
          <cell r="BT2254" t="str">
            <v>Pusztamagyaród</v>
          </cell>
        </row>
        <row r="2255">
          <cell r="BT2255" t="e">
            <v>#N/A</v>
          </cell>
        </row>
        <row r="2256">
          <cell r="BT2256" t="str">
            <v>Pusztamiske</v>
          </cell>
        </row>
        <row r="2257">
          <cell r="BT2257" t="str">
            <v>Pusztamonostor</v>
          </cell>
        </row>
        <row r="2258">
          <cell r="BT2258" t="str">
            <v>Pusztaottlaka</v>
          </cell>
        </row>
        <row r="2259">
          <cell r="BT2259" t="str">
            <v>Pusztaradvány</v>
          </cell>
        </row>
        <row r="2260">
          <cell r="BT2260" t="str">
            <v>Pusztaszabolcs</v>
          </cell>
        </row>
        <row r="2261">
          <cell r="BT2261" t="str">
            <v>Pusztaszemes</v>
          </cell>
        </row>
        <row r="2262">
          <cell r="BT2262" t="str">
            <v>Pusztaszentlászló</v>
          </cell>
        </row>
        <row r="2263">
          <cell r="BT2263" t="e">
            <v>#N/A</v>
          </cell>
        </row>
        <row r="2264">
          <cell r="BT2264" t="str">
            <v>Pusztavacs</v>
          </cell>
        </row>
        <row r="2265">
          <cell r="BT2265" t="str">
            <v>Pusztavám</v>
          </cell>
        </row>
        <row r="2266">
          <cell r="BT2266" t="str">
            <v>Pusztazámor</v>
          </cell>
        </row>
        <row r="2267">
          <cell r="BT2267" t="str">
            <v>Putnok</v>
          </cell>
        </row>
        <row r="2268">
          <cell r="BT2268" t="str">
            <v>Püski</v>
          </cell>
        </row>
        <row r="2269">
          <cell r="BT2269" t="str">
            <v>Püspökhatvan</v>
          </cell>
        </row>
        <row r="2270">
          <cell r="BT2270" t="str">
            <v>Püspökladány</v>
          </cell>
        </row>
        <row r="2271">
          <cell r="BT2271" t="str">
            <v>Püspökmolnári</v>
          </cell>
        </row>
        <row r="2272">
          <cell r="BT2272" t="str">
            <v>Püspökszilágy</v>
          </cell>
        </row>
        <row r="2273">
          <cell r="BT2273" t="e">
            <v>#N/A</v>
          </cell>
        </row>
        <row r="2274">
          <cell r="BT2274" t="e">
            <v>#N/A</v>
          </cell>
        </row>
        <row r="2275">
          <cell r="BT2275" t="str">
            <v>Rábagyarmat</v>
          </cell>
        </row>
        <row r="2276">
          <cell r="BT2276" t="str">
            <v>Rábahídvég</v>
          </cell>
        </row>
        <row r="2277">
          <cell r="BT2277" t="e">
            <v>#N/A</v>
          </cell>
        </row>
        <row r="2278">
          <cell r="BT2278" t="e">
            <v>#N/A</v>
          </cell>
        </row>
        <row r="2279">
          <cell r="BT2279" t="str">
            <v>Rábapaty</v>
          </cell>
        </row>
        <row r="2280">
          <cell r="BT2280" t="e">
            <v>#N/A</v>
          </cell>
        </row>
        <row r="2281">
          <cell r="BT2281" t="e">
            <v>#N/A</v>
          </cell>
        </row>
        <row r="2282">
          <cell r="BT2282" t="e">
            <v>#N/A</v>
          </cell>
        </row>
        <row r="2283">
          <cell r="BT2283" t="e">
            <v>#N/A</v>
          </cell>
        </row>
        <row r="2284">
          <cell r="BT2284" t="e">
            <v>#N/A</v>
          </cell>
        </row>
        <row r="2285">
          <cell r="BT2285" t="str">
            <v>Rábatamási</v>
          </cell>
        </row>
        <row r="2286">
          <cell r="BT2286" t="str">
            <v>Rábatöttös</v>
          </cell>
        </row>
        <row r="2287">
          <cell r="BT2287" t="str">
            <v>Rábcakapi</v>
          </cell>
        </row>
        <row r="2288">
          <cell r="BT2288" t="str">
            <v>Rácalmás</v>
          </cell>
        </row>
        <row r="2289">
          <cell r="BT2289" t="str">
            <v>Ráckeresztúr</v>
          </cell>
        </row>
        <row r="2290">
          <cell r="BT2290" t="e">
            <v>#N/A</v>
          </cell>
        </row>
        <row r="2291">
          <cell r="BT2291" t="str">
            <v>Rád</v>
          </cell>
        </row>
        <row r="2292">
          <cell r="BT2292" t="str">
            <v>Rádfalva</v>
          </cell>
        </row>
        <row r="2293">
          <cell r="BT2293" t="str">
            <v>Rádóckölked</v>
          </cell>
        </row>
        <row r="2294">
          <cell r="BT2294" t="e">
            <v>#N/A</v>
          </cell>
        </row>
        <row r="2295">
          <cell r="BT2295" t="e">
            <v>#N/A</v>
          </cell>
        </row>
        <row r="2296">
          <cell r="BT2296" t="str">
            <v>Rajka</v>
          </cell>
        </row>
        <row r="2297">
          <cell r="BT2297" t="str">
            <v>Rakaca</v>
          </cell>
        </row>
        <row r="2298">
          <cell r="BT2298" t="str">
            <v>Rakacaszend</v>
          </cell>
        </row>
        <row r="2299">
          <cell r="BT2299" t="e">
            <v>#N/A</v>
          </cell>
        </row>
        <row r="2300">
          <cell r="BT2300" t="e">
            <v>#N/A</v>
          </cell>
        </row>
        <row r="2301">
          <cell r="BT2301" t="str">
            <v>Rákóczifalva</v>
          </cell>
        </row>
        <row r="2302">
          <cell r="BT2302" t="str">
            <v>Rákócziújfalu</v>
          </cell>
        </row>
        <row r="2303">
          <cell r="BT2303" t="str">
            <v>Ráksi</v>
          </cell>
        </row>
        <row r="2304">
          <cell r="BT2304" t="str">
            <v>Ramocsa</v>
          </cell>
        </row>
        <row r="2305">
          <cell r="BT2305" t="e">
            <v>#N/A</v>
          </cell>
        </row>
        <row r="2306">
          <cell r="BT2306" t="str">
            <v>Rápolt</v>
          </cell>
        </row>
        <row r="2307">
          <cell r="BT2307" t="str">
            <v>Raposka</v>
          </cell>
        </row>
        <row r="2308">
          <cell r="BT2308" t="str">
            <v>Rásonysápberencs</v>
          </cell>
        </row>
        <row r="2309">
          <cell r="BT2309" t="str">
            <v>Rátka</v>
          </cell>
        </row>
        <row r="2310">
          <cell r="BT2310" t="str">
            <v>Rátót</v>
          </cell>
        </row>
        <row r="2311">
          <cell r="BT2311" t="e">
            <v>#N/A</v>
          </cell>
        </row>
        <row r="2312">
          <cell r="BT2312" t="str">
            <v>Recsk</v>
          </cell>
        </row>
        <row r="2313">
          <cell r="BT2313" t="e">
            <v>#N/A</v>
          </cell>
        </row>
        <row r="2314">
          <cell r="BT2314" t="str">
            <v>Rédics</v>
          </cell>
        </row>
        <row r="2315">
          <cell r="BT2315" t="str">
            <v>Regéc</v>
          </cell>
        </row>
        <row r="2316">
          <cell r="BT2316" t="str">
            <v>Regenye</v>
          </cell>
        </row>
        <row r="2317">
          <cell r="BT2317" t="str">
            <v>Regöly</v>
          </cell>
        </row>
        <row r="2318">
          <cell r="BT2318" t="str">
            <v>Rém</v>
          </cell>
        </row>
        <row r="2319">
          <cell r="BT2319" t="e">
            <v>#N/A</v>
          </cell>
        </row>
        <row r="2320">
          <cell r="BT2320" t="str">
            <v>Répáshuta</v>
          </cell>
        </row>
        <row r="2321">
          <cell r="BT2321" t="str">
            <v>Répcelak</v>
          </cell>
        </row>
        <row r="2322">
          <cell r="BT2322" t="str">
            <v>Répceszemere</v>
          </cell>
        </row>
        <row r="2323">
          <cell r="BT2323" t="str">
            <v>Répceszentgyörgy</v>
          </cell>
        </row>
        <row r="2324">
          <cell r="BT2324" t="str">
            <v>Répcevis</v>
          </cell>
        </row>
        <row r="2325">
          <cell r="BT2325" t="str">
            <v>Resznek</v>
          </cell>
        </row>
        <row r="2326">
          <cell r="BT2326" t="e">
            <v>#N/A</v>
          </cell>
        </row>
        <row r="2327">
          <cell r="BT2327" t="e">
            <v>#N/A</v>
          </cell>
        </row>
        <row r="2328">
          <cell r="BT2328" t="e">
            <v>#N/A</v>
          </cell>
        </row>
        <row r="2329">
          <cell r="BT2329" t="e">
            <v>#N/A</v>
          </cell>
        </row>
        <row r="2330">
          <cell r="BT2330" t="str">
            <v>Révleányvár</v>
          </cell>
        </row>
        <row r="2331">
          <cell r="BT2331" t="str">
            <v>Rezi</v>
          </cell>
        </row>
        <row r="2332">
          <cell r="BT2332" t="str">
            <v>Ricse</v>
          </cell>
        </row>
        <row r="2333">
          <cell r="BT2333" t="e">
            <v>#N/A</v>
          </cell>
        </row>
        <row r="2334">
          <cell r="BT2334" t="str">
            <v>I_1.23</v>
          </cell>
        </row>
        <row r="2335">
          <cell r="BT2335" t="str">
            <v>Rimóc</v>
          </cell>
        </row>
        <row r="2336">
          <cell r="BT2336" t="e">
            <v>#N/A</v>
          </cell>
        </row>
        <row r="2337">
          <cell r="BT2337" t="e">
            <v>#N/A</v>
          </cell>
        </row>
        <row r="2338">
          <cell r="BT2338" t="e">
            <v>#N/A</v>
          </cell>
        </row>
        <row r="2339">
          <cell r="BT2339" t="e">
            <v>#N/A</v>
          </cell>
        </row>
        <row r="2340">
          <cell r="BT2340" t="e">
            <v>#N/A</v>
          </cell>
        </row>
        <row r="2341">
          <cell r="BT2341" t="e">
            <v>#N/A</v>
          </cell>
        </row>
        <row r="2342">
          <cell r="BT2342" t="e">
            <v>#N/A</v>
          </cell>
        </row>
        <row r="2343">
          <cell r="BT2343" t="str">
            <v>Romhány</v>
          </cell>
        </row>
        <row r="2344">
          <cell r="BT2344" t="str">
            <v>Romonya</v>
          </cell>
        </row>
        <row r="2345">
          <cell r="BT2345" t="str">
            <v>Rózsafa</v>
          </cell>
        </row>
        <row r="2346">
          <cell r="BT2346" t="str">
            <v>Rozsály</v>
          </cell>
        </row>
        <row r="2347">
          <cell r="BT2347" t="str">
            <v>Rózsaszentmárton</v>
          </cell>
        </row>
        <row r="2348">
          <cell r="BT2348" t="e">
            <v>#N/A</v>
          </cell>
        </row>
        <row r="2349">
          <cell r="BT2349" t="e">
            <v>#N/A</v>
          </cell>
        </row>
        <row r="2350">
          <cell r="BT2350" t="e">
            <v>#N/A</v>
          </cell>
        </row>
        <row r="2351">
          <cell r="BT2351" t="str">
            <v>Rudabánya</v>
          </cell>
        </row>
        <row r="2352">
          <cell r="BT2352" t="str">
            <v>Rudolftelep</v>
          </cell>
        </row>
        <row r="2353">
          <cell r="BT2353" t="e">
            <v>#N/A</v>
          </cell>
        </row>
        <row r="2354">
          <cell r="BT2354" t="e">
            <v>#N/A</v>
          </cell>
        </row>
        <row r="2355">
          <cell r="BT2355" t="str">
            <v>Ságújfalu</v>
          </cell>
        </row>
        <row r="2356">
          <cell r="BT2356" t="e">
            <v>#N/A</v>
          </cell>
        </row>
        <row r="2357">
          <cell r="BT2357" t="e">
            <v>#N/A</v>
          </cell>
        </row>
        <row r="2358">
          <cell r="BT2358" t="e">
            <v>#N/A</v>
          </cell>
        </row>
        <row r="2359">
          <cell r="BT2359" t="e">
            <v>#N/A</v>
          </cell>
        </row>
        <row r="2360">
          <cell r="BT2360" t="e">
            <v>#N/A</v>
          </cell>
        </row>
        <row r="2361">
          <cell r="BT2361" t="e">
            <v>#N/A</v>
          </cell>
        </row>
        <row r="2362">
          <cell r="BT2362" t="e">
            <v>#N/A</v>
          </cell>
        </row>
        <row r="2363">
          <cell r="BT2363" t="e">
            <v>#N/A</v>
          </cell>
        </row>
        <row r="2364">
          <cell r="BT2364" t="str">
            <v>Sajókeresztúr</v>
          </cell>
        </row>
        <row r="2365">
          <cell r="BT2365" t="str">
            <v>Sajólád</v>
          </cell>
        </row>
        <row r="2366">
          <cell r="BT2366" t="str">
            <v>Sajólászlófalva</v>
          </cell>
        </row>
        <row r="2367">
          <cell r="BT2367" t="str">
            <v>Sajómercse</v>
          </cell>
        </row>
        <row r="2368">
          <cell r="BT2368" t="e">
            <v>#N/A</v>
          </cell>
        </row>
        <row r="2369">
          <cell r="BT2369" t="e">
            <v>#N/A</v>
          </cell>
        </row>
        <row r="2370">
          <cell r="BT2370" t="str">
            <v>Sajópálfala</v>
          </cell>
        </row>
        <row r="2371">
          <cell r="BT2371" t="str">
            <v>Sajópetri</v>
          </cell>
        </row>
        <row r="2372">
          <cell r="BT2372" t="str">
            <v>Sajópüspöki</v>
          </cell>
        </row>
        <row r="2373">
          <cell r="BT2373" t="str">
            <v>Sajósenye</v>
          </cell>
        </row>
        <row r="2374">
          <cell r="BT2374" t="str">
            <v>Sajószentpéter</v>
          </cell>
        </row>
        <row r="2375">
          <cell r="BT2375" t="e">
            <v>#N/A</v>
          </cell>
        </row>
        <row r="2376">
          <cell r="BT2376" t="e">
            <v>#N/A</v>
          </cell>
        </row>
        <row r="2377">
          <cell r="BT2377" t="e">
            <v>#N/A</v>
          </cell>
        </row>
        <row r="2378">
          <cell r="BT2378" t="e">
            <v>#N/A</v>
          </cell>
        </row>
        <row r="2379">
          <cell r="BT2379" t="str">
            <v>Salföld</v>
          </cell>
        </row>
        <row r="2380">
          <cell r="BT2380" t="e">
            <v>#N/A</v>
          </cell>
        </row>
        <row r="2381">
          <cell r="BT2381" t="str">
            <v>Salköveskút</v>
          </cell>
        </row>
        <row r="2382">
          <cell r="BT2382" t="str">
            <v>Salomvár</v>
          </cell>
        </row>
        <row r="2383">
          <cell r="BT2383" t="e">
            <v>#N/A</v>
          </cell>
        </row>
        <row r="2384">
          <cell r="BT2384" t="str">
            <v>Sámod</v>
          </cell>
        </row>
        <row r="2385">
          <cell r="BT2385" t="str">
            <v>Sámsonháza</v>
          </cell>
        </row>
        <row r="2386">
          <cell r="BT2386" t="str">
            <v>Sand</v>
          </cell>
        </row>
        <row r="2387">
          <cell r="BT2387" t="e">
            <v>#N/A</v>
          </cell>
        </row>
        <row r="2388">
          <cell r="BT2388" t="e">
            <v>#N/A</v>
          </cell>
        </row>
        <row r="2389">
          <cell r="BT2389" t="str">
            <v>Sáp</v>
          </cell>
        </row>
        <row r="2390">
          <cell r="BT2390" t="str">
            <v>Sáránd</v>
          </cell>
        </row>
        <row r="2391">
          <cell r="BT2391" t="str">
            <v>Sárazsadány</v>
          </cell>
        </row>
        <row r="2392">
          <cell r="BT2392" t="str">
            <v>Sárbogárd</v>
          </cell>
        </row>
        <row r="2393">
          <cell r="BT2393" t="str">
            <v>Sáregres</v>
          </cell>
        </row>
        <row r="2394">
          <cell r="BT2394" t="str">
            <v>Sárfimizdó</v>
          </cell>
        </row>
        <row r="2395">
          <cell r="BT2395" t="str">
            <v>Sárhida</v>
          </cell>
        </row>
        <row r="2396">
          <cell r="BT2396" t="str">
            <v>Sárisáp</v>
          </cell>
        </row>
        <row r="2397">
          <cell r="BT2397" t="str">
            <v>Sarkad</v>
          </cell>
        </row>
        <row r="2398">
          <cell r="BT2398" t="str">
            <v>Sarkadkeresztúr</v>
          </cell>
        </row>
        <row r="2399">
          <cell r="BT2399" t="str">
            <v>Sárkeresztes</v>
          </cell>
        </row>
        <row r="2400">
          <cell r="BT2400" t="str">
            <v>Sárkeresztúr</v>
          </cell>
        </row>
        <row r="2401">
          <cell r="BT2401" t="str">
            <v>Sárkeszi</v>
          </cell>
        </row>
        <row r="2402">
          <cell r="BT2402" t="str">
            <v>Sármellék</v>
          </cell>
        </row>
        <row r="2403">
          <cell r="BT2403" t="str">
            <v>Sárok</v>
          </cell>
        </row>
        <row r="2404">
          <cell r="BT2404" t="str">
            <v>Sárosd</v>
          </cell>
        </row>
        <row r="2405">
          <cell r="BT2405" t="e">
            <v>#N/A</v>
          </cell>
        </row>
        <row r="2406">
          <cell r="BT2406" t="str">
            <v>Sárpilis</v>
          </cell>
        </row>
        <row r="2407">
          <cell r="BT2407" t="str">
            <v>Sárrétudvari</v>
          </cell>
        </row>
        <row r="2408">
          <cell r="BT2408" t="e">
            <v>#N/A</v>
          </cell>
        </row>
        <row r="2409">
          <cell r="BT2409" t="str">
            <v>Sárszentágota</v>
          </cell>
        </row>
        <row r="2410">
          <cell r="BT2410" t="str">
            <v>Sárszentlőrinc</v>
          </cell>
        </row>
        <row r="2411">
          <cell r="BT2411" t="e">
            <v>#N/A</v>
          </cell>
        </row>
        <row r="2412">
          <cell r="BT2412" t="str">
            <v>Sarud</v>
          </cell>
        </row>
        <row r="2413">
          <cell r="BT2413" t="e">
            <v>#N/A</v>
          </cell>
        </row>
        <row r="2414">
          <cell r="BT2414" t="e">
            <v>#N/A</v>
          </cell>
        </row>
        <row r="2415">
          <cell r="BT2415" t="str">
            <v>Sáska</v>
          </cell>
        </row>
        <row r="2416">
          <cell r="BT2416" t="e">
            <v>#N/A</v>
          </cell>
        </row>
        <row r="2417">
          <cell r="BT2417" t="str">
            <v>Sátoraljaújhely</v>
          </cell>
        </row>
        <row r="2418">
          <cell r="BT2418" t="str">
            <v>Gyömöre</v>
          </cell>
        </row>
        <row r="2419">
          <cell r="BT2419" t="str">
            <v>Sávoly</v>
          </cell>
        </row>
        <row r="2420">
          <cell r="BT2420" t="e">
            <v>#N/A</v>
          </cell>
        </row>
        <row r="2421">
          <cell r="BT2421" t="str">
            <v>Segesd</v>
          </cell>
        </row>
        <row r="2422">
          <cell r="BT2422" t="str">
            <v>Sellye</v>
          </cell>
        </row>
        <row r="2423">
          <cell r="BT2423" t="e">
            <v>#N/A</v>
          </cell>
        </row>
        <row r="2424">
          <cell r="BT2424" t="e">
            <v>#N/A</v>
          </cell>
        </row>
        <row r="2425">
          <cell r="BT2425" t="str">
            <v>Semjénháza</v>
          </cell>
        </row>
        <row r="2426">
          <cell r="BT2426" t="str">
            <v>Sénye</v>
          </cell>
        </row>
        <row r="2427">
          <cell r="BT2427" t="str">
            <v>Sényő</v>
          </cell>
        </row>
        <row r="2428">
          <cell r="BT2428" t="e">
            <v>#N/A</v>
          </cell>
        </row>
        <row r="2429">
          <cell r="BT2429" t="e">
            <v>#N/A</v>
          </cell>
        </row>
        <row r="2430">
          <cell r="BT2430" t="str">
            <v>Sérsekszőlős</v>
          </cell>
        </row>
        <row r="2431">
          <cell r="BT2431" t="str">
            <v>Sikátor</v>
          </cell>
        </row>
        <row r="2432">
          <cell r="BT2432" t="str">
            <v>Siklós</v>
          </cell>
        </row>
        <row r="2433">
          <cell r="BT2433" t="str">
            <v>Siklósbodony</v>
          </cell>
        </row>
        <row r="2434">
          <cell r="BT2434" t="str">
            <v>Siklósnagyfalu</v>
          </cell>
        </row>
        <row r="2435">
          <cell r="BT2435" t="e">
            <v>#N/A</v>
          </cell>
        </row>
        <row r="2436">
          <cell r="BT2436" t="e">
            <v>#N/A</v>
          </cell>
        </row>
        <row r="2437">
          <cell r="BT2437" t="str">
            <v>Simonfa</v>
          </cell>
        </row>
        <row r="2438">
          <cell r="BT2438" t="str">
            <v>Simontornya</v>
          </cell>
        </row>
        <row r="2439">
          <cell r="BT2439" t="str">
            <v>Sióagárd</v>
          </cell>
        </row>
        <row r="2440">
          <cell r="BT2440" t="str">
            <v>Dózsa Gy. u. 17-19.</v>
          </cell>
        </row>
        <row r="2441">
          <cell r="BT2441" t="str">
            <v>Siójut</v>
          </cell>
        </row>
        <row r="2442">
          <cell r="BT2442" t="str">
            <v>Sirok</v>
          </cell>
        </row>
        <row r="2443">
          <cell r="BT2443" t="e">
            <v>#N/A</v>
          </cell>
        </row>
        <row r="2444">
          <cell r="BT2444" t="str">
            <v>Sobor</v>
          </cell>
        </row>
        <row r="2445">
          <cell r="BT2445" t="str">
            <v>Sokorópátka</v>
          </cell>
        </row>
        <row r="2446">
          <cell r="BT2446" t="str">
            <v>Solt</v>
          </cell>
        </row>
        <row r="2447">
          <cell r="BT2447" t="str">
            <v>Soltszentimre</v>
          </cell>
        </row>
        <row r="2448">
          <cell r="BT2448" t="str">
            <v>Soltvadkert</v>
          </cell>
        </row>
        <row r="2449">
          <cell r="BT2449" t="str">
            <v>祬_x000C_䨀桵珡⁺楔潢ི_x0000_楔楬杮牥䘠牥湥ལ_x0000_牄‮敤⁩獚汯൴_x0000_潴楳䘠牥湥ୣ_x0000_敫琠狩㜠ਮ_x0000_ﱓ敭灧慧_x000C_䠀橵敢⁲潮ٳ_x0000_穓烡狡_x000D_䈀泡湩⁴摮牯_x000C_䘀拡歩䘠牥湥ᙣ_x0000_穣⁩敆敲据甠‮⼱⹁_x000C_匀敺瑮湡慴晬ൡ_x0000_穓湥扴毩汬๡_x0000_癲狡⁩瑁楴慬_x000C_䌀潳扭⃳慌潪ࡳ_x0000_穓湥杴泡_x000D_嘀捥敳⁹敆敲据_x000E_䈀桩牡敫敲穳整๳_x0000_慂慲⁳敆敲据_x0013_䘀泼烶䴠桩泡⁹獉癴满_x0010_匀档湥楹甠‮㜵ฮ_x0000_楂慨湲条批橡浯_x000C_匀楺匠满潤ੲ_x0000_楂慨瑲牯慤_x0010_䐀⹲匠慺䨠竳敳๦_x0000_潋獳瑵⁨⹵㐠⸳_x000B_䈀捯歳楡敫瑲_x000E_匁稀儀氁氀儀猁 匀渀搀漀爀ༀ_x0000_汁潫浴满⁹瓺㠠ମĀFelsőregmec</v>
          </cell>
        </row>
        <row r="2450">
          <cell r="BT2450" t="str">
            <v>Solymár</v>
          </cell>
        </row>
        <row r="2451">
          <cell r="BT2451" t="str">
            <v>Som</v>
          </cell>
        </row>
        <row r="2452">
          <cell r="BT2452" t="str">
            <v>Somberek</v>
          </cell>
        </row>
        <row r="2453">
          <cell r="BT2453" t="str">
            <v>Somlójenő</v>
          </cell>
        </row>
        <row r="2454">
          <cell r="BT2454" t="str">
            <v>Somlószőlős</v>
          </cell>
        </row>
        <row r="2455">
          <cell r="BT2455" t="str">
            <v>Somlóvásárhely</v>
          </cell>
        </row>
        <row r="2456">
          <cell r="BT2456" t="str">
            <v>Somlóvecse</v>
          </cell>
        </row>
        <row r="2457">
          <cell r="BT2457" t="str">
            <v>Somodor</v>
          </cell>
        </row>
        <row r="2458">
          <cell r="BT2458" t="e">
            <v>#N/A</v>
          </cell>
        </row>
        <row r="2459">
          <cell r="BT2459" t="str">
            <v>Somogyapáti</v>
          </cell>
        </row>
        <row r="2460">
          <cell r="BT2460" t="str">
            <v>Somogyaracs</v>
          </cell>
        </row>
        <row r="2461">
          <cell r="BT2461" t="str">
            <v>Somogyaszaló</v>
          </cell>
        </row>
        <row r="2462">
          <cell r="BT2462" t="e">
            <v>#N/A</v>
          </cell>
        </row>
        <row r="2463">
          <cell r="BT2463" t="e">
            <v>#N/A</v>
          </cell>
        </row>
        <row r="2464">
          <cell r="BT2464" t="e">
            <v>#N/A</v>
          </cell>
        </row>
        <row r="2465">
          <cell r="BT2465" t="e">
            <v>#N/A</v>
          </cell>
        </row>
        <row r="2466">
          <cell r="BT2466" t="e">
            <v>#N/A</v>
          </cell>
        </row>
        <row r="2467">
          <cell r="BT2467" t="e">
            <v>#N/A</v>
          </cell>
        </row>
        <row r="2468">
          <cell r="BT2468" t="e">
            <v>#N/A</v>
          </cell>
        </row>
        <row r="2469">
          <cell r="BT2469" t="str">
            <v>Somogyhárságy</v>
          </cell>
        </row>
        <row r="2470">
          <cell r="BT2470" t="str">
            <v>Somogyhatvan</v>
          </cell>
        </row>
        <row r="2471">
          <cell r="BT2471" t="e">
            <v>#N/A</v>
          </cell>
        </row>
        <row r="2472">
          <cell r="BT2472" t="e">
            <v>#N/A</v>
          </cell>
        </row>
        <row r="2473">
          <cell r="BT2473" t="e">
            <v>#N/A</v>
          </cell>
        </row>
        <row r="2474">
          <cell r="BT2474" t="str">
            <v>Somogysárd</v>
          </cell>
        </row>
        <row r="2475">
          <cell r="BT2475" t="str">
            <v>Somogysimonyi</v>
          </cell>
        </row>
        <row r="2476">
          <cell r="BT2476" t="str">
            <v>Somogyszentpál</v>
          </cell>
        </row>
        <row r="2477">
          <cell r="BT2477" t="str">
            <v>Somogyszil</v>
          </cell>
        </row>
        <row r="2478">
          <cell r="BT2478" t="str">
            <v>Somogyszob</v>
          </cell>
        </row>
        <row r="2479">
          <cell r="BT2479" t="e">
            <v>#N/A</v>
          </cell>
        </row>
        <row r="2480">
          <cell r="BT2480" t="e">
            <v>#N/A</v>
          </cell>
        </row>
        <row r="2481">
          <cell r="BT2481" t="str">
            <v>Somogyvámos</v>
          </cell>
        </row>
        <row r="2482">
          <cell r="BT2482" t="str">
            <v>Somogyvár</v>
          </cell>
        </row>
        <row r="2483">
          <cell r="BT2483" t="str">
            <v>Somogyviszló</v>
          </cell>
        </row>
        <row r="2484">
          <cell r="BT2484" t="str">
            <v>Somogyzsitfa</v>
          </cell>
        </row>
        <row r="2485">
          <cell r="BT2485" t="str">
            <v>Somoskőújfalu</v>
          </cell>
        </row>
        <row r="2486">
          <cell r="BT2486" t="str">
            <v>Sonkád</v>
          </cell>
        </row>
        <row r="2487">
          <cell r="BT2487" t="str">
            <v>Soponya</v>
          </cell>
        </row>
        <row r="2488">
          <cell r="BT2488" t="str">
            <v>Sopron</v>
          </cell>
        </row>
        <row r="2489">
          <cell r="BT2489" t="str">
            <v>Sopronhorpács</v>
          </cell>
        </row>
        <row r="2490">
          <cell r="BT2490" t="str">
            <v>Sopronkövesd</v>
          </cell>
        </row>
        <row r="2491">
          <cell r="BT2491" t="str">
            <v>Sopronnémeti</v>
          </cell>
        </row>
        <row r="2492">
          <cell r="BT2492" t="e">
            <v>#N/A</v>
          </cell>
        </row>
        <row r="2493">
          <cell r="BT2493" t="e">
            <v>#N/A</v>
          </cell>
        </row>
        <row r="2494">
          <cell r="BT2494" t="str">
            <v>Sormás</v>
          </cell>
        </row>
        <row r="2495">
          <cell r="BT2495" t="e">
            <v>#N/A</v>
          </cell>
        </row>
        <row r="2496">
          <cell r="BT2496" t="str">
            <v>Sóshartyán</v>
          </cell>
        </row>
        <row r="2497">
          <cell r="BT2497" t="str">
            <v>Sóskút</v>
          </cell>
        </row>
        <row r="2498">
          <cell r="BT2498" t="str">
            <v>Sóstófalva</v>
          </cell>
        </row>
        <row r="2499">
          <cell r="BT2499" t="str">
            <v>Sósvertike</v>
          </cell>
        </row>
        <row r="2500">
          <cell r="BT2500" t="str">
            <v>Sótony</v>
          </cell>
        </row>
        <row r="2501">
          <cell r="BT2501" t="str">
            <v>Fonó</v>
          </cell>
        </row>
        <row r="2502">
          <cell r="BT2502" t="str">
            <v>Söpte</v>
          </cell>
        </row>
        <row r="2503">
          <cell r="BT2503" t="e">
            <v>#N/A</v>
          </cell>
        </row>
        <row r="2504">
          <cell r="BT2504" t="str">
            <v>Sukoró</v>
          </cell>
        </row>
        <row r="2505">
          <cell r="BT2505" t="str">
            <v>Sumony</v>
          </cell>
        </row>
        <row r="2506">
          <cell r="BT2506" t="str">
            <v>Súr</v>
          </cell>
        </row>
        <row r="2507">
          <cell r="BT2507" t="str">
            <v>Nagykátai</v>
          </cell>
        </row>
        <row r="2508">
          <cell r="BT2508" t="str">
            <v>Sükösd</v>
          </cell>
        </row>
        <row r="2509">
          <cell r="BT2509" t="str">
            <v>Sülysáp</v>
          </cell>
        </row>
        <row r="2510">
          <cell r="BT2510" t="str">
            <v>Sümeg</v>
          </cell>
        </row>
        <row r="2511">
          <cell r="BT2511" t="str">
            <v>Veresegyházi</v>
          </cell>
        </row>
        <row r="2512">
          <cell r="BT2512" t="e">
            <v>#N/A</v>
          </cell>
        </row>
        <row r="2513">
          <cell r="BT2513" t="str">
            <v>Süttő</v>
          </cell>
        </row>
        <row r="2514">
          <cell r="BT2514" t="e">
            <v>#N/A</v>
          </cell>
        </row>
        <row r="2515">
          <cell r="BT2515" t="e">
            <v>#N/A</v>
          </cell>
        </row>
        <row r="2516">
          <cell r="BT2516" t="str">
            <v>Szabadhídvég</v>
          </cell>
        </row>
        <row r="2517">
          <cell r="BT2517" t="str">
            <v>Szabadi</v>
          </cell>
        </row>
        <row r="2518">
          <cell r="BT2518" t="str">
            <v>Szabadkígyós</v>
          </cell>
        </row>
        <row r="2519">
          <cell r="BT2519" t="str">
            <v>Szabadszállás</v>
          </cell>
        </row>
        <row r="2520">
          <cell r="BT2520" t="str">
            <v>Szabadszentkirály</v>
          </cell>
        </row>
        <row r="2521">
          <cell r="BT2521" t="str">
            <v>Szabás</v>
          </cell>
        </row>
        <row r="2522">
          <cell r="BT2522" t="e">
            <v>#N/A</v>
          </cell>
        </row>
        <row r="2523">
          <cell r="BT2523" t="e">
            <v>#N/A</v>
          </cell>
        </row>
        <row r="2524">
          <cell r="BT2524" t="e">
            <v>#N/A</v>
          </cell>
        </row>
        <row r="2525">
          <cell r="BT2525" t="str">
            <v>Szada</v>
          </cell>
        </row>
        <row r="2526">
          <cell r="BT2526" t="str">
            <v>Szágy</v>
          </cell>
        </row>
        <row r="2527">
          <cell r="BT2527" t="str">
            <v>Szajk</v>
          </cell>
        </row>
        <row r="2528">
          <cell r="BT2528" t="str">
            <v>Szajla</v>
          </cell>
        </row>
        <row r="2529">
          <cell r="BT2529" t="str">
            <v>Szajol</v>
          </cell>
        </row>
        <row r="2530">
          <cell r="BT2530" t="str">
            <v>Szakácsi</v>
          </cell>
        </row>
        <row r="2531">
          <cell r="BT2531" t="str">
            <v>Szakadát</v>
          </cell>
        </row>
        <row r="2532">
          <cell r="BT2532" t="str">
            <v>Szakáld</v>
          </cell>
        </row>
        <row r="2533">
          <cell r="BT2533" t="str">
            <v>Szakály</v>
          </cell>
        </row>
        <row r="2534">
          <cell r="BT2534" t="e">
            <v>#N/A</v>
          </cell>
        </row>
        <row r="2535">
          <cell r="BT2535" t="str">
            <v>Szakmár</v>
          </cell>
        </row>
        <row r="2536">
          <cell r="BT2536" t="str">
            <v>Szaknyér</v>
          </cell>
        </row>
        <row r="2537">
          <cell r="BT2537" t="e">
            <v>#N/A</v>
          </cell>
        </row>
        <row r="2538">
          <cell r="BT2538" t="str">
            <v>Szakony</v>
          </cell>
        </row>
        <row r="2539">
          <cell r="BT2539" t="str">
            <v>Szakonyfalu</v>
          </cell>
        </row>
        <row r="2540">
          <cell r="BT2540" t="e">
            <v>#N/A</v>
          </cell>
        </row>
        <row r="2541">
          <cell r="BT2541" t="str">
            <v>Szalafő</v>
          </cell>
        </row>
        <row r="2542">
          <cell r="BT2542" t="str">
            <v>Szalánta</v>
          </cell>
        </row>
        <row r="2543">
          <cell r="BT2543" t="str">
            <v>Szalapa</v>
          </cell>
        </row>
        <row r="2544">
          <cell r="BT2544" t="str">
            <v>Szalaszend</v>
          </cell>
        </row>
        <row r="2545">
          <cell r="BT2545" t="str">
            <v>Szalatnak</v>
          </cell>
        </row>
        <row r="2546">
          <cell r="BT2546" t="str">
            <v>Szálka</v>
          </cell>
        </row>
        <row r="2547">
          <cell r="BT2547" t="str">
            <v>Szalkszentmárton</v>
          </cell>
        </row>
        <row r="2548">
          <cell r="BT2548" t="str">
            <v>Szalmatercs</v>
          </cell>
        </row>
        <row r="2549">
          <cell r="BT2549" t="str">
            <v>Szalonna</v>
          </cell>
        </row>
        <row r="2550">
          <cell r="BT2550" t="e">
            <v>#N/A</v>
          </cell>
        </row>
        <row r="2551">
          <cell r="BT2551" t="e">
            <v>#N/A</v>
          </cell>
        </row>
        <row r="2552">
          <cell r="BT2552" t="e">
            <v>#N/A</v>
          </cell>
        </row>
        <row r="2553">
          <cell r="BT2553" t="e">
            <v>#N/A</v>
          </cell>
        </row>
        <row r="2554">
          <cell r="BT2554" t="e">
            <v>#N/A</v>
          </cell>
        </row>
        <row r="2555">
          <cell r="BT2555" t="e">
            <v>#N/A</v>
          </cell>
        </row>
        <row r="2556">
          <cell r="BT2556" t="str">
            <v>Szamosújlak</v>
          </cell>
        </row>
        <row r="2557">
          <cell r="BT2557" t="str">
            <v>Szanda</v>
          </cell>
        </row>
        <row r="2558">
          <cell r="BT2558" t="str">
            <v>Szank</v>
          </cell>
        </row>
        <row r="2559">
          <cell r="BT2559" t="str">
            <v>Szántód</v>
          </cell>
        </row>
        <row r="2560">
          <cell r="BT2560" t="str">
            <v>Szany</v>
          </cell>
        </row>
        <row r="2561">
          <cell r="BT2561" t="e">
            <v>#N/A</v>
          </cell>
        </row>
        <row r="2562">
          <cell r="BT2562" t="str">
            <v>Szaporca</v>
          </cell>
        </row>
        <row r="2563">
          <cell r="BT2563" t="str">
            <v>Szár</v>
          </cell>
        </row>
        <row r="2564">
          <cell r="BT2564" t="str">
            <v>Szárász</v>
          </cell>
        </row>
        <row r="2565">
          <cell r="BT2565" t="str">
            <v>Szárazd</v>
          </cell>
        </row>
        <row r="2566">
          <cell r="BT2566" t="str">
            <v>Szárföld</v>
          </cell>
        </row>
        <row r="2567">
          <cell r="BT2567" t="e">
            <v>#N/A</v>
          </cell>
        </row>
        <row r="2568">
          <cell r="BT2568" t="str">
            <v>Szarvas</v>
          </cell>
        </row>
        <row r="2569">
          <cell r="BT2569" t="str">
            <v>Szarvasgede</v>
          </cell>
        </row>
        <row r="2570">
          <cell r="BT2570" t="str">
            <v>Szarvaskend</v>
          </cell>
        </row>
        <row r="2571">
          <cell r="BT2571" t="str">
            <v>Szarvaskő</v>
          </cell>
        </row>
        <row r="2572">
          <cell r="BT2572" t="str">
            <v>6.12_x0006__x0000__x0000_E_6.12_x0005__x0000__x0000_Mánfa_x000E__x0000__x0000_Hohn Krisztina_x000E__x0000__x0000_Schmidt Zoltán_x000F__x0000__x0000_Fábián B. u. 58_x0006__x0000__x0000_T_6.13_x0006__x0000__x0000_K_6.13_x0006__x0000__x0000_E_6.13_x000B__x0000__x0000_Tisztaberek
_x0000__x0000_Kónya Géza_x0015__x0000__x0001_T_x0000_i_x0000_s_x0000_z_x0000_t_x0000_a_x0000_b_x0000_e_x0000_r_x0000_e_x0000_k_x0000_,_x0000_ _x0000_F_x0000_Q_x0001_ _x0000_u_x0000_._x0000_ _x0000_6_x0000_._x0000__x0007__x0000__x0000_Tivadar_x000F__x0000__x0000_ifj Danó Sándor_x0010__x0000__x0000_Ifj. Danó Sándor_x0016__x0000__x0001_T_x0000_i_x0000_v_x0000_a_x0000_d_x0000_a_x0000_r_x0000_,_x0000_ _x0000_P_x0000_e_x0000_t_x0000_Q_x0001_f_x0000_i_x0000_ _x0000_u</v>
          </cell>
        </row>
        <row r="2573">
          <cell r="BT2573" t="e">
            <v>#N/A</v>
          </cell>
        </row>
        <row r="2574">
          <cell r="BT2574" t="str">
            <v>Szászvár</v>
          </cell>
        </row>
        <row r="2575">
          <cell r="BT2575" t="str">
            <v>Szatmárcseke</v>
          </cell>
        </row>
        <row r="2576">
          <cell r="BT2576" t="str">
            <v>Szátok</v>
          </cell>
        </row>
        <row r="2577">
          <cell r="BT2577" t="str">
            <v>Szatta</v>
          </cell>
        </row>
        <row r="2578">
          <cell r="BT2578" t="e">
            <v>#N/A</v>
          </cell>
        </row>
        <row r="2579">
          <cell r="BT2579" t="str">
            <v>Szava</v>
          </cell>
        </row>
        <row r="2580">
          <cell r="BT2580" t="str">
            <v>Százhalombatta</v>
          </cell>
        </row>
        <row r="2581">
          <cell r="BT2581" t="str">
            <v>Szebény</v>
          </cell>
        </row>
        <row r="2582">
          <cell r="BT2582" t="str">
            <v>Szécsénke</v>
          </cell>
        </row>
        <row r="2583">
          <cell r="BT2583" t="e">
            <v>#N/A</v>
          </cell>
        </row>
        <row r="2584">
          <cell r="BT2584" t="str">
            <v>Szécsényfelfalu</v>
          </cell>
        </row>
        <row r="2585">
          <cell r="BT2585" t="e">
            <v>#N/A</v>
          </cell>
        </row>
        <row r="2586">
          <cell r="BT2586" t="str">
            <v>Szederkény</v>
          </cell>
        </row>
        <row r="2587">
          <cell r="BT2587" t="str">
            <v>Szedres</v>
          </cell>
        </row>
        <row r="2588">
          <cell r="BT2588" t="str">
            <v>Szeged</v>
          </cell>
        </row>
        <row r="2589">
          <cell r="BT2589" t="str">
            <v>Szegerdő</v>
          </cell>
        </row>
        <row r="2590">
          <cell r="BT2590" t="str">
            <v>Szeghalom</v>
          </cell>
        </row>
        <row r="2591">
          <cell r="BT2591" t="e">
            <v>#N/A</v>
          </cell>
        </row>
        <row r="2592">
          <cell r="BT2592" t="e">
            <v>#N/A</v>
          </cell>
        </row>
        <row r="2593">
          <cell r="BT2593" t="e">
            <v>#N/A</v>
          </cell>
        </row>
        <row r="2594">
          <cell r="BT2594" t="str">
            <v>Székely</v>
          </cell>
        </row>
        <row r="2595">
          <cell r="BT2595" t="e">
            <v>#N/A</v>
          </cell>
        </row>
        <row r="2596">
          <cell r="BT2596" t="e">
            <v>#N/A</v>
          </cell>
        </row>
        <row r="2597">
          <cell r="BT2597" t="e">
            <v>#N/A</v>
          </cell>
        </row>
        <row r="2598">
          <cell r="BT2598" t="str">
            <v>Szekszárd</v>
          </cell>
        </row>
        <row r="2599">
          <cell r="BT2599" t="e">
            <v>#N/A</v>
          </cell>
        </row>
        <row r="2600">
          <cell r="BT2600" t="e">
            <v>#N/A</v>
          </cell>
        </row>
        <row r="2601">
          <cell r="BT2601" t="str">
            <v>Szellő</v>
          </cell>
        </row>
        <row r="2602">
          <cell r="BT2602" t="str">
            <v>Szemely</v>
          </cell>
        </row>
        <row r="2603">
          <cell r="BT2603" t="e">
            <v>#N/A</v>
          </cell>
        </row>
        <row r="2604">
          <cell r="BT2604" t="e">
            <v>#N/A</v>
          </cell>
        </row>
        <row r="2605">
          <cell r="BT2605" t="str">
            <v>Szendehely</v>
          </cell>
        </row>
        <row r="2606">
          <cell r="BT2606" t="e">
            <v>#N/A</v>
          </cell>
        </row>
        <row r="2607">
          <cell r="BT2607" t="e">
            <v>#N/A</v>
          </cell>
        </row>
        <row r="2608">
          <cell r="BT2608" t="str">
            <v>Szenna</v>
          </cell>
        </row>
        <row r="2609">
          <cell r="BT2609" t="str">
            <v>Szenta</v>
          </cell>
        </row>
        <row r="2610">
          <cell r="BT2610" t="e">
            <v>#N/A</v>
          </cell>
        </row>
        <row r="2611">
          <cell r="BT2611" t="e">
            <v>#N/A</v>
          </cell>
        </row>
        <row r="2612">
          <cell r="BT2612" t="e">
            <v>#N/A</v>
          </cell>
        </row>
        <row r="2613">
          <cell r="BT2613" t="e">
            <v>#N/A</v>
          </cell>
        </row>
        <row r="2614">
          <cell r="BT2614" t="str">
            <v>Szentdénes</v>
          </cell>
        </row>
        <row r="2615">
          <cell r="BT2615" t="str">
            <v>Szentdomonkos</v>
          </cell>
        </row>
        <row r="2616">
          <cell r="BT2616" t="str">
            <v>Szente</v>
          </cell>
        </row>
        <row r="2617">
          <cell r="BT2617" t="str">
            <v>Szentegát</v>
          </cell>
        </row>
        <row r="2618">
          <cell r="BT2618" t="str">
            <v>Szentendre</v>
          </cell>
        </row>
        <row r="2619">
          <cell r="BT2619" t="str">
            <v>Szentes</v>
          </cell>
        </row>
        <row r="2620">
          <cell r="BT2620" t="str">
            <v>Szentgál</v>
          </cell>
        </row>
        <row r="2621">
          <cell r="BT2621" t="str">
            <v>Szentgáloskér</v>
          </cell>
        </row>
        <row r="2622">
          <cell r="BT2622" t="e">
            <v>#N/A</v>
          </cell>
        </row>
        <row r="2623">
          <cell r="BT2623" t="e">
            <v>#N/A</v>
          </cell>
        </row>
        <row r="2624">
          <cell r="BT2624" t="e">
            <v>#N/A</v>
          </cell>
        </row>
        <row r="2625">
          <cell r="BT2625" t="str">
            <v>Szentimrefalva</v>
          </cell>
        </row>
        <row r="2626">
          <cell r="BT2626" t="e">
            <v>#N/A</v>
          </cell>
        </row>
        <row r="2627">
          <cell r="BT2627" t="e">
            <v>#N/A</v>
          </cell>
        </row>
        <row r="2628">
          <cell r="BT2628" t="str">
            <v>Szentjakabfa</v>
          </cell>
        </row>
        <row r="2629">
          <cell r="BT2629" t="str">
            <v>Szentkatalin</v>
          </cell>
        </row>
        <row r="2630">
          <cell r="BT2630" t="str">
            <v>Szentkirály</v>
          </cell>
        </row>
        <row r="2631">
          <cell r="BT2631" t="str">
            <v>Szentkirályszabadja</v>
          </cell>
        </row>
        <row r="2632">
          <cell r="BT2632" t="e">
            <v>#N/A</v>
          </cell>
        </row>
        <row r="2633">
          <cell r="BT2633" t="str">
            <v>Szentlászló</v>
          </cell>
        </row>
        <row r="2634">
          <cell r="BT2634" t="e">
            <v>#N/A</v>
          </cell>
        </row>
        <row r="2635">
          <cell r="BT2635" t="str">
            <v>Szentlőrinc</v>
          </cell>
        </row>
        <row r="2636">
          <cell r="BT2636" t="str">
            <v>Szentlőrinckáta</v>
          </cell>
        </row>
        <row r="2637">
          <cell r="BT2637" t="e">
            <v>#N/A</v>
          </cell>
        </row>
        <row r="2638">
          <cell r="BT2638" t="str">
            <v>Szentmártonkáta</v>
          </cell>
        </row>
        <row r="2639">
          <cell r="BT2639" t="e">
            <v>#N/A</v>
          </cell>
        </row>
        <row r="2640">
          <cell r="BT2640" t="e">
            <v>#N/A</v>
          </cell>
        </row>
        <row r="2641">
          <cell r="BT2641" t="str">
            <v>Szentpéterszeg</v>
          </cell>
        </row>
        <row r="2642">
          <cell r="BT2642" t="e">
            <v>#N/A</v>
          </cell>
        </row>
        <row r="2643">
          <cell r="BT2643" t="str">
            <v>Szenyér</v>
          </cell>
        </row>
        <row r="2644">
          <cell r="BT2644" t="e">
            <v>#N/A</v>
          </cell>
        </row>
        <row r="2645">
          <cell r="BT2645" t="e">
            <v>#N/A</v>
          </cell>
        </row>
        <row r="2646">
          <cell r="BT2646" t="e">
            <v>#N/A</v>
          </cell>
        </row>
        <row r="2647">
          <cell r="BT2647" t="e">
            <v>#N/A</v>
          </cell>
        </row>
        <row r="2648">
          <cell r="BT2648" t="str">
            <v>Szerep</v>
          </cell>
        </row>
        <row r="2649">
          <cell r="BT2649" t="e">
            <v>#N/A</v>
          </cell>
        </row>
        <row r="2650">
          <cell r="BT2650" t="str">
            <v>Szigetbecse</v>
          </cell>
        </row>
        <row r="2651">
          <cell r="BT2651" t="str">
            <v>Szigetcsép</v>
          </cell>
        </row>
        <row r="2652">
          <cell r="BT2652" t="str">
            <v>Szigethalom</v>
          </cell>
        </row>
        <row r="2653">
          <cell r="BT2653" t="str">
            <v>Szigetmonostor</v>
          </cell>
        </row>
        <row r="2654">
          <cell r="BT2654" t="str">
            <v>Szigetszentmárton</v>
          </cell>
        </row>
        <row r="2655">
          <cell r="BT2655" t="str">
            <v>Szigetszentmiklós</v>
          </cell>
        </row>
        <row r="2656">
          <cell r="BT2656" t="str">
            <v>Szigetújfalu</v>
          </cell>
        </row>
        <row r="2657">
          <cell r="BT2657" t="str">
            <v>Szigetvár</v>
          </cell>
        </row>
        <row r="2658">
          <cell r="BT2658" t="str">
            <v>Szigliget</v>
          </cell>
        </row>
        <row r="2659">
          <cell r="BT2659" t="str">
            <v>Szihalom</v>
          </cell>
        </row>
        <row r="2660">
          <cell r="BT2660" t="e">
            <v>#N/A</v>
          </cell>
        </row>
        <row r="2661">
          <cell r="BT2661" t="str">
            <v>Szikszó</v>
          </cell>
        </row>
        <row r="2662">
          <cell r="BT2662" t="e">
            <v>#N/A</v>
          </cell>
        </row>
        <row r="2663">
          <cell r="BT2663" t="e">
            <v>#N/A</v>
          </cell>
        </row>
        <row r="2664">
          <cell r="BT2664" t="str">
            <v>Szilaspogony</v>
          </cell>
        </row>
        <row r="2665">
          <cell r="BT2665" t="str">
            <v>Szilsárkány</v>
          </cell>
        </row>
        <row r="2666">
          <cell r="BT2666" t="e">
            <v>#N/A</v>
          </cell>
        </row>
        <row r="2667">
          <cell r="BT2667" t="e">
            <v>#N/A</v>
          </cell>
        </row>
        <row r="2668">
          <cell r="BT2668" t="str">
            <v>Szilvásvárad</v>
          </cell>
        </row>
        <row r="2669">
          <cell r="BT2669" t="str">
            <v>Szilvásszentmárton</v>
          </cell>
        </row>
        <row r="2670">
          <cell r="BT2670" t="str">
            <v>Szin</v>
          </cell>
        </row>
        <row r="2671">
          <cell r="BT2671" t="str">
            <v>Szinpetri</v>
          </cell>
        </row>
        <row r="2672">
          <cell r="BT2672" t="str">
            <v>Szirák</v>
          </cell>
        </row>
        <row r="2673">
          <cell r="BT2673" t="str">
            <v>Szirmabesenyő</v>
          </cell>
        </row>
        <row r="2674">
          <cell r="BT2674" t="e">
            <v>#N/A</v>
          </cell>
        </row>
        <row r="2675">
          <cell r="BT2675" t="str">
            <v>Szokolya</v>
          </cell>
        </row>
        <row r="2676">
          <cell r="BT2676" t="str">
            <v>Szólád</v>
          </cell>
        </row>
        <row r="2677">
          <cell r="BT2677" t="str">
            <v>Szolnok</v>
          </cell>
        </row>
        <row r="2678">
          <cell r="BT2678" t="str">
            <v>Szombathely</v>
          </cell>
        </row>
        <row r="2679">
          <cell r="BT2679" t="e">
            <v>#N/A</v>
          </cell>
        </row>
        <row r="2680">
          <cell r="BT2680" t="str">
            <v>Szomolya</v>
          </cell>
        </row>
        <row r="2681">
          <cell r="BT2681" t="e">
            <v>#N/A</v>
          </cell>
        </row>
        <row r="2682">
          <cell r="BT2682" t="str">
            <v>Szorgalmatos</v>
          </cell>
        </row>
        <row r="2683">
          <cell r="BT2683" t="str">
            <v>Szorosad</v>
          </cell>
        </row>
        <row r="2684">
          <cell r="BT2684" t="str">
            <v>Szőc</v>
          </cell>
        </row>
        <row r="2685">
          <cell r="BT2685" t="str">
            <v>Szőce</v>
          </cell>
        </row>
        <row r="2686">
          <cell r="BT2686" t="str">
            <v>Sződ</v>
          </cell>
        </row>
        <row r="2687">
          <cell r="BT2687" t="e">
            <v>#N/A</v>
          </cell>
        </row>
        <row r="2688">
          <cell r="BT2688" t="str">
            <v>Szögliget</v>
          </cell>
        </row>
        <row r="2689">
          <cell r="BT2689" t="e">
            <v>#N/A</v>
          </cell>
        </row>
        <row r="2690">
          <cell r="BT2690" t="e">
            <v>#N/A</v>
          </cell>
        </row>
        <row r="2691">
          <cell r="BT2691" t="str">
            <v>Szőkedencs</v>
          </cell>
        </row>
        <row r="2692">
          <cell r="BT2692" t="str">
            <v>Szőlősardó</v>
          </cell>
        </row>
        <row r="2693">
          <cell r="BT2693" t="str">
            <v>Szőlősgyörök</v>
          </cell>
        </row>
        <row r="2694">
          <cell r="BT2694" t="e">
            <v>#N/A</v>
          </cell>
        </row>
        <row r="2695">
          <cell r="BT2695" t="str">
            <v>Szúcs</v>
          </cell>
        </row>
        <row r="2696">
          <cell r="BT2696" t="str">
            <v>Szuha</v>
          </cell>
        </row>
        <row r="2697">
          <cell r="BT2697" t="str">
            <v>Szuhafő</v>
          </cell>
        </row>
        <row r="2698">
          <cell r="BT2698" t="e">
            <v>#N/A</v>
          </cell>
        </row>
        <row r="2699">
          <cell r="BT2699" t="e">
            <v>#N/A</v>
          </cell>
        </row>
        <row r="2700">
          <cell r="BT2700" t="e">
            <v>#N/A</v>
          </cell>
        </row>
        <row r="2701">
          <cell r="BT2701" t="str">
            <v>Szulok</v>
          </cell>
        </row>
        <row r="2702">
          <cell r="BT2702" t="e">
            <v>#N/A</v>
          </cell>
        </row>
        <row r="2703">
          <cell r="BT2703" t="str">
            <v>Szűcsi</v>
          </cell>
        </row>
        <row r="2704">
          <cell r="BT2704" t="e">
            <v>#N/A</v>
          </cell>
        </row>
        <row r="2705">
          <cell r="BT2705" t="e">
            <v>#N/A</v>
          </cell>
        </row>
        <row r="2706">
          <cell r="BT2706" t="str">
            <v>Tab</v>
          </cell>
        </row>
        <row r="2707">
          <cell r="BT2707" t="e">
            <v>#N/A</v>
          </cell>
        </row>
        <row r="2708">
          <cell r="BT2708" t="e">
            <v>#N/A</v>
          </cell>
        </row>
        <row r="2709">
          <cell r="BT2709" t="str">
            <v>Táborfalva</v>
          </cell>
        </row>
        <row r="2710">
          <cell r="BT2710" t="e">
            <v>#N/A</v>
          </cell>
        </row>
        <row r="2711">
          <cell r="BT2711" t="str">
            <v>Tagyon</v>
          </cell>
        </row>
        <row r="2712">
          <cell r="BT2712" t="e">
            <v>#N/A</v>
          </cell>
        </row>
        <row r="2713">
          <cell r="BT2713" t="str">
            <v>Takácsi</v>
          </cell>
        </row>
        <row r="2714">
          <cell r="BT2714" t="str">
            <v>Tákos</v>
          </cell>
        </row>
        <row r="2715">
          <cell r="BT2715" t="e">
            <v>#N/A</v>
          </cell>
        </row>
        <row r="2716">
          <cell r="BT2716" t="e">
            <v>#N/A</v>
          </cell>
        </row>
        <row r="2717">
          <cell r="BT2717" t="str">
            <v>Taktaharkány</v>
          </cell>
        </row>
        <row r="2718">
          <cell r="BT2718" t="str">
            <v>Taktakenéz</v>
          </cell>
        </row>
        <row r="2719">
          <cell r="BT2719" t="str">
            <v>Taktaszada</v>
          </cell>
        </row>
        <row r="2720">
          <cell r="BT2720" t="e">
            <v>#N/A</v>
          </cell>
        </row>
        <row r="2721">
          <cell r="BT2721" t="str">
            <v>Tállya</v>
          </cell>
        </row>
        <row r="2722">
          <cell r="BT2722" t="str">
            <v>Tamási</v>
          </cell>
        </row>
        <row r="2723">
          <cell r="BT2723" t="str">
            <v>Tanakajd</v>
          </cell>
        </row>
        <row r="2724">
          <cell r="BT2724" t="e">
            <v>#N/A</v>
          </cell>
        </row>
        <row r="2725">
          <cell r="BT2725" t="e">
            <v>#N/A</v>
          </cell>
        </row>
        <row r="2726">
          <cell r="BT2726" t="e">
            <v>#N/A</v>
          </cell>
        </row>
        <row r="2727">
          <cell r="BT2727" t="e">
            <v>#N/A</v>
          </cell>
        </row>
        <row r="2728">
          <cell r="BT2728" t="str">
            <v>Tápiószecső</v>
          </cell>
        </row>
        <row r="2729">
          <cell r="BT2729" t="str">
            <v>Tápiószele</v>
          </cell>
        </row>
        <row r="2730">
          <cell r="BT2730" t="str">
            <v>Tápiószentmárton</v>
          </cell>
        </row>
        <row r="2731">
          <cell r="BT2731" t="str">
            <v>Tápiószőlős</v>
          </cell>
        </row>
        <row r="2732">
          <cell r="BT2732" t="str">
            <v>Táplánszentkereszt</v>
          </cell>
        </row>
        <row r="2733">
          <cell r="BT2733" t="str">
            <v>Tapolca</v>
          </cell>
        </row>
        <row r="2734">
          <cell r="BT2734" t="str">
            <v>Tapsony</v>
          </cell>
        </row>
        <row r="2735">
          <cell r="BT2735" t="e">
            <v>#N/A</v>
          </cell>
        </row>
        <row r="2736">
          <cell r="BT2736" t="e">
            <v>#N/A</v>
          </cell>
        </row>
        <row r="2737">
          <cell r="BT2737" t="str">
            <v>Tarany</v>
          </cell>
        </row>
        <row r="2738">
          <cell r="BT2738" t="str">
            <v>Tarcal</v>
          </cell>
        </row>
        <row r="2739">
          <cell r="BT2739" t="str">
            <v>Tard</v>
          </cell>
        </row>
        <row r="2740">
          <cell r="BT2740" t="str">
            <v>Tardona</v>
          </cell>
        </row>
        <row r="2741">
          <cell r="BT2741" t="e">
            <v>#N/A</v>
          </cell>
        </row>
        <row r="2742">
          <cell r="BT2742" t="str">
            <v>Tarhos</v>
          </cell>
        </row>
        <row r="2743">
          <cell r="BT2743" t="str">
            <v>Tarján</v>
          </cell>
        </row>
        <row r="2744">
          <cell r="BT2744" t="str">
            <v>Tarjánpuszta</v>
          </cell>
        </row>
        <row r="2745">
          <cell r="BT2745" t="str">
            <v>Tárkány</v>
          </cell>
        </row>
        <row r="2746">
          <cell r="BT2746" t="str">
            <v>Tarnabod</v>
          </cell>
        </row>
        <row r="2747">
          <cell r="BT2747" t="str">
            <v>Tarnalelesz</v>
          </cell>
        </row>
        <row r="2748">
          <cell r="BT2748" t="str">
            <v>Tarnaméra</v>
          </cell>
        </row>
        <row r="2749">
          <cell r="BT2749" t="str">
            <v>Tarnaörs</v>
          </cell>
        </row>
        <row r="2750">
          <cell r="BT2750" t="str">
            <v>Tarnaszentmária</v>
          </cell>
        </row>
        <row r="2751">
          <cell r="BT2751" t="str">
            <v>Tarnaszentmiklós</v>
          </cell>
        </row>
        <row r="2752">
          <cell r="BT2752" t="str">
            <v>Tarnazsadány</v>
          </cell>
        </row>
        <row r="2753">
          <cell r="BT2753" t="e">
            <v>#N/A</v>
          </cell>
        </row>
        <row r="2754">
          <cell r="BT2754" t="e">
            <v>#N/A</v>
          </cell>
        </row>
        <row r="2755">
          <cell r="BT2755" t="str">
            <v>Tarpa</v>
          </cell>
        </row>
        <row r="2756">
          <cell r="BT2756" t="e">
            <v>#N/A</v>
          </cell>
        </row>
        <row r="2757">
          <cell r="BT2757" t="str">
            <v>Táska</v>
          </cell>
        </row>
        <row r="2758">
          <cell r="BT2758" t="e">
            <v>#N/A</v>
          </cell>
        </row>
        <row r="2759">
          <cell r="BT2759" t="str">
            <v>Taszár</v>
          </cell>
        </row>
        <row r="2760">
          <cell r="BT2760" t="str">
            <v>Tát</v>
          </cell>
        </row>
        <row r="2761">
          <cell r="BT2761" t="e">
            <v>#N/A</v>
          </cell>
        </row>
        <row r="2762">
          <cell r="BT2762" t="str">
            <v>Tatabánya</v>
          </cell>
        </row>
        <row r="2763">
          <cell r="BT2763" t="e">
            <v>#N/A</v>
          </cell>
        </row>
        <row r="2764">
          <cell r="BT2764" t="str">
            <v>Tatárszentgyörgy</v>
          </cell>
        </row>
        <row r="2765">
          <cell r="BT2765" t="e">
            <v>#N/A</v>
          </cell>
        </row>
        <row r="2766">
          <cell r="BT2766" t="str">
            <v>Téglás</v>
          </cell>
        </row>
        <row r="2767">
          <cell r="BT2767" t="e">
            <v>#N/A</v>
          </cell>
        </row>
        <row r="2768">
          <cell r="BT2768" t="e">
            <v>#N/A</v>
          </cell>
        </row>
        <row r="2769">
          <cell r="BT2769" t="str">
            <v>Telekes</v>
          </cell>
        </row>
        <row r="2770">
          <cell r="BT2770" t="str">
            <v>Telekgerendás</v>
          </cell>
        </row>
        <row r="2771">
          <cell r="BT2771" t="str">
            <v>Teleki</v>
          </cell>
        </row>
        <row r="2772">
          <cell r="BT2772" t="str">
            <v>Telki</v>
          </cell>
        </row>
        <row r="2773">
          <cell r="BT2773" t="str">
            <v>Telkibánya</v>
          </cell>
        </row>
        <row r="2774">
          <cell r="BT2774" t="str">
            <v>Tengelic</v>
          </cell>
        </row>
        <row r="2775">
          <cell r="BT2775" t="e">
            <v>#N/A</v>
          </cell>
        </row>
        <row r="2776">
          <cell r="BT2776" t="e">
            <v>#N/A</v>
          </cell>
        </row>
        <row r="2777">
          <cell r="BT2777" t="str">
            <v>Tenk</v>
          </cell>
        </row>
        <row r="2778">
          <cell r="BT2778" t="e">
            <v>#N/A</v>
          </cell>
        </row>
        <row r="2779">
          <cell r="BT2779" t="e">
            <v>#N/A</v>
          </cell>
        </row>
        <row r="2780">
          <cell r="BT2780" t="str">
            <v>Terem</v>
          </cell>
        </row>
        <row r="2781">
          <cell r="BT2781" t="str">
            <v>Terény</v>
          </cell>
        </row>
        <row r="2782">
          <cell r="BT2782" t="str">
            <v>Tereske</v>
          </cell>
        </row>
        <row r="2783">
          <cell r="BT2783" t="str">
            <v>Teresztenye</v>
          </cell>
        </row>
        <row r="2784">
          <cell r="BT2784" t="str">
            <v>Terpes</v>
          </cell>
        </row>
        <row r="2785">
          <cell r="BT2785" t="e">
            <v>#N/A</v>
          </cell>
        </row>
        <row r="2786">
          <cell r="BT2786" t="str">
            <v>Tésa</v>
          </cell>
        </row>
        <row r="2787">
          <cell r="BT2787" t="e">
            <v>#N/A</v>
          </cell>
        </row>
        <row r="2788">
          <cell r="BT2788" t="e">
            <v>#N/A</v>
          </cell>
        </row>
        <row r="2789">
          <cell r="BT2789" t="e">
            <v>#N/A</v>
          </cell>
        </row>
        <row r="2790">
          <cell r="BT2790" t="str">
            <v>Tét</v>
          </cell>
        </row>
        <row r="2791">
          <cell r="BT2791" t="str">
            <v>Tetétlen</v>
          </cell>
        </row>
        <row r="2792">
          <cell r="BT2792" t="str">
            <v>Tevel</v>
          </cell>
        </row>
        <row r="2793">
          <cell r="BT2793" t="str">
            <v>Tibolddaróc</v>
          </cell>
        </row>
        <row r="2794">
          <cell r="BT2794" t="str">
            <v>Tiborszállás</v>
          </cell>
        </row>
        <row r="2795">
          <cell r="BT2795" t="e">
            <v>#N/A</v>
          </cell>
        </row>
        <row r="2796">
          <cell r="BT2796" t="str">
            <v>Tikos</v>
          </cell>
        </row>
        <row r="2797">
          <cell r="BT2797" t="str">
            <v>Tilaj</v>
          </cell>
        </row>
        <row r="2798">
          <cell r="BT2798" t="str">
            <v>Timár</v>
          </cell>
        </row>
        <row r="2799">
          <cell r="BT2799" t="str">
            <v>Tinnye</v>
          </cell>
        </row>
        <row r="2800">
          <cell r="BT2800" t="str">
            <v>Tiszaadony</v>
          </cell>
        </row>
        <row r="2801">
          <cell r="BT2801" t="str">
            <v>Tiszaalpár</v>
          </cell>
        </row>
        <row r="2802">
          <cell r="BT2802" t="str">
            <v>Tiszabábolna</v>
          </cell>
        </row>
        <row r="2803">
          <cell r="BT2803" t="str">
            <v>Tiszabecs</v>
          </cell>
        </row>
        <row r="2804">
          <cell r="BT2804" t="str">
            <v>Tiszabercel</v>
          </cell>
        </row>
        <row r="2805">
          <cell r="BT2805" t="str">
            <v>Tiszabezdéd</v>
          </cell>
        </row>
        <row r="2806">
          <cell r="BT2806" t="e">
            <v>#N/A</v>
          </cell>
        </row>
        <row r="2807">
          <cell r="BT2807" t="e">
            <v>#N/A</v>
          </cell>
        </row>
        <row r="2808">
          <cell r="BT2808" t="e">
            <v>#N/A</v>
          </cell>
        </row>
        <row r="2809">
          <cell r="BT2809" t="e">
            <v>#N/A</v>
          </cell>
        </row>
        <row r="2810">
          <cell r="BT2810" t="str">
            <v>Tiszacsermely</v>
          </cell>
        </row>
        <row r="2811">
          <cell r="BT2811" t="e">
            <v>#N/A</v>
          </cell>
        </row>
        <row r="2812">
          <cell r="BT2812" t="e">
            <v>#N/A</v>
          </cell>
        </row>
        <row r="2813">
          <cell r="BT2813" t="e">
            <v>#N/A</v>
          </cell>
        </row>
        <row r="2814">
          <cell r="BT2814" t="str">
            <v>Tiszadorogma</v>
          </cell>
        </row>
        <row r="2815">
          <cell r="BT2815" t="str">
            <v>Tiszaeszlár</v>
          </cell>
        </row>
        <row r="2816">
          <cell r="BT2816" t="e">
            <v>#N/A</v>
          </cell>
        </row>
        <row r="2817">
          <cell r="BT2817" t="str">
            <v>Tiszafüred</v>
          </cell>
        </row>
        <row r="2818">
          <cell r="BT2818" t="e">
            <v>#N/A</v>
          </cell>
        </row>
        <row r="2819">
          <cell r="BT2819" t="str">
            <v>Tiszagyulaháza</v>
          </cell>
        </row>
        <row r="2820">
          <cell r="BT2820" t="e">
            <v>#N/A</v>
          </cell>
        </row>
        <row r="2821">
          <cell r="BT2821" t="e">
            <v>#N/A</v>
          </cell>
        </row>
        <row r="2822">
          <cell r="BT2822" t="e">
            <v>#N/A</v>
          </cell>
        </row>
        <row r="2823">
          <cell r="BT2823" t="str">
            <v>Tiszakanyár</v>
          </cell>
        </row>
        <row r="2824">
          <cell r="BT2824" t="e">
            <v>#N/A</v>
          </cell>
        </row>
        <row r="2825">
          <cell r="BT2825" t="str">
            <v>Tiszakécske</v>
          </cell>
        </row>
        <row r="2826">
          <cell r="BT2826" t="str">
            <v>Tiszakerecseny</v>
          </cell>
        </row>
        <row r="2827">
          <cell r="BT2827" t="e">
            <v>#N/A</v>
          </cell>
        </row>
        <row r="2828">
          <cell r="BT2828" t="str">
            <v>Tiszakóród</v>
          </cell>
        </row>
        <row r="2829">
          <cell r="BT2829" t="e">
            <v>#N/A</v>
          </cell>
        </row>
        <row r="2830">
          <cell r="BT2830" t="e">
            <v>#N/A</v>
          </cell>
        </row>
        <row r="2831">
          <cell r="BT2831" t="str">
            <v>Tiszalök</v>
          </cell>
        </row>
        <row r="2832">
          <cell r="BT2832" t="e">
            <v>#N/A</v>
          </cell>
        </row>
        <row r="2833">
          <cell r="BT2833" t="str">
            <v>Tiszamogyorós</v>
          </cell>
        </row>
        <row r="2834">
          <cell r="BT2834" t="str">
            <v>Tiszanagyfalu</v>
          </cell>
        </row>
        <row r="2835">
          <cell r="BT2835" t="str">
            <v>Tiszanána</v>
          </cell>
        </row>
        <row r="2836">
          <cell r="BT2836" t="e">
            <v>#N/A</v>
          </cell>
        </row>
        <row r="2837">
          <cell r="BT2837" t="e">
            <v>#N/A</v>
          </cell>
        </row>
        <row r="2838">
          <cell r="BT2838" t="e">
            <v>#N/A</v>
          </cell>
        </row>
        <row r="2839">
          <cell r="BT2839" t="str">
            <v>Tiszarád</v>
          </cell>
        </row>
        <row r="2840">
          <cell r="BT2840" t="str">
            <v>Tiszaroff</v>
          </cell>
        </row>
        <row r="2841">
          <cell r="BT2841" t="str">
            <v>Tiszasas</v>
          </cell>
        </row>
        <row r="2842">
          <cell r="BT2842" t="str">
            <v>Tiszasüly</v>
          </cell>
        </row>
        <row r="2843">
          <cell r="BT2843" t="str">
            <v>Tiszaszalka</v>
          </cell>
        </row>
        <row r="2844">
          <cell r="BT2844" t="str">
            <v>Tiszaszentimre</v>
          </cell>
        </row>
        <row r="2845">
          <cell r="BT2845" t="str">
            <v>Tiszaszentmárton</v>
          </cell>
        </row>
        <row r="2846">
          <cell r="BT2846" t="str">
            <v>Tiszasziget</v>
          </cell>
        </row>
        <row r="2847">
          <cell r="BT2847" t="e">
            <v>#N/A</v>
          </cell>
        </row>
        <row r="2848">
          <cell r="BT2848" t="e">
            <v>#N/A</v>
          </cell>
        </row>
        <row r="2849">
          <cell r="BT2849" t="e">
            <v>#N/A</v>
          </cell>
        </row>
        <row r="2850">
          <cell r="BT2850" t="str">
            <v>Tiszatelek</v>
          </cell>
        </row>
        <row r="2851">
          <cell r="BT2851" t="e">
            <v>#N/A</v>
          </cell>
        </row>
        <row r="2852">
          <cell r="BT2852" t="str">
            <v>Tiszaug</v>
          </cell>
        </row>
        <row r="2853">
          <cell r="BT2853" t="str">
            <v>Tiszaújváros</v>
          </cell>
        </row>
        <row r="2854">
          <cell r="BT2854" t="e">
            <v>#N/A</v>
          </cell>
        </row>
        <row r="2855">
          <cell r="BT2855" t="e">
            <v>#N/A</v>
          </cell>
        </row>
        <row r="2856">
          <cell r="BT2856" t="str">
            <v>Tiszavasvári</v>
          </cell>
        </row>
        <row r="2857">
          <cell r="BT2857" t="str">
            <v>Tiszavid</v>
          </cell>
        </row>
        <row r="2858">
          <cell r="BT2858" t="str">
            <v>Tisztaberek</v>
          </cell>
        </row>
        <row r="2859">
          <cell r="BT2859" t="str">
            <v>Tivadar</v>
          </cell>
        </row>
        <row r="2860">
          <cell r="BT2860" t="str">
            <v>Tóalmás</v>
          </cell>
        </row>
        <row r="2861">
          <cell r="BT2861" t="str">
            <v>Tófalu</v>
          </cell>
        </row>
        <row r="2862">
          <cell r="BT2862" t="str">
            <v>Tófej</v>
          </cell>
        </row>
        <row r="2863">
          <cell r="BT2863" t="e">
            <v>#N/A</v>
          </cell>
        </row>
        <row r="2864">
          <cell r="BT2864" t="str">
            <v>Tokaj</v>
          </cell>
        </row>
        <row r="2865">
          <cell r="BT2865" t="str">
            <v>Tokod</v>
          </cell>
        </row>
        <row r="2866">
          <cell r="BT2866" t="str">
            <v>Tokodaltáró</v>
          </cell>
        </row>
        <row r="2867">
          <cell r="BT2867" t="str">
            <v>Tokorcs</v>
          </cell>
        </row>
        <row r="2868">
          <cell r="BT2868" t="e">
            <v>#N/A</v>
          </cell>
        </row>
        <row r="2869">
          <cell r="BT2869" t="str">
            <v>Told</v>
          </cell>
        </row>
        <row r="2870">
          <cell r="BT2870" t="str">
            <v>Tolmács</v>
          </cell>
        </row>
        <row r="2871">
          <cell r="BT2871" t="str">
            <v>Tolna</v>
          </cell>
        </row>
        <row r="2872">
          <cell r="BT2872" t="str">
            <v>Tolnanémedi</v>
          </cell>
        </row>
        <row r="2873">
          <cell r="BT2873" t="e">
            <v>#N/A</v>
          </cell>
        </row>
        <row r="2874">
          <cell r="BT2874" t="e">
            <v>#N/A</v>
          </cell>
        </row>
        <row r="2875">
          <cell r="BT2875" t="e">
            <v>#N/A</v>
          </cell>
        </row>
        <row r="2876">
          <cell r="BT2876" t="e">
            <v>#N/A</v>
          </cell>
        </row>
        <row r="2877">
          <cell r="BT2877" t="e">
            <v>#N/A</v>
          </cell>
        </row>
        <row r="2878">
          <cell r="BT2878" t="str">
            <v>Tormafölde</v>
          </cell>
        </row>
        <row r="2879">
          <cell r="BT2879" t="e">
            <v>#N/A</v>
          </cell>
        </row>
        <row r="2880">
          <cell r="BT2880" t="str">
            <v>Tormásliget</v>
          </cell>
        </row>
        <row r="2881">
          <cell r="BT2881" t="str">
            <v>Tornabarakony</v>
          </cell>
        </row>
        <row r="2882">
          <cell r="BT2882" t="str">
            <v>Tornakápolna</v>
          </cell>
        </row>
        <row r="2883">
          <cell r="BT2883" t="e">
            <v>#N/A</v>
          </cell>
        </row>
        <row r="2884">
          <cell r="BT2884" t="e">
            <v>#N/A</v>
          </cell>
        </row>
        <row r="2885">
          <cell r="BT2885" t="e">
            <v>#N/A</v>
          </cell>
        </row>
        <row r="2886">
          <cell r="BT2886" t="str">
            <v>Tornyiszentmiklós</v>
          </cell>
        </row>
        <row r="2887">
          <cell r="BT2887" t="e">
            <v>#N/A</v>
          </cell>
        </row>
        <row r="2888">
          <cell r="BT2888" t="str">
            <v>Tornyospálca</v>
          </cell>
        </row>
        <row r="2889">
          <cell r="BT2889" t="str">
            <v>Torony</v>
          </cell>
        </row>
        <row r="2890">
          <cell r="BT2890" t="str">
            <v>Torvaj</v>
          </cell>
        </row>
        <row r="2891">
          <cell r="BT2891" t="e">
            <v>#N/A</v>
          </cell>
        </row>
        <row r="2892">
          <cell r="BT2892" t="str">
            <v>Tótkomlós</v>
          </cell>
        </row>
        <row r="2893">
          <cell r="BT2893" t="e">
            <v>#N/A</v>
          </cell>
        </row>
        <row r="2894">
          <cell r="BT2894" t="str">
            <v>Tótszentmárton</v>
          </cell>
        </row>
        <row r="2895">
          <cell r="BT2895" t="str">
            <v>Tótszerdahely</v>
          </cell>
        </row>
        <row r="2896">
          <cell r="BT2896" t="str">
            <v>Tótújfalu</v>
          </cell>
        </row>
        <row r="2897">
          <cell r="BT2897" t="str">
            <v>Tótvázsony</v>
          </cell>
        </row>
        <row r="2898">
          <cell r="BT2898" t="str">
            <v>Tök</v>
          </cell>
        </row>
        <row r="2899">
          <cell r="BT2899" t="str">
            <v>Tököl</v>
          </cell>
        </row>
        <row r="2900">
          <cell r="BT2900" t="str">
            <v>Töltéstava</v>
          </cell>
        </row>
        <row r="2901">
          <cell r="BT2901" t="str">
            <v>Tömörd</v>
          </cell>
        </row>
        <row r="2902">
          <cell r="BT2902" t="str">
            <v>Tömörkény</v>
          </cell>
        </row>
        <row r="2903">
          <cell r="BT2903" t="str">
            <v>Törökbálint</v>
          </cell>
        </row>
        <row r="2904">
          <cell r="BT2904" t="str">
            <v>Törökkoppány</v>
          </cell>
        </row>
        <row r="2905">
          <cell r="BT2905" t="str">
            <v>Törökszentmiklós</v>
          </cell>
        </row>
        <row r="2906">
          <cell r="BT2906" t="e">
            <v>#N/A</v>
          </cell>
        </row>
        <row r="2907">
          <cell r="BT2907" t="e">
            <v>#N/A</v>
          </cell>
        </row>
        <row r="2908">
          <cell r="BT2908" t="e">
            <v>#N/A</v>
          </cell>
        </row>
        <row r="2909">
          <cell r="BT2909" t="str">
            <v>Tunyogmatolcs</v>
          </cell>
        </row>
        <row r="2910">
          <cell r="BT2910" t="str">
            <v>Tura</v>
          </cell>
        </row>
        <row r="2911">
          <cell r="BT2911" t="str">
            <v>Túristvándi</v>
          </cell>
        </row>
        <row r="2912">
          <cell r="BT2912" t="e">
            <v>#N/A</v>
          </cell>
        </row>
        <row r="2913">
          <cell r="BT2913" t="e">
            <v>#N/A</v>
          </cell>
        </row>
        <row r="2914">
          <cell r="BT2914" t="str">
            <v>Túrricse</v>
          </cell>
        </row>
        <row r="2915">
          <cell r="BT2915" t="str">
            <v>Tuzsér</v>
          </cell>
        </row>
        <row r="2916">
          <cell r="BT2916" t="str">
            <v>Türje</v>
          </cell>
        </row>
        <row r="2917">
          <cell r="BT2917" t="str">
            <v>Tüskevár</v>
          </cell>
        </row>
        <row r="2918">
          <cell r="BT2918" t="str">
            <v>Tyukod</v>
          </cell>
        </row>
        <row r="2919">
          <cell r="BT2919" t="e">
            <v>#N/A</v>
          </cell>
        </row>
        <row r="2920">
          <cell r="BT2920" t="str">
            <v>Udvari</v>
          </cell>
        </row>
        <row r="2921">
          <cell r="BT2921" t="str">
            <v>Ugod</v>
          </cell>
        </row>
        <row r="2922">
          <cell r="BT2922" t="e">
            <v>#N/A</v>
          </cell>
        </row>
        <row r="2923">
          <cell r="BT2923" t="e">
            <v>#N/A</v>
          </cell>
        </row>
        <row r="2924">
          <cell r="BT2924" t="e">
            <v>#N/A</v>
          </cell>
        </row>
        <row r="2925">
          <cell r="BT2925" t="str">
            <v>Újfehértó</v>
          </cell>
        </row>
        <row r="2926">
          <cell r="BT2926" t="str">
            <v>Újhartyán</v>
          </cell>
        </row>
        <row r="2927">
          <cell r="BT2927" t="str">
            <v>Újiráz</v>
          </cell>
        </row>
        <row r="2928">
          <cell r="BT2928" t="str">
            <v>Újireg</v>
          </cell>
        </row>
        <row r="2929">
          <cell r="BT2929" t="str">
            <v>Újkenéz</v>
          </cell>
        </row>
        <row r="2930">
          <cell r="BT2930" t="str">
            <v>Újkér</v>
          </cell>
        </row>
        <row r="2931">
          <cell r="BT2931" t="e">
            <v>#N/A</v>
          </cell>
        </row>
        <row r="2932">
          <cell r="BT2932" t="str">
            <v>Újlengyel</v>
          </cell>
        </row>
        <row r="2933">
          <cell r="BT2933" t="str">
            <v>Újléta</v>
          </cell>
        </row>
        <row r="2934">
          <cell r="BT2934" t="str">
            <v>Újlőrincfalva</v>
          </cell>
        </row>
        <row r="2935">
          <cell r="BT2935" t="e">
            <v>#N/A</v>
          </cell>
        </row>
        <row r="2936">
          <cell r="BT2936" t="str">
            <v>Újrónafő</v>
          </cell>
        </row>
        <row r="2937">
          <cell r="BT2937" t="str">
            <v>Újsolt</v>
          </cell>
        </row>
        <row r="2938">
          <cell r="BT2938" t="e">
            <v>#N/A</v>
          </cell>
        </row>
        <row r="2939">
          <cell r="BT2939" t="str">
            <v>Újszász</v>
          </cell>
        </row>
        <row r="2940">
          <cell r="BT2940" t="str">
            <v>Újszentiván</v>
          </cell>
        </row>
        <row r="2941">
          <cell r="BT2941" t="str">
            <v>Újszentmargita</v>
          </cell>
        </row>
        <row r="2942">
          <cell r="BT2942" t="str">
            <v>Újszilvás</v>
          </cell>
        </row>
        <row r="2943">
          <cell r="BT2943" t="str">
            <v>Újtelek</v>
          </cell>
        </row>
        <row r="2944">
          <cell r="BT2944" t="str">
            <v>Újtikos</v>
          </cell>
        </row>
        <row r="2945">
          <cell r="BT2945" t="str">
            <v>Újudvar</v>
          </cell>
        </row>
        <row r="2946">
          <cell r="BT2946" t="str">
            <v>Újvárfalva</v>
          </cell>
        </row>
        <row r="2947">
          <cell r="BT2947" t="str">
            <v>Ukk</v>
          </cell>
        </row>
        <row r="2948">
          <cell r="BT2948" t="str">
            <v>Und</v>
          </cell>
        </row>
        <row r="2949">
          <cell r="BT2949" t="str">
            <v>Úny</v>
          </cell>
        </row>
        <row r="2950">
          <cell r="BT2950" t="e">
            <v>#N/A</v>
          </cell>
        </row>
        <row r="2951">
          <cell r="BT2951" t="str">
            <v>Ura</v>
          </cell>
        </row>
        <row r="2952">
          <cell r="BT2952" t="str">
            <v>Uraiújfalu</v>
          </cell>
        </row>
        <row r="2953">
          <cell r="BT2953" t="e">
            <v>#N/A</v>
          </cell>
        </row>
        <row r="2954">
          <cell r="BT2954" t="str">
            <v>Úri</v>
          </cell>
        </row>
        <row r="2955">
          <cell r="BT2955" t="str">
            <v>Úrkút</v>
          </cell>
        </row>
        <row r="2956">
          <cell r="BT2956" t="e">
            <v>#N/A</v>
          </cell>
        </row>
        <row r="2957">
          <cell r="BT2957" t="e">
            <v>#N/A</v>
          </cell>
        </row>
        <row r="2958">
          <cell r="BT2958" t="str">
            <v>Uzsa</v>
          </cell>
        </row>
        <row r="2959">
          <cell r="BT2959" t="str">
            <v>Üllés</v>
          </cell>
        </row>
        <row r="2960">
          <cell r="BT2960" t="str">
            <v>Üllő</v>
          </cell>
        </row>
        <row r="2961">
          <cell r="BT2961" t="str">
            <v>Üröm</v>
          </cell>
        </row>
        <row r="2962">
          <cell r="BT2962" t="e">
            <v>#N/A</v>
          </cell>
        </row>
        <row r="2963">
          <cell r="BT2963" t="str">
            <v>Vácduka</v>
          </cell>
        </row>
        <row r="2964">
          <cell r="BT2964" t="str">
            <v>Vácegres</v>
          </cell>
        </row>
        <row r="2965">
          <cell r="BT2965" t="str">
            <v>Váchartyán</v>
          </cell>
        </row>
        <row r="2966">
          <cell r="BT2966" t="str">
            <v>Váckisújfalu</v>
          </cell>
        </row>
        <row r="2967">
          <cell r="BT2967" t="e">
            <v>#N/A</v>
          </cell>
        </row>
        <row r="2968">
          <cell r="BT2968" t="str">
            <v>Vácszentlászló</v>
          </cell>
        </row>
        <row r="2969">
          <cell r="BT2969" t="e">
            <v>#N/A</v>
          </cell>
        </row>
        <row r="2970">
          <cell r="BT2970" t="str">
            <v>Vadosfa</v>
          </cell>
        </row>
        <row r="2971">
          <cell r="BT2971" t="e">
            <v>#N/A</v>
          </cell>
        </row>
        <row r="2972">
          <cell r="BT2972" t="str">
            <v>Vágáshuta</v>
          </cell>
        </row>
        <row r="2973">
          <cell r="BT2973" t="str">
            <v>Vaja</v>
          </cell>
        </row>
        <row r="2974">
          <cell r="BT2974" t="e">
            <v>#N/A</v>
          </cell>
        </row>
        <row r="2975">
          <cell r="BT2975" t="e">
            <v>#N/A</v>
          </cell>
        </row>
        <row r="2976">
          <cell r="BT2976" t="e">
            <v>#N/A</v>
          </cell>
        </row>
        <row r="2977">
          <cell r="BT2977" t="e">
            <v>#N/A</v>
          </cell>
        </row>
        <row r="2978">
          <cell r="BT2978" t="str">
            <v>Valkó</v>
          </cell>
        </row>
        <row r="2979">
          <cell r="BT2979" t="str">
            <v>Valkonya</v>
          </cell>
        </row>
        <row r="2980">
          <cell r="BT2980" t="str">
            <v>Vállaj</v>
          </cell>
        </row>
        <row r="2981">
          <cell r="BT2981" t="str">
            <v>Vállus</v>
          </cell>
        </row>
        <row r="2982">
          <cell r="BT2982" t="str">
            <v>Vámosatya</v>
          </cell>
        </row>
        <row r="2983">
          <cell r="BT2983" t="str">
            <v>Vámoscsalád</v>
          </cell>
        </row>
        <row r="2984">
          <cell r="BT2984" t="str">
            <v>Vámosgyörk</v>
          </cell>
        </row>
        <row r="2985">
          <cell r="BT2985" t="str">
            <v>Vámosmikola</v>
          </cell>
        </row>
        <row r="2986">
          <cell r="BT2986" t="str">
            <v>Vámosoroszi</v>
          </cell>
        </row>
        <row r="2987">
          <cell r="BT2987" t="str">
            <v>Vámospércs</v>
          </cell>
        </row>
        <row r="2988">
          <cell r="BT2988" t="str">
            <v>Vámosújfalu</v>
          </cell>
        </row>
        <row r="2989">
          <cell r="BT2989" t="e">
            <v>#N/A</v>
          </cell>
        </row>
        <row r="2990">
          <cell r="BT2990" t="str">
            <v>Váncsod</v>
          </cell>
        </row>
        <row r="2991">
          <cell r="BT2991" t="str">
            <v>Vanyarc</v>
          </cell>
        </row>
        <row r="2992">
          <cell r="BT2992" t="str">
            <v>Vanyola</v>
          </cell>
        </row>
        <row r="2993">
          <cell r="BT2993" t="e">
            <v>#N/A</v>
          </cell>
        </row>
        <row r="2994">
          <cell r="BT2994" t="str">
            <v>Váralja</v>
          </cell>
        </row>
        <row r="2995">
          <cell r="BT2995" t="e">
            <v>#N/A</v>
          </cell>
        </row>
        <row r="2996">
          <cell r="BT2996" t="str">
            <v>Váraszó</v>
          </cell>
        </row>
        <row r="2997">
          <cell r="BT2997" t="e">
            <v>#N/A</v>
          </cell>
        </row>
        <row r="2998">
          <cell r="BT2998" t="e">
            <v>#N/A</v>
          </cell>
        </row>
        <row r="2999">
          <cell r="BT2999" t="e">
            <v>#N/A</v>
          </cell>
        </row>
        <row r="3000">
          <cell r="BT3000" t="e">
            <v>#N/A</v>
          </cell>
        </row>
        <row r="3001">
          <cell r="BT3001" t="str">
            <v>Várdomb</v>
          </cell>
        </row>
        <row r="3002">
          <cell r="BT3002" t="str">
            <v>Várfölde</v>
          </cell>
        </row>
        <row r="3003">
          <cell r="BT3003" t="e">
            <v>#N/A</v>
          </cell>
        </row>
        <row r="3004">
          <cell r="BT3004" t="str">
            <v>Várgesztes</v>
          </cell>
        </row>
        <row r="3005">
          <cell r="BT3005" t="e">
            <v>#N/A</v>
          </cell>
        </row>
        <row r="3006">
          <cell r="BT3006" t="str">
            <v>Várong</v>
          </cell>
        </row>
        <row r="3007">
          <cell r="BT3007" t="str">
            <v>Városföld</v>
          </cell>
        </row>
        <row r="3008">
          <cell r="BT3008" t="e">
            <v>#N/A</v>
          </cell>
        </row>
        <row r="3009">
          <cell r="BT3009" t="str">
            <v>Várpalota</v>
          </cell>
        </row>
        <row r="3010">
          <cell r="BT3010" t="str">
            <v>Varsád</v>
          </cell>
        </row>
        <row r="3011">
          <cell r="BT3011" t="str">
            <v>Varsány</v>
          </cell>
        </row>
        <row r="3012">
          <cell r="BT3012" t="str">
            <v>Várvölgy</v>
          </cell>
        </row>
        <row r="3013">
          <cell r="BT3013" t="str">
            <v>Vasad</v>
          </cell>
        </row>
        <row r="3014">
          <cell r="BT3014" t="str">
            <v>Vasalja</v>
          </cell>
        </row>
        <row r="3015">
          <cell r="BT3015" t="e">
            <v>#N/A</v>
          </cell>
        </row>
        <row r="3016">
          <cell r="BT3016" t="e">
            <v>#N/A</v>
          </cell>
        </row>
        <row r="3017">
          <cell r="BT3017" t="str">
            <v>Vásárosfalu</v>
          </cell>
        </row>
        <row r="3018">
          <cell r="BT3018" t="str">
            <v>Vásárosmiske</v>
          </cell>
        </row>
        <row r="3019">
          <cell r="BT3019" t="str">
            <v>Vásárosnamény</v>
          </cell>
        </row>
        <row r="3020">
          <cell r="BT3020" t="str">
            <v>Vasasszonyfa</v>
          </cell>
        </row>
        <row r="3021">
          <cell r="BT3021" t="str">
            <v>Vasboldogasszony</v>
          </cell>
        </row>
        <row r="3022">
          <cell r="BT3022" t="str">
            <v>Vasegerszeg</v>
          </cell>
        </row>
        <row r="3023">
          <cell r="BT3023" t="str">
            <v>Vashosszúfalu</v>
          </cell>
        </row>
        <row r="3024">
          <cell r="BT3024" t="e">
            <v>#N/A</v>
          </cell>
        </row>
        <row r="3025">
          <cell r="BT3025" t="str">
            <v>Vaskút</v>
          </cell>
        </row>
        <row r="3026">
          <cell r="BT3026" t="str">
            <v>Vasmegyer</v>
          </cell>
        </row>
        <row r="3027">
          <cell r="BT3027" t="str">
            <v>Vaspör</v>
          </cell>
        </row>
        <row r="3028">
          <cell r="BT3028" t="e">
            <v>#N/A</v>
          </cell>
        </row>
        <row r="3029">
          <cell r="BT3029" t="e">
            <v>#N/A</v>
          </cell>
        </row>
        <row r="3030">
          <cell r="BT3030" t="e">
            <v>#N/A</v>
          </cell>
        </row>
        <row r="3031">
          <cell r="BT3031" t="e">
            <v>#N/A</v>
          </cell>
        </row>
        <row r="3032">
          <cell r="BT3032" t="str">
            <v>Vasvár</v>
          </cell>
        </row>
        <row r="3033">
          <cell r="BT3033" t="str">
            <v>Vaszar</v>
          </cell>
        </row>
        <row r="3034">
          <cell r="BT3034" t="e">
            <v>#N/A</v>
          </cell>
        </row>
        <row r="3035">
          <cell r="BT3035" t="str">
            <v>Vát</v>
          </cell>
        </row>
        <row r="3036">
          <cell r="BT3036" t="str">
            <v>Vatta</v>
          </cell>
        </row>
        <row r="3037">
          <cell r="BT3037" t="e">
            <v>#N/A</v>
          </cell>
        </row>
        <row r="3038">
          <cell r="BT3038" t="str">
            <v>Vécs</v>
          </cell>
        </row>
        <row r="3039">
          <cell r="BT3039" t="str">
            <v>Vecsés</v>
          </cell>
        </row>
        <row r="3040">
          <cell r="BT3040" t="e">
            <v>#N/A</v>
          </cell>
        </row>
        <row r="3041">
          <cell r="BT3041" t="e">
            <v>#N/A</v>
          </cell>
        </row>
        <row r="3042">
          <cell r="BT3042" t="str">
            <v>Vékény</v>
          </cell>
        </row>
        <row r="3043">
          <cell r="BT3043" t="str">
            <v>Vekerd</v>
          </cell>
        </row>
        <row r="3044">
          <cell r="BT3044" t="str">
            <v>Velem</v>
          </cell>
        </row>
        <row r="3045">
          <cell r="BT3045" t="str">
            <v>Velemér</v>
          </cell>
        </row>
        <row r="3046">
          <cell r="BT3046" t="str">
            <v>Velence</v>
          </cell>
        </row>
        <row r="3047">
          <cell r="BT3047" t="e">
            <v>#N/A</v>
          </cell>
        </row>
        <row r="3048">
          <cell r="BT3048" t="str">
            <v>Véménd</v>
          </cell>
        </row>
        <row r="3049">
          <cell r="BT3049" t="str">
            <v>Vének</v>
          </cell>
        </row>
        <row r="3050">
          <cell r="BT3050" t="str">
            <v>Vép</v>
          </cell>
        </row>
        <row r="3051">
          <cell r="BT3051" t="str">
            <v>Vereb</v>
          </cell>
        </row>
        <row r="3052">
          <cell r="BT3052" t="str">
            <v>Veresegyház</v>
          </cell>
        </row>
        <row r="3053">
          <cell r="BT3053" t="e">
            <v>#N/A</v>
          </cell>
        </row>
        <row r="3054">
          <cell r="BT3054" t="str">
            <v>Verpelét</v>
          </cell>
        </row>
        <row r="3055">
          <cell r="BT3055" t="str">
            <v>穳揩敳祮_x000E_娀潳湬楡娠汯୮_x0000_慖獳楺癬柡๹_x0000_穣⁩⹵㈠⸵_x0008_䘁儀 甀⸀ ㌀㈀ఀĀFelsőberecki_x000D_䘀橥敪⁬獉癴满_x0011_䬀獯畳桴䰠‮⹵㔠⸹_x000B_䘁攀氀猀儀搁漀戀猀稀愀ᤀ_x0000_ﱆ⁰潚瑬满䈠湥⁥汋狡੡_x0000_楓⁫浉敲_x000F_䬀獯畳桴甠捴⁡⸶	䘁攀氀猀儀朁愀最礀ఀ_x0000_潂潧祬䨠满獯_x000E_刀毡揳楺蘒⁴㠷ฮĀFelsőkelecsény_x000B_䄀摮⃳_x0010_匀慺慢獤柡甠‮〲ମĀFelsőnyárád_x000D_䬀物汩⁡敆敲据_x0006_㌀㘷㤷സ_x0000_ﱐ灳毶慬祮⩩_x0000_慬晴污慶⁩楋瑳狩⁧扢𤋮吠狡畳慳_x0006_㌀㈸㐸ื_x0000_噉‮慬蘒⁴⸱_x000D_䈀泩灡瓡慦癬楡!䔀牧⁩楋瑳狩⁧</v>
          </cell>
        </row>
        <row r="3056">
          <cell r="BT3056" t="e">
            <v>#N/A</v>
          </cell>
        </row>
        <row r="3057">
          <cell r="BT3057" t="str">
            <v>Vértesacsa</v>
          </cell>
        </row>
        <row r="3058">
          <cell r="BT3058" t="e">
            <v>#N/A</v>
          </cell>
        </row>
        <row r="3059">
          <cell r="BT3059" t="str">
            <v>Vérteskethely</v>
          </cell>
        </row>
        <row r="3060">
          <cell r="BT3060" t="str">
            <v>Vértessomló</v>
          </cell>
        </row>
        <row r="3061">
          <cell r="BT3061" t="str">
            <v>Vértestolna</v>
          </cell>
        </row>
        <row r="3062">
          <cell r="BT3062" t="str">
            <v>Vértesszőlős</v>
          </cell>
        </row>
        <row r="3063">
          <cell r="BT3063" t="e">
            <v>#N/A</v>
          </cell>
        </row>
        <row r="3064">
          <cell r="BT3064" t="str">
            <v>Veszkény</v>
          </cell>
        </row>
        <row r="3065">
          <cell r="BT3065" t="str">
            <v>Veszprém</v>
          </cell>
        </row>
        <row r="3066">
          <cell r="BT3066" t="e">
            <v>#N/A</v>
          </cell>
        </row>
        <row r="3067">
          <cell r="BT3067" t="e">
            <v>#N/A</v>
          </cell>
        </row>
        <row r="3068">
          <cell r="BT3068" t="str">
            <v>Veszprémvarsány</v>
          </cell>
        </row>
        <row r="3069">
          <cell r="BT3069" t="e">
            <v>#N/A</v>
          </cell>
        </row>
        <row r="3070">
          <cell r="BT3070" t="e">
            <v>#N/A</v>
          </cell>
        </row>
        <row r="3071">
          <cell r="BT3071" t="e">
            <v>#N/A</v>
          </cell>
        </row>
        <row r="3072">
          <cell r="BT3072" t="e">
            <v>#N/A</v>
          </cell>
        </row>
        <row r="3073">
          <cell r="BT3073" t="str">
            <v>Villány</v>
          </cell>
        </row>
        <row r="3074">
          <cell r="BT3074" t="str">
            <v>Villánykövesd</v>
          </cell>
        </row>
        <row r="3075">
          <cell r="BT3075" t="str">
            <v>Vilmány</v>
          </cell>
        </row>
        <row r="3076">
          <cell r="BT3076" t="e">
            <v>#N/A</v>
          </cell>
        </row>
        <row r="3077">
          <cell r="BT3077" t="str">
            <v>Vilyvitány</v>
          </cell>
        </row>
        <row r="3078">
          <cell r="BT3078" t="e">
            <v>#N/A</v>
          </cell>
        </row>
        <row r="3079">
          <cell r="BT3079" t="str">
            <v>Vindornyafok</v>
          </cell>
        </row>
        <row r="3080">
          <cell r="BT3080" t="str">
            <v>Vindornyalak</v>
          </cell>
        </row>
        <row r="3081">
          <cell r="BT3081" t="str">
            <v>Vindornyaszőlős</v>
          </cell>
        </row>
        <row r="3082">
          <cell r="BT3082" t="e">
            <v>#N/A</v>
          </cell>
        </row>
        <row r="3083">
          <cell r="BT3083" t="e">
            <v>#N/A</v>
          </cell>
        </row>
        <row r="3084">
          <cell r="BT3084" t="str">
            <v>Visonta</v>
          </cell>
        </row>
        <row r="3085">
          <cell r="BT3085" t="str">
            <v>Viss</v>
          </cell>
        </row>
        <row r="3086">
          <cell r="BT3086" t="e">
            <v>#N/A</v>
          </cell>
        </row>
        <row r="3087">
          <cell r="BT3087" t="str">
            <v>Viszák</v>
          </cell>
        </row>
        <row r="3088">
          <cell r="BT3088" t="e">
            <v>#N/A</v>
          </cell>
        </row>
        <row r="3089">
          <cell r="BT3089" t="str">
            <v>Visznek</v>
          </cell>
        </row>
        <row r="3090">
          <cell r="BT3090" t="str">
            <v>Vitnyéd</v>
          </cell>
        </row>
        <row r="3091">
          <cell r="BT3091" t="e">
            <v>#N/A</v>
          </cell>
        </row>
        <row r="3092">
          <cell r="BT3092" t="str">
            <v>Vizslás</v>
          </cell>
        </row>
        <row r="3093">
          <cell r="BT3093" t="str">
            <v>Vizsoly</v>
          </cell>
        </row>
        <row r="3094">
          <cell r="BT3094" t="str">
            <v>Vokány</v>
          </cell>
        </row>
        <row r="3095">
          <cell r="BT3095" t="str">
            <v>Vonyarcvashegy</v>
          </cell>
        </row>
        <row r="3096">
          <cell r="BT3096" t="e">
            <v>#N/A</v>
          </cell>
        </row>
        <row r="3097">
          <cell r="BT3097" t="str">
            <v>t Zsolt
_x0000__x0000_Gáva János_x000E__x0000__x0000_Kossuth u. 23._x0006__x0000__x0000_Nábrád_x000C__x0000__x0000_Varga Attila_x000C__x0000__x0000_Varga Károly_x000C__x0000__x0000_Árpád u. 40._x000C__x0000__x0000_Nemesborzova_x0013__x0000__x0000_Nagy Gábor Zsigmond_x000D__x0000__x0000_Balla Jánosné_x0010__x0000__x0000_Szabadság tér 7.-_x0000__x0000_Keszthely-Hévízi Kistérségi Többcélú Társulás_x0006__x0000__x0000_558808_x0010__x0000__x0001_K_x0000_e_x0000_s_x0000_z_x0000_t_x0000_h_x0000_e_x0000_l_x0000_y_x0000__x0013_ H_x0000_é_x0000_v_x0000_í_x0000_z_x0000_i_x0000_</v>
          </cell>
        </row>
        <row r="3098">
          <cell r="BT3098" t="str">
            <v>Vönöck</v>
          </cell>
        </row>
        <row r="3099">
          <cell r="BT3099" t="str">
            <v>Vöröstó</v>
          </cell>
        </row>
        <row r="3100">
          <cell r="BT3100" t="e">
            <v>#N/A</v>
          </cell>
        </row>
        <row r="3101">
          <cell r="BT3101" t="e">
            <v>#N/A</v>
          </cell>
        </row>
        <row r="3102">
          <cell r="BT3102" t="str">
            <v>Zádor</v>
          </cell>
        </row>
        <row r="3103">
          <cell r="BT3103" t="str">
            <v>Zádorfalva</v>
          </cell>
        </row>
        <row r="3104">
          <cell r="BT3104" t="e">
            <v>#N/A</v>
          </cell>
        </row>
        <row r="3105">
          <cell r="BT3105" t="str">
            <v>Zagyvaszántó</v>
          </cell>
        </row>
        <row r="3106">
          <cell r="BT3106" t="str">
            <v>Záhony</v>
          </cell>
        </row>
        <row r="3107">
          <cell r="BT3107" t="str">
            <v>Zajk</v>
          </cell>
        </row>
        <row r="3108">
          <cell r="BT3108" t="str">
            <v>Zajta</v>
          </cell>
        </row>
        <row r="3109">
          <cell r="BT3109" t="str">
            <v>Zákány</v>
          </cell>
        </row>
        <row r="3110">
          <cell r="BT3110" t="e">
            <v>#N/A</v>
          </cell>
        </row>
        <row r="3111">
          <cell r="BT3111" t="str">
            <v>Zákányszék</v>
          </cell>
        </row>
        <row r="3112">
          <cell r="BT3112" t="str">
            <v>Zala</v>
          </cell>
        </row>
        <row r="3113">
          <cell r="BT3113" t="str">
            <v>Zalaapáti</v>
          </cell>
        </row>
        <row r="3114">
          <cell r="BT3114" t="str">
            <v>Zalabaksa</v>
          </cell>
        </row>
        <row r="3115">
          <cell r="BT3115" t="str">
            <v>Zalabér</v>
          </cell>
        </row>
        <row r="3116">
          <cell r="BT3116" t="str">
            <v>Zalaboldogfa</v>
          </cell>
        </row>
        <row r="3117">
          <cell r="BT3117" t="str">
            <v>Zalacsány</v>
          </cell>
        </row>
        <row r="3118">
          <cell r="BT3118" t="str">
            <v>Zalacséb</v>
          </cell>
        </row>
        <row r="3119">
          <cell r="BT3119" t="str">
            <v>Zalaegerszeg</v>
          </cell>
        </row>
        <row r="3120">
          <cell r="BT3120" t="str">
            <v>Zalaerdőd</v>
          </cell>
        </row>
        <row r="3121">
          <cell r="BT3121" t="str">
            <v>Zalagyömörő</v>
          </cell>
        </row>
        <row r="3122">
          <cell r="BT3122" t="str">
            <v>Zalahaláp</v>
          </cell>
        </row>
        <row r="3123">
          <cell r="BT3123" t="str">
            <v>Zalaháshágy</v>
          </cell>
        </row>
        <row r="3124">
          <cell r="BT3124" t="str">
            <v>Zalaigrice</v>
          </cell>
        </row>
        <row r="3125">
          <cell r="BT3125" t="str">
            <v>Zalaistvánd</v>
          </cell>
        </row>
        <row r="3126">
          <cell r="BT3126" t="str">
            <v>Zalakaros</v>
          </cell>
        </row>
        <row r="3127">
          <cell r="BT3127" t="str">
            <v>Zalakomár</v>
          </cell>
        </row>
        <row r="3128">
          <cell r="BT3128" t="str">
            <v>Zalaköveskút</v>
          </cell>
        </row>
        <row r="3129">
          <cell r="BT3129" t="str">
            <v>Zalalövő</v>
          </cell>
        </row>
        <row r="3130">
          <cell r="BT3130" t="str">
            <v>Zalameggyes</v>
          </cell>
        </row>
        <row r="3131">
          <cell r="BT3131" t="str">
            <v>Zalamerenye</v>
          </cell>
        </row>
        <row r="3132">
          <cell r="BT3132" t="str">
            <v>Zalasárszeg</v>
          </cell>
        </row>
        <row r="3133">
          <cell r="BT3133" t="str">
            <v>Zalaszabar</v>
          </cell>
        </row>
        <row r="3134">
          <cell r="BT3134" t="str">
            <v>Zalaszántó</v>
          </cell>
        </row>
        <row r="3135">
          <cell r="BT3135" t="str">
            <v>Zalaszegvár</v>
          </cell>
        </row>
        <row r="3136">
          <cell r="BT3136" t="str">
            <v>Zalaszentbalázs</v>
          </cell>
        </row>
        <row r="3137">
          <cell r="BT3137" t="e">
            <v>#N/A</v>
          </cell>
        </row>
        <row r="3138">
          <cell r="BT3138" t="str">
            <v>Zalaszentgyörgy</v>
          </cell>
        </row>
        <row r="3139">
          <cell r="BT3139" t="str">
            <v>Zalaszentiván</v>
          </cell>
        </row>
        <row r="3140">
          <cell r="BT3140" t="str">
            <v>Zalaszentjakab</v>
          </cell>
        </row>
        <row r="3141">
          <cell r="BT3141" t="str">
            <v>Zalaszentlászló</v>
          </cell>
        </row>
        <row r="3142">
          <cell r="BT3142" t="e">
            <v>#N/A</v>
          </cell>
        </row>
        <row r="3143">
          <cell r="BT3143" t="e">
            <v>#N/A</v>
          </cell>
        </row>
        <row r="3144">
          <cell r="BT3144" t="e">
            <v>#N/A</v>
          </cell>
        </row>
        <row r="3145">
          <cell r="BT3145" t="e">
            <v>#N/A</v>
          </cell>
        </row>
        <row r="3146">
          <cell r="BT3146" t="str">
            <v>Zaláta</v>
          </cell>
        </row>
        <row r="3147">
          <cell r="BT3147" t="e">
            <v>#N/A</v>
          </cell>
        </row>
        <row r="3148">
          <cell r="BT3148" t="e">
            <v>#N/A</v>
          </cell>
        </row>
        <row r="3149">
          <cell r="BT3149" t="e">
            <v>#N/A</v>
          </cell>
        </row>
        <row r="3150">
          <cell r="BT3150" t="str">
            <v>Zalavég</v>
          </cell>
        </row>
        <row r="3151">
          <cell r="BT3151" t="str">
            <v>Zalkod</v>
          </cell>
        </row>
        <row r="3152">
          <cell r="BT3152" t="str">
            <v>Zamárdi</v>
          </cell>
        </row>
        <row r="3153">
          <cell r="BT3153" t="e">
            <v>#N/A</v>
          </cell>
        </row>
        <row r="3154">
          <cell r="BT3154" t="str">
            <v>Zánka</v>
          </cell>
        </row>
        <row r="3155">
          <cell r="BT3155" t="str">
            <v>Zaránk</v>
          </cell>
        </row>
        <row r="3156">
          <cell r="BT3156" t="str">
            <v>Závod</v>
          </cell>
        </row>
        <row r="3157">
          <cell r="BT3157" t="str">
            <v>Zebecke</v>
          </cell>
        </row>
        <row r="3158">
          <cell r="BT3158" t="e">
            <v>#N/A</v>
          </cell>
        </row>
        <row r="3159">
          <cell r="BT3159" t="str">
            <v>Zemplénagárd</v>
          </cell>
        </row>
        <row r="3160">
          <cell r="BT3160" t="str">
            <v>Zengővárkony</v>
          </cell>
        </row>
        <row r="3161">
          <cell r="BT3161" t="e">
            <v>#N/A</v>
          </cell>
        </row>
        <row r="3162">
          <cell r="BT3162" t="str">
            <v>Zics</v>
          </cell>
        </row>
        <row r="3163">
          <cell r="BT3163" t="str">
            <v>Ziliz</v>
          </cell>
        </row>
        <row r="3164">
          <cell r="BT3164" t="str">
            <v>Zimány</v>
          </cell>
        </row>
        <row r="3165">
          <cell r="BT3165" t="str">
            <v>Zirc</v>
          </cell>
        </row>
        <row r="3166">
          <cell r="BT3166" t="e">
            <v>#N/A</v>
          </cell>
        </row>
        <row r="3167">
          <cell r="BT3167" t="str">
            <v>Zomba</v>
          </cell>
        </row>
        <row r="3168">
          <cell r="BT3168" t="str">
            <v>Zsadány</v>
          </cell>
        </row>
        <row r="3169">
          <cell r="BT3169" t="str">
            <v>Zsáka</v>
          </cell>
        </row>
        <row r="3170">
          <cell r="BT3170" t="e">
            <v>#N/A</v>
          </cell>
        </row>
        <row r="3171">
          <cell r="BT3171" t="e">
            <v>#N/A</v>
          </cell>
        </row>
        <row r="3172">
          <cell r="BT3172" t="str">
            <v>Zsana</v>
          </cell>
        </row>
        <row r="3173">
          <cell r="BT3173" t="str">
            <v>Zsarolyán</v>
          </cell>
        </row>
        <row r="3174">
          <cell r="BT3174" t="e">
            <v>#N/A</v>
          </cell>
        </row>
        <row r="3175">
          <cell r="BT3175" t="e">
            <v>#N/A</v>
          </cell>
        </row>
        <row r="3176">
          <cell r="BT3176" t="str">
            <v>Zselickisfalud</v>
          </cell>
        </row>
        <row r="3177">
          <cell r="BT3177" t="e">
            <v>#N/A</v>
          </cell>
        </row>
        <row r="3178">
          <cell r="BT3178" t="e">
            <v>#N/A</v>
          </cell>
        </row>
        <row r="3179">
          <cell r="BT3179" t="e">
            <v>#N/A</v>
          </cell>
        </row>
        <row r="3180">
          <cell r="BT3180" t="e">
            <v>#N/A</v>
          </cell>
        </row>
        <row r="3181">
          <cell r="BT3181" t="str">
            <v>Zsombó</v>
          </cell>
        </row>
        <row r="3182">
          <cell r="BT3182" t="str">
            <v>Zsujta</v>
          </cell>
        </row>
        <row r="3183">
          <cell r="BT3183" t="str">
            <v>Zsurk</v>
          </cell>
        </row>
        <row r="3184">
          <cell r="BT3184" t="str">
            <v>Zubogy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)"/>
      <sheetName val="2.2.2.-2.4. feladatok"/>
      <sheetName val="2.5.-2.8. feladatok"/>
      <sheetName val="Szakszolgálat-segéd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Bonnya</v>
          </cell>
        </row>
        <row r="382">
          <cell r="BT382" t="str">
            <v>Bonyhád</v>
          </cell>
        </row>
        <row r="383">
          <cell r="BT383" t="str">
            <v>Bonyhádvarasd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Bozsok</v>
          </cell>
        </row>
        <row r="402">
          <cell r="BT402" t="str">
            <v>Bozzai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Csabacsűd</v>
          </cell>
        </row>
        <row r="459">
          <cell r="BT459" t="str">
            <v>Csabaszabadi</v>
          </cell>
        </row>
        <row r="460">
          <cell r="BT460" t="str">
            <v>Csabdi</v>
          </cell>
        </row>
        <row r="461">
          <cell r="BT461" t="str">
            <v>Csabrendek</v>
          </cell>
        </row>
        <row r="462">
          <cell r="BT462" t="str">
            <v>Csáfordjánosfa</v>
          </cell>
        </row>
        <row r="463">
          <cell r="BT463" t="str">
            <v>Csaholc</v>
          </cell>
        </row>
        <row r="464">
          <cell r="BT464" t="str">
            <v>Csajág</v>
          </cell>
        </row>
        <row r="465">
          <cell r="BT465" t="str">
            <v>Csákány</v>
          </cell>
        </row>
        <row r="466">
          <cell r="BT466" t="str">
            <v>Csákánydoroszló</v>
          </cell>
        </row>
        <row r="467">
          <cell r="BT467" t="str">
            <v>Csákberény</v>
          </cell>
        </row>
        <row r="468">
          <cell r="BT468" t="str">
            <v>Csákvár</v>
          </cell>
        </row>
        <row r="469">
          <cell r="BT469" t="str">
            <v>Csanádalberti</v>
          </cell>
        </row>
        <row r="470">
          <cell r="BT470" t="str">
            <v>Csanádapáca</v>
          </cell>
        </row>
        <row r="471">
          <cell r="BT471" t="str">
            <v>Csanádpalota</v>
          </cell>
        </row>
        <row r="472">
          <cell r="BT472" t="str">
            <v>Csánig</v>
          </cell>
        </row>
        <row r="473">
          <cell r="BT473" t="str">
            <v>Csány</v>
          </cell>
        </row>
        <row r="474">
          <cell r="BT474" t="str">
            <v>Csányoszró</v>
          </cell>
        </row>
        <row r="475">
          <cell r="BT475" t="str">
            <v>Csanytelek</v>
          </cell>
        </row>
        <row r="476">
          <cell r="BT476" t="str">
            <v>Csapi</v>
          </cell>
        </row>
        <row r="477">
          <cell r="BT477" t="str">
            <v>Csapod</v>
          </cell>
        </row>
        <row r="478">
          <cell r="BT478" t="str">
            <v>Csárdaszállás</v>
          </cell>
        </row>
        <row r="479">
          <cell r="BT479" t="str">
            <v>Csarnóta</v>
          </cell>
        </row>
        <row r="480">
          <cell r="BT480" t="str">
            <v>Csaroda</v>
          </cell>
        </row>
        <row r="481">
          <cell r="BT481" t="str">
            <v>Császár</v>
          </cell>
        </row>
        <row r="482">
          <cell r="BT482" t="str">
            <v>Császártöltés</v>
          </cell>
        </row>
        <row r="483">
          <cell r="BT483" t="str">
            <v>Császló</v>
          </cell>
        </row>
        <row r="484">
          <cell r="BT484" t="str">
            <v>Csátalja</v>
          </cell>
        </row>
        <row r="485">
          <cell r="BT485" t="str">
            <v>Csatár</v>
          </cell>
        </row>
        <row r="486">
          <cell r="BT486" t="str">
            <v>Csataszög</v>
          </cell>
        </row>
        <row r="487">
          <cell r="BT487" t="str">
            <v>Csatka</v>
          </cell>
        </row>
        <row r="488">
          <cell r="BT488" t="str">
            <v>Csávoly</v>
          </cell>
        </row>
        <row r="489">
          <cell r="BT489" t="str">
            <v>Csebény</v>
          </cell>
        </row>
        <row r="490">
          <cell r="BT490" t="str">
            <v>Csécse</v>
          </cell>
        </row>
        <row r="491">
          <cell r="BT491" t="str">
            <v>Csegöld</v>
          </cell>
        </row>
        <row r="492">
          <cell r="BT492" t="str">
            <v>Csehbánya</v>
          </cell>
        </row>
        <row r="493">
          <cell r="BT493" t="str">
            <v>Csehi</v>
          </cell>
        </row>
        <row r="494">
          <cell r="BT494" t="str">
            <v>Csehimindszent</v>
          </cell>
        </row>
        <row r="495">
          <cell r="BT495" t="str">
            <v>Csém</v>
          </cell>
        </row>
        <row r="496">
          <cell r="BT496" t="str">
            <v>Csemő</v>
          </cell>
        </row>
        <row r="497">
          <cell r="BT497" t="str">
            <v>Csempeszkopács</v>
          </cell>
        </row>
        <row r="498">
          <cell r="BT498" t="str">
            <v>Csengele</v>
          </cell>
        </row>
        <row r="499">
          <cell r="BT499" t="str">
            <v>Csenger</v>
          </cell>
        </row>
        <row r="500">
          <cell r="BT500" t="str">
            <v>Csengersima</v>
          </cell>
        </row>
        <row r="501">
          <cell r="BT501" t="str">
            <v>Csengerújfalu</v>
          </cell>
        </row>
        <row r="502">
          <cell r="BT502" t="str">
            <v>Csengőd</v>
          </cell>
        </row>
        <row r="503">
          <cell r="BT503" t="str">
            <v>Csénye</v>
          </cell>
        </row>
        <row r="504">
          <cell r="BT504" t="str">
            <v>Csenyéte</v>
          </cell>
        </row>
        <row r="505">
          <cell r="BT505" t="str">
            <v>Csép</v>
          </cell>
        </row>
        <row r="506">
          <cell r="BT506" t="str">
            <v>Csépa</v>
          </cell>
        </row>
        <row r="507">
          <cell r="BT507" t="str">
            <v>Csepreg</v>
          </cell>
        </row>
        <row r="508">
          <cell r="BT508" t="str">
            <v>Csér</v>
          </cell>
        </row>
        <row r="509">
          <cell r="BT509" t="str">
            <v>Cserdi</v>
          </cell>
        </row>
        <row r="510">
          <cell r="BT510" t="str">
            <v>Cserénfa</v>
          </cell>
        </row>
        <row r="511">
          <cell r="BT511" t="str">
            <v>Cserépfalu</v>
          </cell>
        </row>
        <row r="512">
          <cell r="BT512" t="str">
            <v>Cserépváralja</v>
          </cell>
        </row>
        <row r="513">
          <cell r="BT513" t="str">
            <v>Cserháthaláp</v>
          </cell>
        </row>
        <row r="514">
          <cell r="BT514" t="str">
            <v>Cserhátsurány</v>
          </cell>
        </row>
        <row r="515">
          <cell r="BT515" t="str">
            <v>Cserhátszentiván</v>
          </cell>
        </row>
        <row r="516">
          <cell r="BT516" t="str">
            <v>Cserkeszőlő</v>
          </cell>
        </row>
        <row r="517">
          <cell r="BT517" t="str">
            <v>Cserkút</v>
          </cell>
        </row>
        <row r="518">
          <cell r="BT518" t="str">
            <v>Csernely</v>
          </cell>
        </row>
        <row r="519">
          <cell r="BT519" t="str">
            <v>Cserszegtomaj</v>
          </cell>
        </row>
        <row r="520">
          <cell r="BT520" t="str">
            <v>Csertalakos</v>
          </cell>
        </row>
        <row r="521">
          <cell r="BT521" t="str">
            <v>Csertő</v>
          </cell>
        </row>
        <row r="522">
          <cell r="BT522" t="str">
            <v>Csesznek</v>
          </cell>
        </row>
        <row r="523">
          <cell r="BT523" t="str">
            <v>Csesztreg</v>
          </cell>
        </row>
        <row r="524">
          <cell r="BT524" t="str">
            <v>Csesztve</v>
          </cell>
        </row>
        <row r="525">
          <cell r="BT525" t="str">
            <v>Csetény</v>
          </cell>
        </row>
        <row r="526">
          <cell r="BT526" t="str">
            <v>Csévharaszt</v>
          </cell>
        </row>
        <row r="527">
          <cell r="BT527" t="str">
            <v>Csibrák</v>
          </cell>
        </row>
        <row r="528">
          <cell r="BT528" t="str">
            <v>Csikéria</v>
          </cell>
        </row>
        <row r="529">
          <cell r="BT529" t="str">
            <v>Csikóstőttős</v>
          </cell>
        </row>
        <row r="530">
          <cell r="BT530" t="str">
            <v>Csikvánd</v>
          </cell>
        </row>
        <row r="531">
          <cell r="BT531" t="str">
            <v>Csincse</v>
          </cell>
        </row>
        <row r="532">
          <cell r="BT532" t="str">
            <v>Csipkerek</v>
          </cell>
        </row>
        <row r="533">
          <cell r="BT533" t="str">
            <v>Csitár</v>
          </cell>
        </row>
        <row r="534">
          <cell r="BT534" t="str">
            <v>Csobád</v>
          </cell>
        </row>
        <row r="535">
          <cell r="BT535" t="str">
            <v>Csobaj</v>
          </cell>
        </row>
        <row r="536">
          <cell r="BT536" t="str">
            <v>Csobánka</v>
          </cell>
        </row>
        <row r="537">
          <cell r="BT537" t="str">
            <v>Csókakő</v>
          </cell>
        </row>
        <row r="538">
          <cell r="BT538" t="str">
            <v>Csokonyavisonta</v>
          </cell>
        </row>
        <row r="539">
          <cell r="BT539" t="str">
            <v>Csokvaomány</v>
          </cell>
        </row>
        <row r="540">
          <cell r="BT540" t="str">
            <v>Csolnok</v>
          </cell>
        </row>
        <row r="541">
          <cell r="BT541" t="str">
            <v>Csólyospálos</v>
          </cell>
        </row>
        <row r="542">
          <cell r="BT542" t="str">
            <v>Csoma</v>
          </cell>
        </row>
        <row r="543">
          <cell r="BT543" t="str">
            <v>Csomád</v>
          </cell>
        </row>
        <row r="544">
          <cell r="BT544" t="str">
            <v>Csombárd</v>
          </cell>
        </row>
        <row r="545">
          <cell r="BT545" t="str">
            <v>Csongrád</v>
          </cell>
        </row>
        <row r="546">
          <cell r="BT546" t="str">
            <v>Csonkahegyhát</v>
          </cell>
        </row>
        <row r="547">
          <cell r="BT547" t="str">
            <v>Csonkamindszent</v>
          </cell>
        </row>
        <row r="548">
          <cell r="BT548" t="str">
            <v>Csopak</v>
          </cell>
        </row>
        <row r="549">
          <cell r="BT549" t="str">
            <v>Csór</v>
          </cell>
        </row>
        <row r="550">
          <cell r="BT550" t="str">
            <v>Csorna</v>
          </cell>
        </row>
        <row r="551">
          <cell r="BT551" t="str">
            <v>Csorvás</v>
          </cell>
        </row>
        <row r="552">
          <cell r="BT552" t="str">
            <v>Csót</v>
          </cell>
        </row>
        <row r="553">
          <cell r="BT553" t="str">
            <v>Csöde</v>
          </cell>
        </row>
        <row r="554">
          <cell r="BT554" t="str">
            <v>Csögle</v>
          </cell>
        </row>
        <row r="555">
          <cell r="BT555" t="str">
            <v>Csökmő</v>
          </cell>
        </row>
        <row r="556">
          <cell r="BT556" t="str">
            <v>Csököly</v>
          </cell>
        </row>
        <row r="557">
          <cell r="BT557" t="str">
            <v>Csömend</v>
          </cell>
        </row>
        <row r="558">
          <cell r="BT558" t="str">
            <v>Csömödér</v>
          </cell>
        </row>
        <row r="559">
          <cell r="BT559" t="str">
            <v>Csömör</v>
          </cell>
        </row>
        <row r="560">
          <cell r="BT560" t="str">
            <v>Csönge</v>
          </cell>
        </row>
        <row r="561">
          <cell r="BT561" t="str">
            <v>Csörnyeföld</v>
          </cell>
        </row>
        <row r="562">
          <cell r="BT562" t="str">
            <v>Csörög</v>
          </cell>
        </row>
        <row r="563">
          <cell r="BT563" t="str">
            <v>Csörötnek</v>
          </cell>
        </row>
        <row r="564">
          <cell r="BT564" t="str">
            <v>Csősz</v>
          </cell>
        </row>
        <row r="565">
          <cell r="BT565" t="str">
            <v>Csővár</v>
          </cell>
        </row>
        <row r="566">
          <cell r="BT566" t="str">
            <v>Csurgó</v>
          </cell>
        </row>
        <row r="567">
          <cell r="BT567" t="str">
            <v>Csurgónagymarton</v>
          </cell>
        </row>
        <row r="568">
          <cell r="BT568" t="str">
            <v>Cún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Kaposszekcső</v>
          </cell>
        </row>
        <row r="1231">
          <cell r="BT1231" t="str">
            <v>Kaposszerdahely</v>
          </cell>
        </row>
        <row r="1232">
          <cell r="BT1232" t="str">
            <v>Kaposújlak</v>
          </cell>
        </row>
        <row r="1233">
          <cell r="BT1233" t="str">
            <v>Kaposvár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Kisszállás</v>
          </cell>
        </row>
        <row r="1416">
          <cell r="BT1416" t="str">
            <v>Kisszékely</v>
          </cell>
        </row>
        <row r="1417">
          <cell r="BT1417" t="str">
            <v>Kisszekeres</v>
          </cell>
        </row>
        <row r="1418">
          <cell r="BT1418" t="str">
            <v>Kisszentmárton</v>
          </cell>
        </row>
        <row r="1419">
          <cell r="BT1419" t="str">
            <v>Kissziget</v>
          </cell>
        </row>
        <row r="1420">
          <cell r="BT1420" t="str">
            <v>Kisszőlős</v>
          </cell>
        </row>
        <row r="1421">
          <cell r="BT1421" t="str">
            <v>Kistamási</v>
          </cell>
        </row>
        <row r="1422">
          <cell r="BT1422" t="str">
            <v>Kistapolca</v>
          </cell>
        </row>
        <row r="1423">
          <cell r="BT1423" t="str">
            <v>Kistarcsa</v>
          </cell>
        </row>
        <row r="1424">
          <cell r="BT1424" t="str">
            <v>Kistelek</v>
          </cell>
        </row>
        <row r="1425">
          <cell r="BT1425" t="str">
            <v>Kistokaj</v>
          </cell>
        </row>
        <row r="1426">
          <cell r="BT1426" t="str">
            <v>Kistolmács</v>
          </cell>
        </row>
        <row r="1427">
          <cell r="BT1427" t="str">
            <v>Kistormás</v>
          </cell>
        </row>
        <row r="1428">
          <cell r="BT1428" t="str">
            <v>Kistótfalu</v>
          </cell>
        </row>
        <row r="1429">
          <cell r="BT1429" t="str">
            <v>Kisújszállás</v>
          </cell>
        </row>
        <row r="1430">
          <cell r="BT1430" t="str">
            <v>Kisunyom</v>
          </cell>
        </row>
        <row r="1431">
          <cell r="BT1431" t="str">
            <v>Kisvárda</v>
          </cell>
        </row>
        <row r="1432">
          <cell r="BT1432" t="str">
            <v>Kisvarsány</v>
          </cell>
        </row>
        <row r="1433">
          <cell r="BT1433" t="str">
            <v>Kisvásárhely</v>
          </cell>
        </row>
        <row r="1434">
          <cell r="BT1434" t="str">
            <v>Kisvaszar</v>
          </cell>
        </row>
        <row r="1435">
          <cell r="BT1435" t="str">
            <v>Kisvejke</v>
          </cell>
        </row>
        <row r="1436">
          <cell r="BT1436" t="str">
            <v>Kiszombor</v>
          </cell>
        </row>
        <row r="1437">
          <cell r="BT1437" t="str">
            <v>Kiszsidány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Meggyeskovácsi</v>
          </cell>
        </row>
        <row r="1704">
          <cell r="BT1704" t="str">
            <v>Megyaszó</v>
          </cell>
        </row>
        <row r="1705">
          <cell r="BT1705" t="str">
            <v>Megyehíd</v>
          </cell>
        </row>
        <row r="1706">
          <cell r="BT1706" t="str">
            <v>Megyer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Mozsgó</v>
          </cell>
        </row>
        <row r="1801">
          <cell r="BT1801" t="str">
            <v>Mőcsény</v>
          </cell>
        </row>
        <row r="1802">
          <cell r="BT1802" t="str">
            <v>Mucsfa</v>
          </cell>
        </row>
        <row r="1803">
          <cell r="BT1803" t="str">
            <v>Mucsi</v>
          </cell>
        </row>
        <row r="1804">
          <cell r="BT1804" t="str">
            <v>Múcsony</v>
          </cell>
        </row>
        <row r="1805">
          <cell r="BT1805" t="str">
            <v>Muhi</v>
          </cell>
        </row>
        <row r="1806">
          <cell r="BT1806" t="str">
            <v>Murakeresztúr</v>
          </cell>
        </row>
        <row r="1807">
          <cell r="BT1807" t="str">
            <v>Murarátka</v>
          </cell>
        </row>
        <row r="1808">
          <cell r="BT1808" t="str">
            <v>Muraszemenye</v>
          </cell>
        </row>
        <row r="1809">
          <cell r="BT1809" t="str">
            <v>Murga</v>
          </cell>
        </row>
        <row r="1810">
          <cell r="BT1810" t="str">
            <v>Murony</v>
          </cell>
        </row>
        <row r="1811">
          <cell r="BT1811" t="str">
            <v>Nábrád</v>
          </cell>
        </row>
        <row r="1812">
          <cell r="BT1812" t="str">
            <v>Nadap</v>
          </cell>
        </row>
        <row r="1813">
          <cell r="BT1813" t="str">
            <v>Nádasd</v>
          </cell>
        </row>
        <row r="1814">
          <cell r="BT1814" t="str">
            <v>Nádasdladány</v>
          </cell>
        </row>
        <row r="1815">
          <cell r="BT1815" t="str">
            <v>Nádudvar</v>
          </cell>
        </row>
        <row r="1816">
          <cell r="BT1816" t="str">
            <v>Nágocs</v>
          </cell>
        </row>
        <row r="1817">
          <cell r="BT1817" t="str">
            <v>Nagyacsád</v>
          </cell>
        </row>
        <row r="1818">
          <cell r="BT1818" t="str">
            <v>Nagyalásony</v>
          </cell>
        </row>
        <row r="1819">
          <cell r="BT1819" t="str">
            <v>Nagyar</v>
          </cell>
        </row>
        <row r="1820">
          <cell r="BT1820" t="str">
            <v>Nagyatád</v>
          </cell>
        </row>
        <row r="1821">
          <cell r="BT1821" t="str">
            <v>Nagybajcs</v>
          </cell>
        </row>
        <row r="1822">
          <cell r="BT1822" t="str">
            <v>Nagybajom</v>
          </cell>
        </row>
        <row r="1823">
          <cell r="BT1823" t="str">
            <v>Nagybakónak</v>
          </cell>
        </row>
        <row r="1824">
          <cell r="BT1824" t="str">
            <v>Nagybánhegyes</v>
          </cell>
        </row>
        <row r="1825">
          <cell r="BT1825" t="str">
            <v>Nagybaracska</v>
          </cell>
        </row>
        <row r="1826">
          <cell r="BT1826" t="str">
            <v>Nagybarca</v>
          </cell>
        </row>
        <row r="1827">
          <cell r="BT1827" t="str">
            <v>Nagybárkány</v>
          </cell>
        </row>
        <row r="1828">
          <cell r="BT1828" t="str">
            <v>Nagyberény</v>
          </cell>
        </row>
        <row r="1829">
          <cell r="BT1829" t="str">
            <v>Nagyberki</v>
          </cell>
        </row>
        <row r="1830">
          <cell r="BT1830" t="str">
            <v>Nagybörzsöny</v>
          </cell>
        </row>
        <row r="1831">
          <cell r="BT1831" t="str">
            <v>Nagybudmér</v>
          </cell>
        </row>
        <row r="1832">
          <cell r="BT1832" t="str">
            <v>Nagycenk</v>
          </cell>
        </row>
        <row r="1833">
          <cell r="BT1833" t="str">
            <v>Nagycsány</v>
          </cell>
        </row>
        <row r="1834">
          <cell r="BT1834" t="str">
            <v>Nagycsécs</v>
          </cell>
        </row>
        <row r="1835">
          <cell r="BT1835" t="str">
            <v>Nagycsepely</v>
          </cell>
        </row>
        <row r="1836">
          <cell r="BT1836" t="str">
            <v>Nagycserkesz</v>
          </cell>
        </row>
        <row r="1837">
          <cell r="BT1837" t="str">
            <v>Nagydém</v>
          </cell>
        </row>
        <row r="1838">
          <cell r="BT1838" t="str">
            <v>Nagydobos</v>
          </cell>
        </row>
        <row r="1839">
          <cell r="BT1839" t="str">
            <v>Nagydobsza</v>
          </cell>
        </row>
        <row r="1840">
          <cell r="BT1840" t="str">
            <v>Nagydorog</v>
          </cell>
        </row>
        <row r="1841">
          <cell r="BT1841" t="str">
            <v>Nagyecsed</v>
          </cell>
        </row>
        <row r="1842">
          <cell r="BT1842" t="str">
            <v>Nagyér</v>
          </cell>
        </row>
        <row r="1843">
          <cell r="BT1843" t="str">
            <v>Nagyesztergár</v>
          </cell>
        </row>
        <row r="1844">
          <cell r="BT1844" t="str">
            <v>Nagyfüged</v>
          </cell>
        </row>
        <row r="1845">
          <cell r="BT1845" t="str">
            <v>Nagygeresd</v>
          </cell>
        </row>
        <row r="1846">
          <cell r="BT1846" t="str">
            <v>Nagygörbő</v>
          </cell>
        </row>
        <row r="1847">
          <cell r="BT1847" t="str">
            <v>Nagygyimót</v>
          </cell>
        </row>
        <row r="1848">
          <cell r="BT1848" t="str">
            <v>Nagyhajmás</v>
          </cell>
        </row>
        <row r="1849">
          <cell r="BT1849" t="str">
            <v>Nagyhalász</v>
          </cell>
        </row>
        <row r="1850">
          <cell r="BT1850" t="str">
            <v>Nagyharsány</v>
          </cell>
        </row>
        <row r="1851">
          <cell r="BT1851" t="str">
            <v>Nagyhegyes</v>
          </cell>
        </row>
        <row r="1852">
          <cell r="BT1852" t="str">
            <v>Nagyhódos</v>
          </cell>
        </row>
        <row r="1853">
          <cell r="BT1853" t="str">
            <v>Nagyhuta</v>
          </cell>
        </row>
        <row r="1854">
          <cell r="BT1854" t="str">
            <v>Nagyigmánd</v>
          </cell>
        </row>
        <row r="1855">
          <cell r="BT1855" t="str">
            <v>Nagyiván</v>
          </cell>
        </row>
        <row r="1856">
          <cell r="BT1856" t="str">
            <v>Nagykálló</v>
          </cell>
        </row>
        <row r="1857">
          <cell r="BT1857" t="str">
            <v>Nagykamarás</v>
          </cell>
        </row>
        <row r="1858">
          <cell r="BT1858" t="str">
            <v>Nagykanizsa</v>
          </cell>
        </row>
        <row r="1859">
          <cell r="BT1859" t="str">
            <v>Nagykapornak</v>
          </cell>
        </row>
        <row r="1860">
          <cell r="BT1860" t="str">
            <v>Nagykarácsony</v>
          </cell>
        </row>
        <row r="1861">
          <cell r="BT1861" t="str">
            <v>Nagykáta</v>
          </cell>
        </row>
        <row r="1862">
          <cell r="BT1862" t="str">
            <v>Nagykereki</v>
          </cell>
        </row>
        <row r="1863">
          <cell r="BT1863" t="str">
            <v>Nagykeresztúr</v>
          </cell>
        </row>
        <row r="1864">
          <cell r="BT1864" t="str">
            <v>Nagykinizs</v>
          </cell>
        </row>
        <row r="1865">
          <cell r="BT1865" t="str">
            <v>Nagykónyi</v>
          </cell>
        </row>
        <row r="1866">
          <cell r="BT1866" t="str">
            <v>Nagykorpád</v>
          </cell>
        </row>
        <row r="1867">
          <cell r="BT1867" t="str">
            <v>Nagykovácsi</v>
          </cell>
        </row>
        <row r="1868">
          <cell r="BT1868" t="str">
            <v>Nagykozár</v>
          </cell>
        </row>
        <row r="1869">
          <cell r="BT1869" t="str">
            <v>Nagykökényes</v>
          </cell>
        </row>
        <row r="1870">
          <cell r="BT1870" t="str">
            <v>Nagykölked</v>
          </cell>
        </row>
        <row r="1871">
          <cell r="BT1871" t="str">
            <v>Nagykőrös</v>
          </cell>
        </row>
        <row r="1872">
          <cell r="BT1872" t="str">
            <v>Nagykörű</v>
          </cell>
        </row>
        <row r="1873">
          <cell r="BT1873" t="str">
            <v>Nagykutas</v>
          </cell>
        </row>
        <row r="1874">
          <cell r="BT1874" t="str">
            <v>Nagylak</v>
          </cell>
        </row>
        <row r="1875">
          <cell r="BT1875" t="str">
            <v>Nagylengyel</v>
          </cell>
        </row>
        <row r="1876">
          <cell r="BT1876" t="str">
            <v>Nagylóc</v>
          </cell>
        </row>
        <row r="1877">
          <cell r="BT1877" t="str">
            <v>Nagylók</v>
          </cell>
        </row>
        <row r="1878">
          <cell r="BT1878" t="str">
            <v>Nagylózs</v>
          </cell>
        </row>
        <row r="1879">
          <cell r="BT1879" t="str">
            <v>Nagymágocs</v>
          </cell>
        </row>
        <row r="1880">
          <cell r="BT1880" t="str">
            <v>Nagymányok</v>
          </cell>
        </row>
        <row r="1881">
          <cell r="BT1881" t="str">
            <v>Nagymaros</v>
          </cell>
        </row>
        <row r="1882">
          <cell r="BT1882" t="str">
            <v>Nagymizdó</v>
          </cell>
        </row>
        <row r="1883">
          <cell r="BT1883" t="str">
            <v>Nagynyárád</v>
          </cell>
        </row>
        <row r="1884">
          <cell r="BT1884" t="str">
            <v>Nagyoroszi</v>
          </cell>
        </row>
        <row r="1885">
          <cell r="BT1885" t="str">
            <v>Nagypáli</v>
          </cell>
        </row>
        <row r="1886">
          <cell r="BT1886" t="str">
            <v>Nagypall</v>
          </cell>
        </row>
        <row r="1887">
          <cell r="BT1887" t="str">
            <v>Nagypeterd</v>
          </cell>
        </row>
        <row r="1888">
          <cell r="BT1888" t="str">
            <v>Nagypirit</v>
          </cell>
        </row>
        <row r="1889">
          <cell r="BT1889" t="str">
            <v>Nagyrábé</v>
          </cell>
        </row>
        <row r="1890">
          <cell r="BT1890" t="str">
            <v>Nagyrada</v>
          </cell>
        </row>
        <row r="1891">
          <cell r="BT1891" t="str">
            <v>Nagyrákos</v>
          </cell>
        </row>
        <row r="1892">
          <cell r="BT1892" t="str">
            <v>Nagyrécse</v>
          </cell>
        </row>
        <row r="1893">
          <cell r="BT1893" t="str">
            <v>Nagyréde</v>
          </cell>
        </row>
        <row r="1894">
          <cell r="BT1894" t="str">
            <v>Nagyrév</v>
          </cell>
        </row>
        <row r="1895">
          <cell r="BT1895" t="str">
            <v>Nagyrozvágy</v>
          </cell>
        </row>
        <row r="1896">
          <cell r="BT1896" t="str">
            <v>Nagysáp</v>
          </cell>
        </row>
        <row r="1897">
          <cell r="BT1897" t="str">
            <v>Nagysimonyi</v>
          </cell>
        </row>
        <row r="1898">
          <cell r="BT1898" t="str">
            <v>Nagyszakácsi</v>
          </cell>
        </row>
        <row r="1899">
          <cell r="BT1899" t="str">
            <v>Nagyszékely</v>
          </cell>
        </row>
        <row r="1900">
          <cell r="BT1900" t="str">
            <v>Nagyszekeres</v>
          </cell>
        </row>
        <row r="1901">
          <cell r="BT1901" t="str">
            <v>Nagyszénás</v>
          </cell>
        </row>
        <row r="1902">
          <cell r="BT1902" t="str">
            <v>Nagyszentjános</v>
          </cell>
        </row>
        <row r="1903">
          <cell r="BT1903" t="str">
            <v>Nagyszokoly</v>
          </cell>
        </row>
        <row r="1904">
          <cell r="BT1904" t="str">
            <v>Nagytálya</v>
          </cell>
        </row>
        <row r="1905">
          <cell r="BT1905" t="str">
            <v>Nagytarcsa</v>
          </cell>
        </row>
        <row r="1906">
          <cell r="BT1906" t="str">
            <v>Nagytevel</v>
          </cell>
        </row>
        <row r="1907">
          <cell r="BT1907" t="str">
            <v>Nagytilaj</v>
          </cell>
        </row>
        <row r="1908">
          <cell r="BT1908" t="str">
            <v>Nagytótfalu</v>
          </cell>
        </row>
        <row r="1909">
          <cell r="BT1909" t="str">
            <v>Nagytőke</v>
          </cell>
        </row>
        <row r="1910">
          <cell r="BT1910" t="str">
            <v>Nagyút</v>
          </cell>
        </row>
        <row r="1911">
          <cell r="BT1911" t="str">
            <v>Nagyvarsány</v>
          </cell>
        </row>
        <row r="1912">
          <cell r="BT1912" t="str">
            <v>Nagyváty</v>
          </cell>
        </row>
        <row r="1913">
          <cell r="BT1913" t="str">
            <v>Nagyvázsony</v>
          </cell>
        </row>
        <row r="1914">
          <cell r="BT1914" t="str">
            <v>Nagyvejke</v>
          </cell>
        </row>
        <row r="1915">
          <cell r="BT1915" t="str">
            <v>Nagyveleg</v>
          </cell>
        </row>
        <row r="1916">
          <cell r="BT1916" t="str">
            <v>Nagyvenyim</v>
          </cell>
        </row>
        <row r="1917">
          <cell r="BT1917" t="str">
            <v>Nagyvisnyó</v>
          </cell>
        </row>
        <row r="1918">
          <cell r="BT1918" t="str">
            <v>Nak</v>
          </cell>
        </row>
        <row r="1919">
          <cell r="BT1919" t="str">
            <v>Napkor</v>
          </cell>
        </row>
        <row r="1920">
          <cell r="BT1920" t="str">
            <v>Nárai</v>
          </cell>
        </row>
        <row r="1921">
          <cell r="BT1921" t="str">
            <v>Narda</v>
          </cell>
        </row>
        <row r="1922">
          <cell r="BT1922" t="str">
            <v>Naszály</v>
          </cell>
        </row>
        <row r="1923">
          <cell r="BT1923" t="str">
            <v>Négyes</v>
          </cell>
        </row>
        <row r="1924">
          <cell r="BT1924" t="str">
            <v>Nekézseny</v>
          </cell>
        </row>
        <row r="1925">
          <cell r="BT1925" t="str">
            <v>Nemesapáti</v>
          </cell>
        </row>
        <row r="1926">
          <cell r="BT1926" t="str">
            <v>Nemesbikk</v>
          </cell>
        </row>
        <row r="1927">
          <cell r="BT1927" t="str">
            <v>Nemesborzova</v>
          </cell>
        </row>
        <row r="1928">
          <cell r="BT1928" t="str">
            <v>Nemesbőd</v>
          </cell>
        </row>
        <row r="1929">
          <cell r="BT1929" t="str">
            <v>Nemesbük</v>
          </cell>
        </row>
        <row r="1930">
          <cell r="BT1930" t="str">
            <v>Nemescsó</v>
          </cell>
        </row>
        <row r="1931">
          <cell r="BT1931" t="str">
            <v>Nemesdéd</v>
          </cell>
        </row>
        <row r="1932">
          <cell r="BT1932" t="str">
            <v>Nemesgörzsöny</v>
          </cell>
        </row>
        <row r="1933">
          <cell r="BT1933" t="str">
            <v>Nemesgulács</v>
          </cell>
        </row>
        <row r="1934">
          <cell r="BT1934" t="str">
            <v>Nemeshany</v>
          </cell>
        </row>
        <row r="1935">
          <cell r="BT1935" t="str">
            <v>Nemeshetés</v>
          </cell>
        </row>
        <row r="1936">
          <cell r="BT1936" t="str">
            <v>Nemeske</v>
          </cell>
        </row>
        <row r="1937">
          <cell r="BT1937" t="str">
            <v>Nemeskér</v>
          </cell>
        </row>
        <row r="1938">
          <cell r="BT1938" t="str">
            <v>Nemeskeresztúr</v>
          </cell>
        </row>
        <row r="1939">
          <cell r="BT1939" t="str">
            <v>Nemeskisfalud</v>
          </cell>
        </row>
        <row r="1940">
          <cell r="BT1940" t="str">
            <v>Nemeskocs</v>
          </cell>
        </row>
        <row r="1941">
          <cell r="BT1941" t="str">
            <v>Nemeskolta</v>
          </cell>
        </row>
        <row r="1942">
          <cell r="BT1942" t="str">
            <v>Nemesládony</v>
          </cell>
        </row>
        <row r="1943">
          <cell r="BT1943" t="str">
            <v>Nemesmedves</v>
          </cell>
        </row>
        <row r="1944">
          <cell r="BT1944" t="str">
            <v>Nemesnádudvar</v>
          </cell>
        </row>
        <row r="1945">
          <cell r="BT1945" t="str">
            <v>Nemesnép</v>
          </cell>
        </row>
        <row r="1946">
          <cell r="BT1946" t="str">
            <v>Nemespátró</v>
          </cell>
        </row>
        <row r="1947">
          <cell r="BT1947" t="str">
            <v>Nemesrádó</v>
          </cell>
        </row>
        <row r="1948">
          <cell r="BT1948" t="str">
            <v>Nemesrempehollós</v>
          </cell>
        </row>
        <row r="1949">
          <cell r="BT1949" t="str">
            <v>Nemessándorháza</v>
          </cell>
        </row>
        <row r="1950">
          <cell r="BT1950" t="str">
            <v>Nemesszalók</v>
          </cell>
        </row>
        <row r="1951">
          <cell r="BT1951" t="str">
            <v>Nemesszentandrás</v>
          </cell>
        </row>
        <row r="1952">
          <cell r="BT1952" t="str">
            <v>Nemesvámos</v>
          </cell>
        </row>
        <row r="1953">
          <cell r="BT1953" t="str">
            <v>Nemesvid</v>
          </cell>
        </row>
        <row r="1954">
          <cell r="BT1954" t="str">
            <v>Nemesvita</v>
          </cell>
        </row>
        <row r="1955">
          <cell r="BT1955" t="str">
            <v>Németbánya</v>
          </cell>
        </row>
        <row r="1956">
          <cell r="BT1956" t="str">
            <v>Németfalu</v>
          </cell>
        </row>
        <row r="1957">
          <cell r="BT1957" t="str">
            <v>Németkér</v>
          </cell>
        </row>
        <row r="1958">
          <cell r="BT1958" t="str">
            <v>Nemti</v>
          </cell>
        </row>
        <row r="1959">
          <cell r="BT1959" t="str">
            <v>Neszmély</v>
          </cell>
        </row>
        <row r="1960">
          <cell r="BT1960" t="str">
            <v>Nézsa</v>
          </cell>
        </row>
        <row r="1961">
          <cell r="BT1961" t="str">
            <v>Nick</v>
          </cell>
        </row>
        <row r="1962">
          <cell r="BT1962" t="str">
            <v>Nikla</v>
          </cell>
        </row>
        <row r="1963">
          <cell r="BT1963" t="str">
            <v>Nógrád</v>
          </cell>
        </row>
        <row r="1964">
          <cell r="BT1964" t="str">
            <v>Nógrádkövesd</v>
          </cell>
        </row>
        <row r="1965">
          <cell r="BT1965" t="str">
            <v>Nógrádmarcal</v>
          </cell>
        </row>
        <row r="1966">
          <cell r="BT1966" t="str">
            <v>Nógrádmegyer</v>
          </cell>
        </row>
        <row r="1967">
          <cell r="BT1967" t="str">
            <v>Nógrádsáp</v>
          </cell>
        </row>
        <row r="1968">
          <cell r="BT1968" t="str">
            <v>Nógrádsipek</v>
          </cell>
        </row>
        <row r="1969">
          <cell r="BT1969" t="str">
            <v>Nógrádszakál</v>
          </cell>
        </row>
        <row r="1970">
          <cell r="BT1970" t="str">
            <v>Nóráp</v>
          </cell>
        </row>
        <row r="1971">
          <cell r="BT1971" t="str">
            <v>Noszlop</v>
          </cell>
        </row>
        <row r="1972">
          <cell r="BT1972" t="str">
            <v>Noszvaj</v>
          </cell>
        </row>
        <row r="1973">
          <cell r="BT1973" t="str">
            <v>Nova</v>
          </cell>
        </row>
        <row r="1974">
          <cell r="BT1974" t="str">
            <v>Novaj</v>
          </cell>
        </row>
        <row r="1975">
          <cell r="BT1975" t="str">
            <v>Novajidrány</v>
          </cell>
        </row>
        <row r="1976">
          <cell r="BT1976" t="str">
            <v>Nőtincs</v>
          </cell>
        </row>
        <row r="1977">
          <cell r="BT1977" t="str">
            <v>Nyalka</v>
          </cell>
        </row>
        <row r="1978">
          <cell r="BT1978" t="str">
            <v>Nyárád</v>
          </cell>
        </row>
        <row r="1979">
          <cell r="BT1979" t="str">
            <v>Nyáregyháza</v>
          </cell>
        </row>
        <row r="1980">
          <cell r="BT1980" t="str">
            <v>Nyárlőrinc</v>
          </cell>
        </row>
        <row r="1981">
          <cell r="BT1981" t="str">
            <v>Nyársapát</v>
          </cell>
        </row>
        <row r="1982">
          <cell r="BT1982" t="str">
            <v>Nyékládháza</v>
          </cell>
        </row>
        <row r="1983">
          <cell r="BT1983" t="str">
            <v>Nyergesújfalu</v>
          </cell>
        </row>
        <row r="1984">
          <cell r="BT1984" t="str">
            <v>Nyésta</v>
          </cell>
        </row>
        <row r="1985">
          <cell r="BT1985" t="str">
            <v>Nyim</v>
          </cell>
        </row>
        <row r="1986">
          <cell r="BT1986" t="str">
            <v>Nyírábrány</v>
          </cell>
        </row>
        <row r="1987">
          <cell r="BT1987" t="str">
            <v>Nyíracsád</v>
          </cell>
        </row>
        <row r="1988">
          <cell r="BT1988" t="str">
            <v>Nyirád</v>
          </cell>
        </row>
        <row r="1989">
          <cell r="BT1989" t="str">
            <v>Nyíradony</v>
          </cell>
        </row>
        <row r="1990">
          <cell r="BT1990" t="str">
            <v>Nyírbátor</v>
          </cell>
        </row>
        <row r="1991">
          <cell r="BT1991" t="str">
            <v>Nyírbéltek</v>
          </cell>
        </row>
        <row r="1992">
          <cell r="BT1992" t="str">
            <v>Nyírbogát</v>
          </cell>
        </row>
        <row r="1993">
          <cell r="BT1993" t="str">
            <v>Nyírbogdány</v>
          </cell>
        </row>
        <row r="1994">
          <cell r="BT1994" t="str">
            <v>Nyírcsaholy</v>
          </cell>
        </row>
        <row r="1995">
          <cell r="BT1995" t="str">
            <v>Nyírcsászári</v>
          </cell>
        </row>
        <row r="1996">
          <cell r="BT1996" t="str">
            <v>Nyírderzs</v>
          </cell>
        </row>
        <row r="1997">
          <cell r="BT1997" t="str">
            <v>Nyíregyháza</v>
          </cell>
        </row>
        <row r="1998">
          <cell r="BT1998" t="str">
            <v>Nyírgelse</v>
          </cell>
        </row>
        <row r="1999">
          <cell r="BT1999" t="str">
            <v>Nyírgyulaj</v>
          </cell>
        </row>
        <row r="2000">
          <cell r="BT2000" t="str">
            <v>Nyíri</v>
          </cell>
        </row>
        <row r="2001">
          <cell r="BT2001" t="str">
            <v>Nyíribrony</v>
          </cell>
        </row>
        <row r="2002">
          <cell r="BT2002" t="str">
            <v>Nyírjákó</v>
          </cell>
        </row>
        <row r="2003">
          <cell r="BT2003" t="str">
            <v>Nyírkarász</v>
          </cell>
        </row>
        <row r="2004">
          <cell r="BT2004" t="str">
            <v>Nyírkáta</v>
          </cell>
        </row>
        <row r="2005">
          <cell r="BT2005" t="str">
            <v>Nyírkércs</v>
          </cell>
        </row>
        <row r="2006">
          <cell r="BT2006" t="str">
            <v>Nyírlövő</v>
          </cell>
        </row>
        <row r="2007">
          <cell r="BT2007" t="str">
            <v>Nyírlugos</v>
          </cell>
        </row>
        <row r="2008">
          <cell r="BT2008" t="str">
            <v>Nyírmada</v>
          </cell>
        </row>
        <row r="2009">
          <cell r="BT2009" t="str">
            <v>Nyírmártonfalva</v>
          </cell>
        </row>
        <row r="2010">
          <cell r="BT2010" t="str">
            <v>Nyírmeggyes</v>
          </cell>
        </row>
        <row r="2011">
          <cell r="BT2011" t="str">
            <v>Nyírmihálydi</v>
          </cell>
        </row>
        <row r="2012">
          <cell r="BT2012" t="str">
            <v>Nyírparasznya</v>
          </cell>
        </row>
        <row r="2013">
          <cell r="BT2013" t="str">
            <v>Nyírpazony</v>
          </cell>
        </row>
        <row r="2014">
          <cell r="BT2014" t="str">
            <v>Nyírpilis</v>
          </cell>
        </row>
        <row r="2015">
          <cell r="BT2015" t="str">
            <v>Nyírtass</v>
          </cell>
        </row>
        <row r="2016">
          <cell r="BT2016" t="str">
            <v>Nyírtelek</v>
          </cell>
        </row>
        <row r="2017">
          <cell r="BT2017" t="str">
            <v>Nyírtét</v>
          </cell>
        </row>
        <row r="2018">
          <cell r="BT2018" t="str">
            <v>Nyírtura</v>
          </cell>
        </row>
        <row r="2019">
          <cell r="BT2019" t="str">
            <v>Nyírvasvári</v>
          </cell>
        </row>
        <row r="2020">
          <cell r="BT2020" t="str">
            <v>Nyomár</v>
          </cell>
        </row>
        <row r="2021">
          <cell r="BT2021" t="str">
            <v>Nyőgér</v>
          </cell>
        </row>
        <row r="2022">
          <cell r="BT2022" t="str">
            <v>Nyugotszenterzsébet</v>
          </cell>
        </row>
        <row r="2023">
          <cell r="BT2023" t="str">
            <v>Nyúl</v>
          </cell>
        </row>
        <row r="2024">
          <cell r="BT2024" t="str">
            <v>Óbánya</v>
          </cell>
        </row>
        <row r="2025">
          <cell r="BT2025" t="str">
            <v>Óbarok</v>
          </cell>
        </row>
        <row r="2026">
          <cell r="BT2026" t="str">
            <v>Óbudavár</v>
          </cell>
        </row>
        <row r="2027">
          <cell r="BT2027" t="str">
            <v>Ócsa</v>
          </cell>
        </row>
        <row r="2028">
          <cell r="BT2028" t="str">
            <v>Ócsárd</v>
          </cell>
        </row>
        <row r="2029">
          <cell r="BT2029" t="str">
            <v>Ófalu</v>
          </cell>
        </row>
        <row r="2030">
          <cell r="BT2030" t="str">
            <v>Ófehértó</v>
          </cell>
        </row>
        <row r="2031">
          <cell r="BT2031" t="str">
            <v>Óföldeák</v>
          </cell>
        </row>
        <row r="2032">
          <cell r="BT2032" t="str">
            <v>Óhíd</v>
          </cell>
        </row>
        <row r="2033">
          <cell r="BT2033" t="str">
            <v>Okány</v>
          </cell>
        </row>
        <row r="2034">
          <cell r="BT2034" t="str">
            <v>Okorág</v>
          </cell>
        </row>
        <row r="2035">
          <cell r="BT2035" t="str">
            <v>Okorvölgy</v>
          </cell>
        </row>
        <row r="2036">
          <cell r="BT2036" t="str">
            <v>Olasz</v>
          </cell>
        </row>
        <row r="2037">
          <cell r="BT2037" t="str">
            <v>Olaszfa</v>
          </cell>
        </row>
        <row r="2038">
          <cell r="BT2038" t="str">
            <v>Olaszfalu</v>
          </cell>
        </row>
        <row r="2039">
          <cell r="BT2039" t="str">
            <v>Olaszliszka</v>
          </cell>
        </row>
        <row r="2040">
          <cell r="BT2040" t="str">
            <v>Olcsva</v>
          </cell>
        </row>
        <row r="2041">
          <cell r="BT2041" t="str">
            <v>Olcsvaapáti</v>
          </cell>
        </row>
        <row r="2042">
          <cell r="BT2042" t="str">
            <v>Old</v>
          </cell>
        </row>
        <row r="2043">
          <cell r="BT2043" t="str">
            <v>Ólmod</v>
          </cell>
        </row>
        <row r="2044">
          <cell r="BT2044" t="str">
            <v>Oltárc</v>
          </cell>
        </row>
        <row r="2045">
          <cell r="BT2045" t="str">
            <v>Onga</v>
          </cell>
        </row>
        <row r="2046">
          <cell r="BT2046" t="str">
            <v>Ónod</v>
          </cell>
        </row>
        <row r="2047">
          <cell r="BT2047" t="str">
            <v>Ópályi</v>
          </cell>
        </row>
        <row r="2048">
          <cell r="BT2048" t="str">
            <v>Ópusztaszer</v>
          </cell>
        </row>
        <row r="2049">
          <cell r="BT2049" t="str">
            <v>Orbányosfa</v>
          </cell>
        </row>
        <row r="2050">
          <cell r="BT2050" t="str">
            <v>Orci</v>
          </cell>
        </row>
        <row r="2051">
          <cell r="BT2051" t="str">
            <v>Ordacsehi</v>
          </cell>
        </row>
        <row r="2052">
          <cell r="BT2052" t="str">
            <v>Ordas</v>
          </cell>
        </row>
        <row r="2053">
          <cell r="BT2053" t="str">
            <v>Orfalu</v>
          </cell>
        </row>
        <row r="2054">
          <cell r="BT2054" t="str">
            <v>Orfű</v>
          </cell>
        </row>
        <row r="2055">
          <cell r="BT2055" t="str">
            <v>Orgovány</v>
          </cell>
        </row>
        <row r="2056">
          <cell r="BT2056" t="str">
            <v>Ormándlak</v>
          </cell>
        </row>
        <row r="2057">
          <cell r="BT2057" t="str">
            <v>Ormosbánya</v>
          </cell>
        </row>
        <row r="2058">
          <cell r="BT2058" t="str">
            <v>Orosháza</v>
          </cell>
        </row>
        <row r="2059">
          <cell r="BT2059" t="str">
            <v>Oroszi</v>
          </cell>
        </row>
        <row r="2060">
          <cell r="BT2060" t="str">
            <v>Oroszlány</v>
          </cell>
        </row>
        <row r="2061">
          <cell r="BT2061" t="str">
            <v>Oroszló</v>
          </cell>
        </row>
        <row r="2062">
          <cell r="BT2062" t="str">
            <v>Orosztony</v>
          </cell>
        </row>
        <row r="2063">
          <cell r="BT2063" t="str">
            <v>Ortaháza</v>
          </cell>
        </row>
        <row r="2064">
          <cell r="BT2064" t="str">
            <v>Osli</v>
          </cell>
        </row>
        <row r="2065">
          <cell r="BT2065" t="str">
            <v>Ostffyasszonyfa</v>
          </cell>
        </row>
        <row r="2066">
          <cell r="BT2066" t="str">
            <v>Ostoros</v>
          </cell>
        </row>
        <row r="2067">
          <cell r="BT2067" t="str">
            <v>Oszkó</v>
          </cell>
        </row>
        <row r="2068">
          <cell r="BT2068" t="str">
            <v>Oszlár</v>
          </cell>
        </row>
        <row r="2069">
          <cell r="BT2069" t="str">
            <v>Osztopán</v>
          </cell>
        </row>
        <row r="2070">
          <cell r="BT2070" t="str">
            <v>Ózd</v>
          </cell>
        </row>
        <row r="2071">
          <cell r="BT2071" t="str">
            <v>Ózdfalu</v>
          </cell>
        </row>
        <row r="2072">
          <cell r="BT2072" t="str">
            <v>Ozmánbük</v>
          </cell>
        </row>
        <row r="2073">
          <cell r="BT2073" t="str">
            <v>Ozora</v>
          </cell>
        </row>
        <row r="2074">
          <cell r="BT2074" t="str">
            <v>Öcs</v>
          </cell>
        </row>
        <row r="2075">
          <cell r="BT2075" t="str">
            <v>Őcsény</v>
          </cell>
        </row>
        <row r="2076">
          <cell r="BT2076" t="str">
            <v>Öcsöd</v>
          </cell>
        </row>
        <row r="2077">
          <cell r="BT2077" t="str">
            <v>Ököritófülpös</v>
          </cell>
        </row>
        <row r="2078">
          <cell r="BT2078" t="str">
            <v>Ölbő</v>
          </cell>
        </row>
        <row r="2079">
          <cell r="BT2079" t="str">
            <v>Ömböly</v>
          </cell>
        </row>
        <row r="2080">
          <cell r="BT2080" t="str">
            <v>Őr</v>
          </cell>
        </row>
        <row r="2081">
          <cell r="BT2081" t="str">
            <v>Őrbottyán</v>
          </cell>
        </row>
        <row r="2082">
          <cell r="BT2082" t="str">
            <v>Öregcsertő</v>
          </cell>
        </row>
        <row r="2083">
          <cell r="BT2083" t="str">
            <v>Öreglak</v>
          </cell>
        </row>
        <row r="2084">
          <cell r="BT2084" t="str">
            <v>Őrhalom</v>
          </cell>
        </row>
        <row r="2085">
          <cell r="BT2085" t="str">
            <v>Őrimagyarósd</v>
          </cell>
        </row>
        <row r="2086">
          <cell r="BT2086" t="str">
            <v>Őriszentpéter</v>
          </cell>
        </row>
        <row r="2087">
          <cell r="BT2087" t="str">
            <v>Örkény</v>
          </cell>
        </row>
        <row r="2088">
          <cell r="BT2088" t="str">
            <v>Örményes</v>
          </cell>
        </row>
        <row r="2089">
          <cell r="BT2089" t="str">
            <v>Örménykút</v>
          </cell>
        </row>
        <row r="2090">
          <cell r="BT2090" t="str">
            <v>Őrtilos</v>
          </cell>
        </row>
        <row r="2091">
          <cell r="BT2091" t="str">
            <v>Örvényes</v>
          </cell>
        </row>
        <row r="2092">
          <cell r="BT2092" t="str">
            <v>Ősagárd</v>
          </cell>
        </row>
        <row r="2093">
          <cell r="BT2093" t="str">
            <v>Ősi</v>
          </cell>
        </row>
        <row r="2094">
          <cell r="BT2094" t="str">
            <v>Öskü</v>
          </cell>
        </row>
        <row r="2095">
          <cell r="BT2095" t="str">
            <v>Öttevény</v>
          </cell>
        </row>
        <row r="2096">
          <cell r="BT2096" t="str">
            <v>Öttömös</v>
          </cell>
        </row>
        <row r="2097">
          <cell r="BT2097" t="str">
            <v>Ötvöskónyi</v>
          </cell>
        </row>
        <row r="2098">
          <cell r="BT2098" t="str">
            <v>Pácin</v>
          </cell>
        </row>
        <row r="2099">
          <cell r="BT2099" t="str">
            <v>Pacsa</v>
          </cell>
        </row>
        <row r="2100">
          <cell r="BT2100" t="str">
            <v>Pácsony</v>
          </cell>
        </row>
        <row r="2101">
          <cell r="BT2101" t="str">
            <v>Padár</v>
          </cell>
        </row>
        <row r="2102">
          <cell r="BT2102" t="str">
            <v>Páhi</v>
          </cell>
        </row>
        <row r="2103">
          <cell r="BT2103" t="str">
            <v>Páka</v>
          </cell>
        </row>
        <row r="2104">
          <cell r="BT2104" t="str">
            <v>Pakod</v>
          </cell>
        </row>
        <row r="2105">
          <cell r="BT2105" t="str">
            <v>Pákozd</v>
          </cell>
        </row>
        <row r="2106">
          <cell r="BT2106" t="str">
            <v>Paks</v>
          </cell>
        </row>
        <row r="2107">
          <cell r="BT2107" t="str">
            <v>Palé</v>
          </cell>
        </row>
        <row r="2108">
          <cell r="BT2108" t="str">
            <v>Pálfa</v>
          </cell>
        </row>
        <row r="2109">
          <cell r="BT2109" t="str">
            <v>Pálfiszeg</v>
          </cell>
        </row>
        <row r="2110">
          <cell r="BT2110" t="str">
            <v>Pálháza</v>
          </cell>
        </row>
        <row r="2111">
          <cell r="BT2111" t="str">
            <v>Páli</v>
          </cell>
        </row>
        <row r="2112">
          <cell r="BT2112" t="str">
            <v>Palkonya</v>
          </cell>
        </row>
        <row r="2113">
          <cell r="BT2113" t="str">
            <v>Pálmajor</v>
          </cell>
        </row>
        <row r="2114">
          <cell r="BT2114" t="str">
            <v>Pálmonostora</v>
          </cell>
        </row>
        <row r="2115">
          <cell r="BT2115" t="str">
            <v>Pálosvörösmart</v>
          </cell>
        </row>
        <row r="2116">
          <cell r="BT2116" t="str">
            <v>Palotabozsok</v>
          </cell>
        </row>
        <row r="2117">
          <cell r="BT2117" t="str">
            <v>Palotás</v>
          </cell>
        </row>
        <row r="2118">
          <cell r="BT2118" t="str">
            <v>Paloznak</v>
          </cell>
        </row>
        <row r="2119">
          <cell r="BT2119" t="str">
            <v>Pamlény</v>
          </cell>
        </row>
        <row r="2120">
          <cell r="BT2120" t="str">
            <v>Pamuk</v>
          </cell>
        </row>
        <row r="2121">
          <cell r="BT2121" t="str">
            <v>Pánd</v>
          </cell>
        </row>
        <row r="2122">
          <cell r="BT2122" t="str">
            <v>Pankasz</v>
          </cell>
        </row>
        <row r="2123">
          <cell r="BT2123" t="str">
            <v>Pannonhalma</v>
          </cell>
        </row>
        <row r="2124">
          <cell r="BT2124" t="str">
            <v>Pányok</v>
          </cell>
        </row>
        <row r="2125">
          <cell r="BT2125" t="str">
            <v>Panyola</v>
          </cell>
        </row>
        <row r="2126">
          <cell r="BT2126" t="str">
            <v>Pap</v>
          </cell>
        </row>
        <row r="2127">
          <cell r="BT2127" t="str">
            <v>Pápa</v>
          </cell>
        </row>
        <row r="2128">
          <cell r="BT2128" t="str">
            <v>Pápadereske</v>
          </cell>
        </row>
        <row r="2129">
          <cell r="BT2129" t="str">
            <v>Pápakovácsi</v>
          </cell>
        </row>
        <row r="2130">
          <cell r="BT2130" t="str">
            <v>Pápasalamon</v>
          </cell>
        </row>
        <row r="2131">
          <cell r="BT2131" t="str">
            <v>Pápateszér</v>
          </cell>
        </row>
        <row r="2132">
          <cell r="BT2132" t="str">
            <v>Papkeszi</v>
          </cell>
        </row>
        <row r="2133">
          <cell r="BT2133" t="str">
            <v>Pápoc</v>
          </cell>
        </row>
        <row r="2134">
          <cell r="BT2134" t="str">
            <v>Papos</v>
          </cell>
        </row>
        <row r="2135">
          <cell r="BT2135" t="str">
            <v>Páprád</v>
          </cell>
        </row>
        <row r="2136">
          <cell r="BT2136" t="str">
            <v>Parád</v>
          </cell>
        </row>
        <row r="2137">
          <cell r="BT2137" t="str">
            <v>Parádsasvár</v>
          </cell>
        </row>
        <row r="2138">
          <cell r="BT2138" t="str">
            <v>Parasznya</v>
          </cell>
        </row>
        <row r="2139">
          <cell r="BT2139" t="str">
            <v>Pári</v>
          </cell>
        </row>
        <row r="2140">
          <cell r="BT2140" t="str">
            <v>Paszab</v>
          </cell>
        </row>
        <row r="2141">
          <cell r="BT2141" t="str">
            <v>Pásztó</v>
          </cell>
        </row>
        <row r="2142">
          <cell r="BT2142" t="str">
            <v>Pásztori</v>
          </cell>
        </row>
        <row r="2143">
          <cell r="BT2143" t="str">
            <v>Pat</v>
          </cell>
        </row>
        <row r="2144">
          <cell r="BT2144" t="str">
            <v>Patak</v>
          </cell>
        </row>
        <row r="2145">
          <cell r="BT2145" t="str">
            <v>Patalom</v>
          </cell>
        </row>
        <row r="2146">
          <cell r="BT2146" t="str">
            <v>Patapoklosi</v>
          </cell>
        </row>
        <row r="2147">
          <cell r="BT2147" t="str">
            <v>Patca</v>
          </cell>
        </row>
        <row r="2148">
          <cell r="BT2148" t="str">
            <v>Pátka</v>
          </cell>
        </row>
        <row r="2149">
          <cell r="BT2149" t="str">
            <v>Patosfa</v>
          </cell>
        </row>
        <row r="2150">
          <cell r="BT2150" t="str">
            <v>Pátroha</v>
          </cell>
        </row>
        <row r="2151">
          <cell r="BT2151" t="str">
            <v>Patvarc</v>
          </cell>
        </row>
        <row r="2152">
          <cell r="BT2152" t="str">
            <v>Páty</v>
          </cell>
        </row>
        <row r="2153">
          <cell r="BT2153" t="str">
            <v>Pátyod</v>
          </cell>
        </row>
        <row r="2154">
          <cell r="BT2154" t="str">
            <v>Pázmánd</v>
          </cell>
        </row>
        <row r="2155">
          <cell r="BT2155" t="str">
            <v>Pázmándfalu</v>
          </cell>
        </row>
        <row r="2156">
          <cell r="BT2156" t="str">
            <v>Pécel</v>
          </cell>
        </row>
        <row r="2157">
          <cell r="BT2157" t="str">
            <v>Pecöl</v>
          </cell>
        </row>
        <row r="2158">
          <cell r="BT2158" t="str">
            <v>Pécs</v>
          </cell>
        </row>
        <row r="2159">
          <cell r="BT2159" t="str">
            <v>Pécsbagota</v>
          </cell>
        </row>
        <row r="2160">
          <cell r="BT2160" t="str">
            <v>Pécsdevecser</v>
          </cell>
        </row>
        <row r="2161">
          <cell r="BT2161" t="str">
            <v>Pécsely</v>
          </cell>
        </row>
        <row r="2162">
          <cell r="BT2162" t="str">
            <v>Pécsudvard</v>
          </cell>
        </row>
        <row r="2163">
          <cell r="BT2163" t="str">
            <v>Pécsvárad</v>
          </cell>
        </row>
        <row r="2164">
          <cell r="BT2164" t="str">
            <v>Pellérd</v>
          </cell>
        </row>
        <row r="2165">
          <cell r="BT2165" t="str">
            <v>Pély</v>
          </cell>
        </row>
        <row r="2166">
          <cell r="BT2166" t="str">
            <v>Penc</v>
          </cell>
        </row>
        <row r="2167">
          <cell r="BT2167" t="str">
            <v>Penészlek</v>
          </cell>
        </row>
        <row r="2168">
          <cell r="BT2168" t="str">
            <v>Pénzesgyőr</v>
          </cell>
        </row>
        <row r="2169">
          <cell r="BT2169" t="str">
            <v>Penyige</v>
          </cell>
        </row>
        <row r="2170">
          <cell r="BT2170" t="str">
            <v>Pér</v>
          </cell>
        </row>
        <row r="2171">
          <cell r="BT2171" t="str">
            <v>Perbál</v>
          </cell>
        </row>
        <row r="2172">
          <cell r="BT2172" t="str">
            <v>Pere</v>
          </cell>
        </row>
        <row r="2173">
          <cell r="BT2173" t="str">
            <v>Perecse</v>
          </cell>
        </row>
        <row r="2174">
          <cell r="BT2174" t="str">
            <v>Pereked</v>
          </cell>
        </row>
        <row r="2175">
          <cell r="BT2175" t="str">
            <v>Perenye</v>
          </cell>
        </row>
        <row r="2176">
          <cell r="BT2176" t="str">
            <v>Peresznye</v>
          </cell>
        </row>
        <row r="2177">
          <cell r="BT2177" t="str">
            <v>Pereszteg</v>
          </cell>
        </row>
        <row r="2178">
          <cell r="BT2178" t="str">
            <v>Perkáta</v>
          </cell>
        </row>
        <row r="2179">
          <cell r="BT2179" t="str">
            <v>Perkupa</v>
          </cell>
        </row>
        <row r="2180">
          <cell r="BT2180" t="str">
            <v>Perőcsény</v>
          </cell>
        </row>
        <row r="2181">
          <cell r="BT2181" t="str">
            <v>Peterd</v>
          </cell>
        </row>
        <row r="2182">
          <cell r="BT2182" t="str">
            <v>Péterhida</v>
          </cell>
        </row>
        <row r="2183">
          <cell r="BT2183" t="str">
            <v>Péteri</v>
          </cell>
        </row>
        <row r="2184">
          <cell r="BT2184" t="str">
            <v>Pétervására</v>
          </cell>
        </row>
        <row r="2185">
          <cell r="BT2185" t="str">
            <v>Pétfürdő</v>
          </cell>
        </row>
        <row r="2186">
          <cell r="BT2186" t="str">
            <v>Pethőhenye</v>
          </cell>
        </row>
        <row r="2187">
          <cell r="BT2187" t="str">
            <v>Petneháza</v>
          </cell>
        </row>
        <row r="2188">
          <cell r="BT2188" t="str">
            <v>Petőfibánya</v>
          </cell>
        </row>
        <row r="2189">
          <cell r="BT2189" t="str">
            <v>Petőfiszállás</v>
          </cell>
        </row>
        <row r="2190">
          <cell r="BT2190" t="str">
            <v>Petőháza</v>
          </cell>
        </row>
        <row r="2191">
          <cell r="BT2191" t="str">
            <v>Petőmihályfa</v>
          </cell>
        </row>
        <row r="2192">
          <cell r="BT2192" t="str">
            <v>Petrikeresztúr</v>
          </cell>
        </row>
        <row r="2193">
          <cell r="BT2193" t="str">
            <v>Petrivente</v>
          </cell>
        </row>
        <row r="2194">
          <cell r="BT2194" t="str">
            <v>Pettend</v>
          </cell>
        </row>
        <row r="2195">
          <cell r="BT2195" t="str">
            <v>Piliny</v>
          </cell>
        </row>
        <row r="2196">
          <cell r="BT2196" t="str">
            <v>Pilis</v>
          </cell>
        </row>
        <row r="2197">
          <cell r="BT2197" t="str">
            <v>Pilisborosjenő</v>
          </cell>
        </row>
        <row r="2198">
          <cell r="BT2198" t="str">
            <v>Piliscsaba</v>
          </cell>
        </row>
        <row r="2199">
          <cell r="BT2199" t="str">
            <v>Piliscsév</v>
          </cell>
        </row>
        <row r="2200">
          <cell r="BT2200" t="str">
            <v>Pilisjászfalu</v>
          </cell>
        </row>
        <row r="2201">
          <cell r="BT2201" t="str">
            <v>Pilismarót</v>
          </cell>
        </row>
        <row r="2202">
          <cell r="BT2202" t="str">
            <v>Pilisszántó</v>
          </cell>
        </row>
        <row r="2203">
          <cell r="BT2203" t="str">
            <v>Pilisszentiván</v>
          </cell>
        </row>
        <row r="2204">
          <cell r="BT2204" t="str">
            <v>Pilisszentkereszt</v>
          </cell>
        </row>
        <row r="2205">
          <cell r="BT2205" t="str">
            <v>Pilisszentlászló</v>
          </cell>
        </row>
        <row r="2206">
          <cell r="BT2206" t="str">
            <v>Pilisvörösvár</v>
          </cell>
        </row>
        <row r="2207">
          <cell r="BT2207" t="str">
            <v>Pincehely</v>
          </cell>
        </row>
        <row r="2208">
          <cell r="BT2208" t="str">
            <v>Pinkamindszent</v>
          </cell>
        </row>
        <row r="2209">
          <cell r="BT2209" t="str">
            <v>Pinnye</v>
          </cell>
        </row>
        <row r="2210">
          <cell r="BT2210" t="str">
            <v>Piricse</v>
          </cell>
        </row>
        <row r="2211">
          <cell r="BT2211" t="str">
            <v>Pirtó</v>
          </cell>
        </row>
        <row r="2212">
          <cell r="BT2212" t="str">
            <v>Piskó</v>
          </cell>
        </row>
        <row r="2213">
          <cell r="BT2213" t="str">
            <v>Pitvaros</v>
          </cell>
        </row>
        <row r="2214">
          <cell r="BT2214" t="str">
            <v>Pócsa</v>
          </cell>
        </row>
        <row r="2215">
          <cell r="BT2215" t="str">
            <v>Pocsaj</v>
          </cell>
        </row>
        <row r="2216">
          <cell r="BT2216" t="str">
            <v>Pócsmegyer</v>
          </cell>
        </row>
        <row r="2217">
          <cell r="BT2217" t="str">
            <v>Pócspetri</v>
          </cell>
        </row>
        <row r="2218">
          <cell r="BT2218" t="str">
            <v>Pogány</v>
          </cell>
        </row>
        <row r="2219">
          <cell r="BT2219" t="str">
            <v>Pogányszentpéter</v>
          </cell>
        </row>
        <row r="2220">
          <cell r="BT2220" t="str">
            <v>Pókaszepetk</v>
          </cell>
        </row>
        <row r="2221">
          <cell r="BT2221" t="str">
            <v>Polány</v>
          </cell>
        </row>
        <row r="2222">
          <cell r="BT2222" t="str">
            <v>Polgár</v>
          </cell>
        </row>
        <row r="2223">
          <cell r="BT2223" t="str">
            <v>Polgárdi</v>
          </cell>
        </row>
        <row r="2224">
          <cell r="BT2224" t="str">
            <v>Pomáz</v>
          </cell>
        </row>
        <row r="2225">
          <cell r="BT2225" t="str">
            <v>Porcsalma</v>
          </cell>
        </row>
        <row r="2226">
          <cell r="BT2226" t="str">
            <v>Pornóapáti</v>
          </cell>
        </row>
        <row r="2227">
          <cell r="BT2227" t="str">
            <v>Poroszló</v>
          </cell>
        </row>
        <row r="2228">
          <cell r="BT2228" t="str">
            <v>Porpác</v>
          </cell>
        </row>
        <row r="2229">
          <cell r="BT2229" t="str">
            <v>Porrog</v>
          </cell>
        </row>
        <row r="2230">
          <cell r="BT2230" t="str">
            <v>Porrogszentkirály</v>
          </cell>
        </row>
        <row r="2231">
          <cell r="BT2231" t="str">
            <v>Porrogszentpál</v>
          </cell>
        </row>
        <row r="2232">
          <cell r="BT2232" t="str">
            <v>Pórszombat</v>
          </cell>
        </row>
        <row r="2233">
          <cell r="BT2233" t="str">
            <v>Porva</v>
          </cell>
        </row>
        <row r="2234">
          <cell r="BT2234" t="str">
            <v>Pósfa</v>
          </cell>
        </row>
        <row r="2235">
          <cell r="BT2235" t="str">
            <v>Potony</v>
          </cell>
        </row>
        <row r="2236">
          <cell r="BT2236" t="str">
            <v>Potyond</v>
          </cell>
        </row>
        <row r="2237">
          <cell r="BT2237" t="str">
            <v>Pölöske</v>
          </cell>
        </row>
        <row r="2238">
          <cell r="BT2238" t="str">
            <v>Pölöskefő</v>
          </cell>
        </row>
        <row r="2239">
          <cell r="BT2239" t="str">
            <v>Pörböly</v>
          </cell>
        </row>
        <row r="2240">
          <cell r="BT2240" t="str">
            <v>Pördefölde</v>
          </cell>
        </row>
        <row r="2241">
          <cell r="BT2241" t="str">
            <v>Pötréte</v>
          </cell>
        </row>
        <row r="2242">
          <cell r="BT2242" t="str">
            <v>Prügy</v>
          </cell>
        </row>
        <row r="2243">
          <cell r="BT2243" t="str">
            <v>Pula</v>
          </cell>
        </row>
        <row r="2244">
          <cell r="BT2244" t="str">
            <v>Pusztaapáti</v>
          </cell>
        </row>
        <row r="2245">
          <cell r="BT2245" t="str">
            <v>Pusztaberki</v>
          </cell>
        </row>
        <row r="2246">
          <cell r="BT2246" t="str">
            <v>Pusztacsalád</v>
          </cell>
        </row>
        <row r="2247">
          <cell r="BT2247" t="str">
            <v>Pusztacsó</v>
          </cell>
        </row>
        <row r="2248">
          <cell r="BT2248" t="str">
            <v>Pusztadobos</v>
          </cell>
        </row>
        <row r="2249">
          <cell r="BT2249" t="str">
            <v>Pusztaederics</v>
          </cell>
        </row>
        <row r="2250">
          <cell r="BT2250" t="str">
            <v>Pusztafalu</v>
          </cell>
        </row>
        <row r="2251">
          <cell r="BT2251" t="str">
            <v>Pusztaföldvár</v>
          </cell>
        </row>
        <row r="2252">
          <cell r="BT2252" t="str">
            <v>Pusztahencse</v>
          </cell>
        </row>
        <row r="2253">
          <cell r="BT2253" t="str">
            <v>Pusztakovácsi</v>
          </cell>
        </row>
        <row r="2254">
          <cell r="BT2254" t="str">
            <v>Pusztamagyaród</v>
          </cell>
        </row>
        <row r="2255">
          <cell r="BT2255" t="str">
            <v>Pusztamérges</v>
          </cell>
        </row>
        <row r="2256">
          <cell r="BT2256" t="str">
            <v>Pusztamiske</v>
          </cell>
        </row>
        <row r="2257">
          <cell r="BT2257" t="str">
            <v>Pusztamonostor</v>
          </cell>
        </row>
        <row r="2258">
          <cell r="BT2258" t="str">
            <v>Pusztaottlaka</v>
          </cell>
        </row>
        <row r="2259">
          <cell r="BT2259" t="str">
            <v>Pusztaradvány</v>
          </cell>
        </row>
        <row r="2260">
          <cell r="BT2260" t="str">
            <v>Pusztaszabolcs</v>
          </cell>
        </row>
        <row r="2261">
          <cell r="BT2261" t="str">
            <v>Pusztaszemes</v>
          </cell>
        </row>
        <row r="2262">
          <cell r="BT2262" t="str">
            <v>Pusztaszentlászló</v>
          </cell>
        </row>
        <row r="2263">
          <cell r="BT2263" t="str">
            <v>Pusztaszer</v>
          </cell>
        </row>
        <row r="2264">
          <cell r="BT2264" t="str">
            <v>Pusztavacs</v>
          </cell>
        </row>
        <row r="2265">
          <cell r="BT2265" t="str">
            <v>Pusztavám</v>
          </cell>
        </row>
        <row r="2266">
          <cell r="BT2266" t="str">
            <v>Pusztazámor</v>
          </cell>
        </row>
        <row r="2267">
          <cell r="BT2267" t="str">
            <v>Putnok</v>
          </cell>
        </row>
        <row r="2268">
          <cell r="BT2268" t="str">
            <v>Püski</v>
          </cell>
        </row>
        <row r="2269">
          <cell r="BT2269" t="str">
            <v>Püspökhatvan</v>
          </cell>
        </row>
        <row r="2270">
          <cell r="BT2270" t="str">
            <v>Püspökladány</v>
          </cell>
        </row>
        <row r="2271">
          <cell r="BT2271" t="str">
            <v>Püspökmolnári</v>
          </cell>
        </row>
        <row r="2272">
          <cell r="BT2272" t="str">
            <v>Püspökszilágy</v>
          </cell>
        </row>
        <row r="2273">
          <cell r="BT2273" t="str">
            <v>Rábacsanak</v>
          </cell>
        </row>
        <row r="2274">
          <cell r="BT2274" t="str">
            <v>Rábacsécsény</v>
          </cell>
        </row>
        <row r="2275">
          <cell r="BT2275" t="str">
            <v>Rábagyarmat</v>
          </cell>
        </row>
        <row r="2276">
          <cell r="BT2276" t="str">
            <v>Rábahídvég</v>
          </cell>
        </row>
        <row r="2277">
          <cell r="BT2277" t="str">
            <v>Rábakecöl</v>
          </cell>
        </row>
        <row r="2278">
          <cell r="BT2278" t="str">
            <v>Rábapatona</v>
          </cell>
        </row>
        <row r="2279">
          <cell r="BT2279" t="str">
            <v>Rábapaty</v>
          </cell>
        </row>
        <row r="2280">
          <cell r="BT2280" t="str">
            <v>Rábapordány</v>
          </cell>
        </row>
        <row r="2281">
          <cell r="BT2281" t="str">
            <v>Rábasebes</v>
          </cell>
        </row>
        <row r="2282">
          <cell r="BT2282" t="str">
            <v>Rábaszentandrás</v>
          </cell>
        </row>
        <row r="2283">
          <cell r="BT2283" t="str">
            <v>Rábaszentmihály</v>
          </cell>
        </row>
        <row r="2284">
          <cell r="BT2284" t="str">
            <v>Rábaszentmiklós</v>
          </cell>
        </row>
        <row r="2285">
          <cell r="BT2285" t="str">
            <v>Rábatamási</v>
          </cell>
        </row>
        <row r="2286">
          <cell r="BT2286" t="str">
            <v>Rábatöttös</v>
          </cell>
        </row>
        <row r="2287">
          <cell r="BT2287" t="str">
            <v>Rábcakapi</v>
          </cell>
        </row>
        <row r="2288">
          <cell r="BT2288" t="str">
            <v>Rácalmás</v>
          </cell>
        </row>
        <row r="2289">
          <cell r="BT2289" t="str">
            <v>Ráckeresztúr</v>
          </cell>
        </row>
        <row r="2290">
          <cell r="BT2290" t="str">
            <v>Ráckeve</v>
          </cell>
        </row>
        <row r="2291">
          <cell r="BT2291" t="str">
            <v>Rád</v>
          </cell>
        </row>
        <row r="2292">
          <cell r="BT2292" t="str">
            <v>Rádfalva</v>
          </cell>
        </row>
        <row r="2293">
          <cell r="BT2293" t="str">
            <v>Rádóckölked</v>
          </cell>
        </row>
        <row r="2294">
          <cell r="BT2294" t="str">
            <v>Radostyán</v>
          </cell>
        </row>
        <row r="2295">
          <cell r="BT2295" t="str">
            <v>Ragály</v>
          </cell>
        </row>
        <row r="2296">
          <cell r="BT2296" t="str">
            <v>Rajka</v>
          </cell>
        </row>
        <row r="2297">
          <cell r="BT2297" t="str">
            <v>Rakaca</v>
          </cell>
        </row>
        <row r="2298">
          <cell r="BT2298" t="str">
            <v>Rakacaszend</v>
          </cell>
        </row>
        <row r="2299">
          <cell r="BT2299" t="str">
            <v>Rakamaz</v>
          </cell>
        </row>
        <row r="2300">
          <cell r="BT2300" t="str">
            <v>Rákóczibánya</v>
          </cell>
        </row>
        <row r="2301">
          <cell r="BT2301" t="str">
            <v>Rákóczifalva</v>
          </cell>
        </row>
        <row r="2302">
          <cell r="BT2302" t="str">
            <v>Rákócziújfalu</v>
          </cell>
        </row>
        <row r="2303">
          <cell r="BT2303" t="str">
            <v>Ráksi</v>
          </cell>
        </row>
        <row r="2304">
          <cell r="BT2304" t="str">
            <v>Ramocsa</v>
          </cell>
        </row>
        <row r="2305">
          <cell r="BT2305" t="str">
            <v>Ramocsaháza</v>
          </cell>
        </row>
        <row r="2306">
          <cell r="BT2306" t="str">
            <v>Rápolt</v>
          </cell>
        </row>
        <row r="2307">
          <cell r="BT2307" t="str">
            <v>Raposka</v>
          </cell>
        </row>
        <row r="2308">
          <cell r="BT2308" t="str">
            <v>Rásonysápberencs</v>
          </cell>
        </row>
        <row r="2309">
          <cell r="BT2309" t="str">
            <v>Rátka</v>
          </cell>
        </row>
        <row r="2310">
          <cell r="BT2310" t="str">
            <v>Rátót</v>
          </cell>
        </row>
        <row r="2311">
          <cell r="BT2311" t="str">
            <v>Ravazd</v>
          </cell>
        </row>
        <row r="2312">
          <cell r="BT2312" t="str">
            <v>Recsk</v>
          </cell>
        </row>
        <row r="2313">
          <cell r="BT2313" t="str">
            <v>Réde</v>
          </cell>
        </row>
        <row r="2314">
          <cell r="BT2314" t="str">
            <v>Rédics</v>
          </cell>
        </row>
        <row r="2315">
          <cell r="BT2315" t="str">
            <v>Regéc</v>
          </cell>
        </row>
        <row r="2316">
          <cell r="BT2316" t="str">
            <v>Regenye</v>
          </cell>
        </row>
        <row r="2317">
          <cell r="BT2317" t="str">
            <v>Regöly</v>
          </cell>
        </row>
        <row r="2318">
          <cell r="BT2318" t="str">
            <v>Rém</v>
          </cell>
        </row>
        <row r="2319">
          <cell r="BT2319" t="str">
            <v>Remeteszőlős</v>
          </cell>
        </row>
        <row r="2320">
          <cell r="BT2320" t="str">
            <v>Répáshuta</v>
          </cell>
        </row>
        <row r="2321">
          <cell r="BT2321" t="str">
            <v>Répcelak</v>
          </cell>
        </row>
        <row r="2322">
          <cell r="BT2322" t="str">
            <v>Répceszemere</v>
          </cell>
        </row>
        <row r="2323">
          <cell r="BT2323" t="str">
            <v>Répceszentgyörgy</v>
          </cell>
        </row>
        <row r="2324">
          <cell r="BT2324" t="str">
            <v>Répcevis</v>
          </cell>
        </row>
        <row r="2325">
          <cell r="BT2325" t="str">
            <v>Resznek</v>
          </cell>
        </row>
        <row r="2326">
          <cell r="BT2326" t="str">
            <v>Rétalap</v>
          </cell>
        </row>
        <row r="2327">
          <cell r="BT2327" t="str">
            <v>Rétközberencs</v>
          </cell>
        </row>
        <row r="2328">
          <cell r="BT2328" t="str">
            <v>Rétság</v>
          </cell>
        </row>
        <row r="2329">
          <cell r="BT2329" t="str">
            <v>Révfülöp</v>
          </cell>
        </row>
        <row r="2330">
          <cell r="BT2330" t="str">
            <v>Révleányvár</v>
          </cell>
        </row>
        <row r="2331">
          <cell r="BT2331" t="str">
            <v>Rezi</v>
          </cell>
        </row>
        <row r="2332">
          <cell r="BT2332" t="str">
            <v>Ricse</v>
          </cell>
        </row>
        <row r="2333">
          <cell r="BT2333" t="str">
            <v>Rigács</v>
          </cell>
        </row>
        <row r="2334">
          <cell r="BT2334" t="str">
            <v>Rigyác</v>
          </cell>
        </row>
        <row r="2335">
          <cell r="BT2335" t="str">
            <v>Rimóc</v>
          </cell>
        </row>
        <row r="2336">
          <cell r="BT2336" t="str">
            <v>Rinyabesenyő</v>
          </cell>
        </row>
        <row r="2337">
          <cell r="BT2337" t="str">
            <v>Rinyakovácsi</v>
          </cell>
        </row>
        <row r="2338">
          <cell r="BT2338" t="str">
            <v>Rinyaszentkirály</v>
          </cell>
        </row>
        <row r="2339">
          <cell r="BT2339" t="str">
            <v>Rinyaújlak</v>
          </cell>
        </row>
        <row r="2340">
          <cell r="BT2340" t="str">
            <v>Rinyaújnép</v>
          </cell>
        </row>
        <row r="2341">
          <cell r="BT2341" t="str">
            <v>Rohod</v>
          </cell>
        </row>
        <row r="2342">
          <cell r="BT2342" t="str">
            <v>Románd</v>
          </cell>
        </row>
        <row r="2343">
          <cell r="BT2343" t="str">
            <v>Romhány</v>
          </cell>
        </row>
        <row r="2344">
          <cell r="BT2344" t="str">
            <v>Romonya</v>
          </cell>
        </row>
        <row r="2345">
          <cell r="BT2345" t="str">
            <v>Rózsafa</v>
          </cell>
        </row>
        <row r="2346">
          <cell r="BT2346" t="str">
            <v>Rozsály</v>
          </cell>
        </row>
        <row r="2347">
          <cell r="BT2347" t="str">
            <v>Rózsaszentmárton</v>
          </cell>
        </row>
        <row r="2348">
          <cell r="BT2348" t="str">
            <v>Röjtökmuzsaj</v>
          </cell>
        </row>
        <row r="2349">
          <cell r="BT2349" t="str">
            <v>Rönök</v>
          </cell>
        </row>
        <row r="2350">
          <cell r="BT2350" t="str">
            <v>Röszke</v>
          </cell>
        </row>
        <row r="2351">
          <cell r="BT2351" t="str">
            <v>Rudabánya</v>
          </cell>
        </row>
        <row r="2352">
          <cell r="BT2352" t="str">
            <v>Rudolftelep</v>
          </cell>
        </row>
        <row r="2353">
          <cell r="BT2353" t="str">
            <v>Rum</v>
          </cell>
        </row>
        <row r="2354">
          <cell r="BT2354" t="str">
            <v>Ruzsa</v>
          </cell>
        </row>
        <row r="2355">
          <cell r="BT2355" t="str">
            <v>Ságújfalu</v>
          </cell>
        </row>
        <row r="2356">
          <cell r="BT2356" t="str">
            <v>Ságvár</v>
          </cell>
        </row>
        <row r="2357">
          <cell r="BT2357" t="str">
            <v>Sajóbábony</v>
          </cell>
        </row>
        <row r="2358">
          <cell r="BT2358" t="str">
            <v>Sajóecseg</v>
          </cell>
        </row>
        <row r="2359">
          <cell r="BT2359" t="str">
            <v>Sajógalgóc</v>
          </cell>
        </row>
        <row r="2360">
          <cell r="BT2360" t="str">
            <v>Sajóhídvég</v>
          </cell>
        </row>
        <row r="2361">
          <cell r="BT2361" t="str">
            <v>Sajóivánka</v>
          </cell>
        </row>
        <row r="2362">
          <cell r="BT2362" t="str">
            <v>Sajókápolna</v>
          </cell>
        </row>
        <row r="2363">
          <cell r="BT2363" t="str">
            <v>Sajókaza</v>
          </cell>
        </row>
        <row r="2364">
          <cell r="BT2364" t="str">
            <v>Sajókeresztúr</v>
          </cell>
        </row>
        <row r="2365">
          <cell r="BT2365" t="str">
            <v>Sajólád</v>
          </cell>
        </row>
        <row r="2366">
          <cell r="BT2366" t="str">
            <v>Sajólászlófalva</v>
          </cell>
        </row>
        <row r="2367">
          <cell r="BT2367" t="str">
            <v>Sajómercse</v>
          </cell>
        </row>
        <row r="2368">
          <cell r="BT2368" t="str">
            <v>Sajónémeti</v>
          </cell>
        </row>
        <row r="2369">
          <cell r="BT2369" t="str">
            <v>Sajóörös</v>
          </cell>
        </row>
        <row r="2370">
          <cell r="BT2370" t="str">
            <v>Sajópálfala</v>
          </cell>
        </row>
        <row r="2371">
          <cell r="BT2371" t="str">
            <v>Sajópetri</v>
          </cell>
        </row>
        <row r="2372">
          <cell r="BT2372" t="str">
            <v>Sajópüspöki</v>
          </cell>
        </row>
        <row r="2373">
          <cell r="BT2373" t="str">
            <v>Sajósenye</v>
          </cell>
        </row>
        <row r="2374">
          <cell r="BT2374" t="str">
            <v>Sajószentpéter</v>
          </cell>
        </row>
        <row r="2375">
          <cell r="BT2375" t="str">
            <v>Sajószöged</v>
          </cell>
        </row>
        <row r="2376">
          <cell r="BT2376" t="str">
            <v>Sajóvámos</v>
          </cell>
        </row>
        <row r="2377">
          <cell r="BT2377" t="str">
            <v>Sajóvelezd</v>
          </cell>
        </row>
        <row r="2378">
          <cell r="BT2378" t="str">
            <v>Sajtoskál</v>
          </cell>
        </row>
        <row r="2379">
          <cell r="BT2379" t="str">
            <v>Salföld</v>
          </cell>
        </row>
        <row r="2380">
          <cell r="BT2380" t="str">
            <v>Salgótarján</v>
          </cell>
        </row>
        <row r="2381">
          <cell r="BT2381" t="str">
            <v>Salköveskút</v>
          </cell>
        </row>
        <row r="2382">
          <cell r="BT2382" t="str">
            <v>Salomvár</v>
          </cell>
        </row>
        <row r="2383">
          <cell r="BT2383" t="str">
            <v>Sály</v>
          </cell>
        </row>
        <row r="2384">
          <cell r="BT2384" t="str">
            <v>Sámod</v>
          </cell>
        </row>
        <row r="2385">
          <cell r="BT2385" t="str">
            <v>Sámsonháza</v>
          </cell>
        </row>
        <row r="2386">
          <cell r="BT2386" t="str">
            <v>Sand</v>
          </cell>
        </row>
        <row r="2387">
          <cell r="BT2387" t="str">
            <v>Sándorfalva</v>
          </cell>
        </row>
        <row r="2388">
          <cell r="BT2388" t="str">
            <v>Sántos</v>
          </cell>
        </row>
        <row r="2389">
          <cell r="BT2389" t="str">
            <v>Sáp</v>
          </cell>
        </row>
        <row r="2390">
          <cell r="BT2390" t="str">
            <v>Sáránd</v>
          </cell>
        </row>
        <row r="2391">
          <cell r="BT2391" t="str">
            <v>Sárazsadány</v>
          </cell>
        </row>
        <row r="2392">
          <cell r="BT2392" t="str">
            <v>Sárbogárd</v>
          </cell>
        </row>
        <row r="2393">
          <cell r="BT2393" t="str">
            <v>Sáregres</v>
          </cell>
        </row>
        <row r="2394">
          <cell r="BT2394" t="str">
            <v>Sárfimizdó</v>
          </cell>
        </row>
        <row r="2395">
          <cell r="BT2395" t="str">
            <v>Sárhida</v>
          </cell>
        </row>
        <row r="2396">
          <cell r="BT2396" t="str">
            <v>Sárisáp</v>
          </cell>
        </row>
        <row r="2397">
          <cell r="BT2397" t="str">
            <v>Sarkad</v>
          </cell>
        </row>
        <row r="2398">
          <cell r="BT2398" t="str">
            <v>Sarkadkeresztúr</v>
          </cell>
        </row>
        <row r="2399">
          <cell r="BT2399" t="str">
            <v>Sárkeresztes</v>
          </cell>
        </row>
        <row r="2400">
          <cell r="BT2400" t="str">
            <v>Sárkeresztúr</v>
          </cell>
        </row>
        <row r="2401">
          <cell r="BT2401" t="str">
            <v>Sárkeszi</v>
          </cell>
        </row>
        <row r="2402">
          <cell r="BT2402" t="str">
            <v>Sármellék</v>
          </cell>
        </row>
        <row r="2403">
          <cell r="BT2403" t="str">
            <v>Sárok</v>
          </cell>
        </row>
        <row r="2404">
          <cell r="BT2404" t="str">
            <v>Sárosd</v>
          </cell>
        </row>
        <row r="2405">
          <cell r="BT2405" t="str">
            <v>Sárospatak</v>
          </cell>
        </row>
        <row r="2406">
          <cell r="BT2406" t="str">
            <v>Sárpilis</v>
          </cell>
        </row>
        <row r="2407">
          <cell r="BT2407" t="str">
            <v>Sárrétudvari</v>
          </cell>
        </row>
        <row r="2408">
          <cell r="BT2408" t="str">
            <v>Sarród</v>
          </cell>
        </row>
        <row r="2409">
          <cell r="BT2409" t="str">
            <v>Sárszentágota</v>
          </cell>
        </row>
        <row r="2410">
          <cell r="BT2410" t="str">
            <v>Sárszentlőrinc</v>
          </cell>
        </row>
        <row r="2411">
          <cell r="BT2411" t="str">
            <v>Sárszentmihály</v>
          </cell>
        </row>
        <row r="2412">
          <cell r="BT2412" t="str">
            <v>Sarud</v>
          </cell>
        </row>
        <row r="2413">
          <cell r="BT2413" t="str">
            <v>Sárvár</v>
          </cell>
        </row>
        <row r="2414">
          <cell r="BT2414" t="str">
            <v>Sásd</v>
          </cell>
        </row>
        <row r="2415">
          <cell r="BT2415" t="str">
            <v>Sáska</v>
          </cell>
        </row>
        <row r="2416">
          <cell r="BT2416" t="str">
            <v>Sáta</v>
          </cell>
        </row>
        <row r="2417">
          <cell r="BT2417" t="str">
            <v>Sátoraljaújhely</v>
          </cell>
        </row>
        <row r="2418">
          <cell r="BT2418" t="str">
            <v>Sátorhely</v>
          </cell>
        </row>
        <row r="2419">
          <cell r="BT2419" t="str">
            <v>Sávoly</v>
          </cell>
        </row>
        <row r="2420">
          <cell r="BT2420" t="str">
            <v>Sé</v>
          </cell>
        </row>
        <row r="2421">
          <cell r="BT2421" t="str">
            <v>Segesd</v>
          </cell>
        </row>
        <row r="2422">
          <cell r="BT2422" t="str">
            <v>Sellye</v>
          </cell>
        </row>
        <row r="2423">
          <cell r="BT2423" t="str">
            <v>Selyeb</v>
          </cell>
        </row>
        <row r="2424">
          <cell r="BT2424" t="str">
            <v>Semjén</v>
          </cell>
        </row>
        <row r="2425">
          <cell r="BT2425" t="str">
            <v>Semjénháza</v>
          </cell>
        </row>
        <row r="2426">
          <cell r="BT2426" t="str">
            <v>Sénye</v>
          </cell>
        </row>
        <row r="2427">
          <cell r="BT2427" t="str">
            <v>Sényő</v>
          </cell>
        </row>
        <row r="2428">
          <cell r="BT2428" t="str">
            <v>Seregélyes</v>
          </cell>
        </row>
        <row r="2429">
          <cell r="BT2429" t="str">
            <v>Serényfalva</v>
          </cell>
        </row>
        <row r="2430">
          <cell r="BT2430" t="str">
            <v>Sérsekszőlős</v>
          </cell>
        </row>
        <row r="2431">
          <cell r="BT2431" t="str">
            <v>Sikátor</v>
          </cell>
        </row>
        <row r="2432">
          <cell r="BT2432" t="str">
            <v>Siklós</v>
          </cell>
        </row>
        <row r="2433">
          <cell r="BT2433" t="str">
            <v>Siklósbodony</v>
          </cell>
        </row>
        <row r="2434">
          <cell r="BT2434" t="str">
            <v>Siklósnagyfalu</v>
          </cell>
        </row>
        <row r="2435">
          <cell r="BT2435" t="str">
            <v>Sima</v>
          </cell>
        </row>
        <row r="2436">
          <cell r="BT2436" t="str">
            <v>Simaság</v>
          </cell>
        </row>
        <row r="2437">
          <cell r="BT2437" t="str">
            <v>Simonfa</v>
          </cell>
        </row>
        <row r="2438">
          <cell r="BT2438" t="str">
            <v>Simontornya</v>
          </cell>
        </row>
        <row r="2439">
          <cell r="BT2439" t="str">
            <v>Sióagárd</v>
          </cell>
        </row>
        <row r="2440">
          <cell r="BT2440" t="str">
            <v>Siófok</v>
          </cell>
        </row>
        <row r="2441">
          <cell r="BT2441" t="str">
            <v>Siójut</v>
          </cell>
        </row>
        <row r="2442">
          <cell r="BT2442" t="str">
            <v>Sirok</v>
          </cell>
        </row>
        <row r="2443">
          <cell r="BT2443" t="str">
            <v>Sitke</v>
          </cell>
        </row>
        <row r="2444">
          <cell r="BT2444" t="str">
            <v>Sobor</v>
          </cell>
        </row>
        <row r="2445">
          <cell r="BT2445" t="str">
            <v>Sokorópátka</v>
          </cell>
        </row>
        <row r="2446">
          <cell r="BT2446" t="str">
            <v>Solt</v>
          </cell>
        </row>
        <row r="2447">
          <cell r="BT2447" t="str">
            <v>Soltszentimre</v>
          </cell>
        </row>
        <row r="2448">
          <cell r="BT2448" t="str">
            <v>Soltvadkert</v>
          </cell>
        </row>
        <row r="2449">
          <cell r="BT2449" t="str">
            <v>Sóly</v>
          </cell>
        </row>
        <row r="2450">
          <cell r="BT2450" t="str">
            <v>Solymár</v>
          </cell>
        </row>
        <row r="2451">
          <cell r="BT2451" t="str">
            <v>Som</v>
          </cell>
        </row>
        <row r="2452">
          <cell r="BT2452" t="str">
            <v>Somberek</v>
          </cell>
        </row>
        <row r="2453">
          <cell r="BT2453" t="str">
            <v>Somlójenő</v>
          </cell>
        </row>
        <row r="2454">
          <cell r="BT2454" t="str">
            <v>Somlószőlős</v>
          </cell>
        </row>
        <row r="2455">
          <cell r="BT2455" t="str">
            <v>Somlóvásárhely</v>
          </cell>
        </row>
        <row r="2456">
          <cell r="BT2456" t="str">
            <v>Somlóvecse</v>
          </cell>
        </row>
        <row r="2457">
          <cell r="BT2457" t="str">
            <v>Somodor</v>
          </cell>
        </row>
        <row r="2458">
          <cell r="BT2458" t="str">
            <v>Somogyacsa</v>
          </cell>
        </row>
        <row r="2459">
          <cell r="BT2459" t="str">
            <v>Somogyapáti</v>
          </cell>
        </row>
        <row r="2460">
          <cell r="BT2460" t="str">
            <v>Somogyaracs</v>
          </cell>
        </row>
        <row r="2461">
          <cell r="BT2461" t="str">
            <v>Somogyaszaló</v>
          </cell>
        </row>
        <row r="2462">
          <cell r="BT2462" t="str">
            <v>Somogybabod</v>
          </cell>
        </row>
        <row r="2463">
          <cell r="BT2463" t="str">
            <v>Somogybükkösd</v>
          </cell>
        </row>
        <row r="2464">
          <cell r="BT2464" t="str">
            <v>Somogycsicsó</v>
          </cell>
        </row>
        <row r="2465">
          <cell r="BT2465" t="str">
            <v>Somogydöröcske</v>
          </cell>
        </row>
        <row r="2466">
          <cell r="BT2466" t="str">
            <v>Somogyegres</v>
          </cell>
        </row>
        <row r="2467">
          <cell r="BT2467" t="str">
            <v>Somogyfajsz</v>
          </cell>
        </row>
        <row r="2468">
          <cell r="BT2468" t="str">
            <v>Somogygeszti</v>
          </cell>
        </row>
        <row r="2469">
          <cell r="BT2469" t="str">
            <v>Somogyhárságy</v>
          </cell>
        </row>
        <row r="2470">
          <cell r="BT2470" t="str">
            <v>Somogyhatvan</v>
          </cell>
        </row>
        <row r="2471">
          <cell r="BT2471" t="str">
            <v>Somogyjád</v>
          </cell>
        </row>
        <row r="2472">
          <cell r="BT2472" t="str">
            <v>Somogymeggyes</v>
          </cell>
        </row>
        <row r="2473">
          <cell r="BT2473" t="str">
            <v>Somogysámson</v>
          </cell>
        </row>
        <row r="2474">
          <cell r="BT2474" t="str">
            <v>Somogysárd</v>
          </cell>
        </row>
        <row r="2475">
          <cell r="BT2475" t="str">
            <v>Somogysimonyi</v>
          </cell>
        </row>
        <row r="2476">
          <cell r="BT2476" t="str">
            <v>Somogyszentpál</v>
          </cell>
        </row>
        <row r="2477">
          <cell r="BT2477" t="str">
            <v>Somogyszil</v>
          </cell>
        </row>
        <row r="2478">
          <cell r="BT2478" t="str">
            <v>Somogyszob</v>
          </cell>
        </row>
        <row r="2479">
          <cell r="BT2479" t="str">
            <v>Somogytúr</v>
          </cell>
        </row>
        <row r="2480">
          <cell r="BT2480" t="str">
            <v>Somogyudvarhely</v>
          </cell>
        </row>
        <row r="2481">
          <cell r="BT2481" t="str">
            <v>Somogyvámos</v>
          </cell>
        </row>
        <row r="2482">
          <cell r="BT2482" t="str">
            <v>Somogyvár</v>
          </cell>
        </row>
        <row r="2483">
          <cell r="BT2483" t="str">
            <v>Somogyviszló</v>
          </cell>
        </row>
        <row r="2484">
          <cell r="BT2484" t="str">
            <v>Somogyzsitfa</v>
          </cell>
        </row>
        <row r="2485">
          <cell r="BT2485" t="str">
            <v>Somoskőújfalu</v>
          </cell>
        </row>
        <row r="2486">
          <cell r="BT2486" t="str">
            <v>Sonkád</v>
          </cell>
        </row>
        <row r="2487">
          <cell r="BT2487" t="str">
            <v>Soponya</v>
          </cell>
        </row>
        <row r="2488">
          <cell r="BT2488" t="str">
            <v>Sopron</v>
          </cell>
        </row>
        <row r="2489">
          <cell r="BT2489" t="str">
            <v>Sopronhorpács</v>
          </cell>
        </row>
        <row r="2490">
          <cell r="BT2490" t="str">
            <v>Sopronkövesd</v>
          </cell>
        </row>
        <row r="2491">
          <cell r="BT2491" t="str">
            <v>Sopronnémeti</v>
          </cell>
        </row>
        <row r="2492">
          <cell r="BT2492" t="str">
            <v>Sorkifalud</v>
          </cell>
        </row>
        <row r="2493">
          <cell r="BT2493" t="str">
            <v>Sorkikápolna</v>
          </cell>
        </row>
        <row r="2494">
          <cell r="BT2494" t="str">
            <v>Sormás</v>
          </cell>
        </row>
        <row r="2495">
          <cell r="BT2495" t="str">
            <v>Sorokpolány</v>
          </cell>
        </row>
        <row r="2496">
          <cell r="BT2496" t="str">
            <v>Sóshartyán</v>
          </cell>
        </row>
        <row r="2497">
          <cell r="BT2497" t="str">
            <v>Sóskút</v>
          </cell>
        </row>
        <row r="2498">
          <cell r="BT2498" t="str">
            <v>Sóstófalva</v>
          </cell>
        </row>
        <row r="2499">
          <cell r="BT2499" t="str">
            <v>Sósvertike</v>
          </cell>
        </row>
        <row r="2500">
          <cell r="BT2500" t="str">
            <v>Sótony</v>
          </cell>
        </row>
        <row r="2501">
          <cell r="BT2501" t="str">
            <v>Söjtör</v>
          </cell>
        </row>
        <row r="2502">
          <cell r="BT2502" t="str">
            <v>Söpte</v>
          </cell>
        </row>
        <row r="2503">
          <cell r="BT2503" t="str">
            <v>Söréd</v>
          </cell>
        </row>
        <row r="2504">
          <cell r="BT2504" t="str">
            <v>Sukoró</v>
          </cell>
        </row>
        <row r="2505">
          <cell r="BT2505" t="str">
            <v>Sumony</v>
          </cell>
        </row>
        <row r="2506">
          <cell r="BT2506" t="str">
            <v>Súr</v>
          </cell>
        </row>
        <row r="2507">
          <cell r="BT2507" t="str">
            <v>Surd</v>
          </cell>
        </row>
        <row r="2508">
          <cell r="BT2508" t="str">
            <v>Sükösd</v>
          </cell>
        </row>
        <row r="2509">
          <cell r="BT2509" t="str">
            <v>Sülysáp</v>
          </cell>
        </row>
        <row r="2510">
          <cell r="BT2510" t="str">
            <v>Sümeg</v>
          </cell>
        </row>
        <row r="2511">
          <cell r="BT2511" t="str">
            <v>Sümegcsehi</v>
          </cell>
        </row>
        <row r="2512">
          <cell r="BT2512" t="str">
            <v>Sümegprága</v>
          </cell>
        </row>
        <row r="2513">
          <cell r="BT2513" t="str">
            <v>Süttő</v>
          </cell>
        </row>
        <row r="2514">
          <cell r="BT2514" t="str">
            <v>Szabadbattyán</v>
          </cell>
        </row>
        <row r="2515">
          <cell r="BT2515" t="str">
            <v>Szabadegyháza</v>
          </cell>
        </row>
        <row r="2516">
          <cell r="BT2516" t="str">
            <v>Szabadhídvég</v>
          </cell>
        </row>
        <row r="2517">
          <cell r="BT2517" t="str">
            <v>Szabadi</v>
          </cell>
        </row>
        <row r="2518">
          <cell r="BT2518" t="str">
            <v>Szabadkígyós</v>
          </cell>
        </row>
        <row r="2519">
          <cell r="BT2519" t="str">
            <v>Szabadszállás</v>
          </cell>
        </row>
        <row r="2520">
          <cell r="BT2520" t="str">
            <v>Szabadszentkirály</v>
          </cell>
        </row>
        <row r="2521">
          <cell r="BT2521" t="str">
            <v>Szabás</v>
          </cell>
        </row>
        <row r="2522">
          <cell r="BT2522" t="str">
            <v>Szabolcs</v>
          </cell>
        </row>
        <row r="2523">
          <cell r="BT2523" t="str">
            <v>Szabolcsbáka</v>
          </cell>
        </row>
        <row r="2524">
          <cell r="BT2524" t="str">
            <v>Szabolcsveresmart</v>
          </cell>
        </row>
        <row r="2525">
          <cell r="BT2525" t="str">
            <v>Szada</v>
          </cell>
        </row>
        <row r="2526">
          <cell r="BT2526" t="str">
            <v>Szágy</v>
          </cell>
        </row>
        <row r="2527">
          <cell r="BT2527" t="str">
            <v>Szajk</v>
          </cell>
        </row>
        <row r="2528">
          <cell r="BT2528" t="str">
            <v>Szajla</v>
          </cell>
        </row>
        <row r="2529">
          <cell r="BT2529" t="str">
            <v>Szajol</v>
          </cell>
        </row>
        <row r="2530">
          <cell r="BT2530" t="str">
            <v>Szakácsi</v>
          </cell>
        </row>
        <row r="2531">
          <cell r="BT2531" t="str">
            <v>Szakadát</v>
          </cell>
        </row>
        <row r="2532">
          <cell r="BT2532" t="str">
            <v>Szakáld</v>
          </cell>
        </row>
        <row r="2533">
          <cell r="BT2533" t="str">
            <v>Szakály</v>
          </cell>
        </row>
        <row r="2534">
          <cell r="BT2534" t="str">
            <v>Szakcs</v>
          </cell>
        </row>
        <row r="2535">
          <cell r="BT2535" t="str">
            <v>Szakmár</v>
          </cell>
        </row>
        <row r="2536">
          <cell r="BT2536" t="str">
            <v>Szaknyér</v>
          </cell>
        </row>
        <row r="2537">
          <cell r="BT2537" t="str">
            <v>Szakoly</v>
          </cell>
        </row>
        <row r="2538">
          <cell r="BT2538" t="str">
            <v>Szakony</v>
          </cell>
        </row>
        <row r="2539">
          <cell r="BT2539" t="str">
            <v>Szakonyfalu</v>
          </cell>
        </row>
        <row r="2540">
          <cell r="BT2540" t="str">
            <v>Szákszend</v>
          </cell>
        </row>
        <row r="2541">
          <cell r="BT2541" t="str">
            <v>Szalafő</v>
          </cell>
        </row>
        <row r="2542">
          <cell r="BT2542" t="str">
            <v>Szalánta</v>
          </cell>
        </row>
        <row r="2543">
          <cell r="BT2543" t="str">
            <v>Szalapa</v>
          </cell>
        </row>
        <row r="2544">
          <cell r="BT2544" t="str">
            <v>Szalaszend</v>
          </cell>
        </row>
        <row r="2545">
          <cell r="BT2545" t="str">
            <v>Szalatnak</v>
          </cell>
        </row>
        <row r="2546">
          <cell r="BT2546" t="str">
            <v>Szálka</v>
          </cell>
        </row>
        <row r="2547">
          <cell r="BT2547" t="str">
            <v>Szalkszentmárton</v>
          </cell>
        </row>
        <row r="2548">
          <cell r="BT2548" t="str">
            <v>Szalmatercs</v>
          </cell>
        </row>
        <row r="2549">
          <cell r="BT2549" t="str">
            <v>Szalonna</v>
          </cell>
        </row>
        <row r="2550">
          <cell r="BT2550" t="str">
            <v>Szamosangyalos</v>
          </cell>
        </row>
        <row r="2551">
          <cell r="BT2551" t="str">
            <v>Szamosbecs</v>
          </cell>
        </row>
        <row r="2552">
          <cell r="BT2552" t="str">
            <v>Szamoskér</v>
          </cell>
        </row>
        <row r="2553">
          <cell r="BT2553" t="str">
            <v>Szamossályi</v>
          </cell>
        </row>
        <row r="2554">
          <cell r="BT2554" t="str">
            <v>Szamosszeg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Szanda</v>
          </cell>
        </row>
        <row r="2558">
          <cell r="BT2558" t="str">
            <v>Szank</v>
          </cell>
        </row>
        <row r="2559">
          <cell r="BT2559" t="str">
            <v>Szántód</v>
          </cell>
        </row>
        <row r="2560">
          <cell r="BT2560" t="str">
            <v>Szany</v>
          </cell>
        </row>
        <row r="2561">
          <cell r="BT2561" t="str">
            <v>Szápár</v>
          </cell>
        </row>
        <row r="2562">
          <cell r="BT2562" t="str">
            <v>Szaporca</v>
          </cell>
        </row>
        <row r="2563">
          <cell r="BT2563" t="str">
            <v>Szár</v>
          </cell>
        </row>
        <row r="2564">
          <cell r="BT2564" t="str">
            <v>Szárász</v>
          </cell>
        </row>
        <row r="2565">
          <cell r="BT2565" t="str">
            <v>Szárazd</v>
          </cell>
        </row>
        <row r="2566">
          <cell r="BT2566" t="str">
            <v>Szárföld</v>
          </cell>
        </row>
        <row r="2567">
          <cell r="BT2567" t="str">
            <v>Szárliget</v>
          </cell>
        </row>
        <row r="2568">
          <cell r="BT2568" t="str">
            <v>Szarvas</v>
          </cell>
        </row>
        <row r="2569">
          <cell r="BT2569" t="str">
            <v>Szarvasgede</v>
          </cell>
        </row>
        <row r="2570">
          <cell r="BT2570" t="str">
            <v>Szarvaskend</v>
          </cell>
        </row>
        <row r="2571">
          <cell r="BT2571" t="str">
            <v>Szarvaskő</v>
          </cell>
        </row>
        <row r="2572">
          <cell r="BT2572" t="str">
            <v>Szászberek</v>
          </cell>
        </row>
        <row r="2573">
          <cell r="BT2573" t="str">
            <v>Szászfa</v>
          </cell>
        </row>
        <row r="2574">
          <cell r="BT2574" t="str">
            <v>Szászvár</v>
          </cell>
        </row>
        <row r="2575">
          <cell r="BT2575" t="str">
            <v>Szatmárcseke</v>
          </cell>
        </row>
        <row r="2576">
          <cell r="BT2576" t="str">
            <v>Szátok</v>
          </cell>
        </row>
        <row r="2577">
          <cell r="BT2577" t="str">
            <v>Szatta</v>
          </cell>
        </row>
        <row r="2578">
          <cell r="BT2578" t="str">
            <v>Szatymaz</v>
          </cell>
        </row>
        <row r="2579">
          <cell r="BT2579" t="str">
            <v>Szava</v>
          </cell>
        </row>
        <row r="2580">
          <cell r="BT2580" t="str">
            <v>Százhalombatta</v>
          </cell>
        </row>
        <row r="2581">
          <cell r="BT2581" t="str">
            <v>Szebény</v>
          </cell>
        </row>
        <row r="2582">
          <cell r="BT2582" t="str">
            <v>Szécsénke</v>
          </cell>
        </row>
        <row r="2583">
          <cell r="BT2583" t="str">
            <v>Szécsény</v>
          </cell>
        </row>
        <row r="2584">
          <cell r="BT2584" t="str">
            <v>Szécsényfelfalu</v>
          </cell>
        </row>
        <row r="2585">
          <cell r="BT2585" t="str">
            <v>Szécsisziget</v>
          </cell>
        </row>
        <row r="2586">
          <cell r="BT2586" t="str">
            <v>Szederkény</v>
          </cell>
        </row>
        <row r="2587">
          <cell r="BT2587" t="str">
            <v>Szedres</v>
          </cell>
        </row>
        <row r="2588">
          <cell r="BT2588" t="str">
            <v>Szeged</v>
          </cell>
        </row>
        <row r="2589">
          <cell r="BT2589" t="str">
            <v>Szegerdő</v>
          </cell>
        </row>
        <row r="2590">
          <cell r="BT2590" t="str">
            <v>Szeghalom</v>
          </cell>
        </row>
        <row r="2591">
          <cell r="BT2591" t="str">
            <v>Szegi</v>
          </cell>
        </row>
        <row r="2592">
          <cell r="BT2592" t="str">
            <v>Szegilong</v>
          </cell>
        </row>
        <row r="2593">
          <cell r="BT2593" t="str">
            <v>Szegvár</v>
          </cell>
        </row>
        <row r="2594">
          <cell r="BT2594" t="str">
            <v>Székely</v>
          </cell>
        </row>
        <row r="2595">
          <cell r="BT2595" t="str">
            <v>Székelyszabar</v>
          </cell>
        </row>
        <row r="2596">
          <cell r="BT2596" t="str">
            <v>Székesfehérvár</v>
          </cell>
        </row>
        <row r="2597">
          <cell r="BT2597" t="str">
            <v>Székkutas</v>
          </cell>
        </row>
        <row r="2598">
          <cell r="BT2598" t="str">
            <v>Szekszárd</v>
          </cell>
        </row>
        <row r="2599">
          <cell r="BT2599" t="str">
            <v>Szeleste</v>
          </cell>
        </row>
        <row r="2600">
          <cell r="BT2600" t="str">
            <v>Szelevény</v>
          </cell>
        </row>
        <row r="2601">
          <cell r="BT2601" t="str">
            <v>Szellő</v>
          </cell>
        </row>
        <row r="2602">
          <cell r="BT2602" t="str">
            <v>Szemely</v>
          </cell>
        </row>
        <row r="2603">
          <cell r="BT2603" t="str">
            <v>Szemenye</v>
          </cell>
        </row>
        <row r="2604">
          <cell r="BT2604" t="str">
            <v>Szemere</v>
          </cell>
        </row>
        <row r="2605">
          <cell r="BT2605" t="str">
            <v>Szendehely</v>
          </cell>
        </row>
        <row r="2606">
          <cell r="BT2606" t="str">
            <v>Szendrő</v>
          </cell>
        </row>
        <row r="2607">
          <cell r="BT2607" t="str">
            <v>Szendrőlád</v>
          </cell>
        </row>
        <row r="2608">
          <cell r="BT2608" t="str">
            <v>Szenna</v>
          </cell>
        </row>
        <row r="2609">
          <cell r="BT2609" t="str">
            <v>Szenta</v>
          </cell>
        </row>
        <row r="2610">
          <cell r="BT2610" t="str">
            <v>Szentantalfa</v>
          </cell>
        </row>
        <row r="2611">
          <cell r="BT2611" t="str">
            <v>Szentbalázs</v>
          </cell>
        </row>
        <row r="2612">
          <cell r="BT2612" t="str">
            <v>Szentbékkálla</v>
          </cell>
        </row>
        <row r="2613">
          <cell r="BT2613" t="str">
            <v>Szentborbás</v>
          </cell>
        </row>
        <row r="2614">
          <cell r="BT2614" t="str">
            <v>Szentdénes</v>
          </cell>
        </row>
        <row r="2615">
          <cell r="BT2615" t="str">
            <v>Szentdomonkos</v>
          </cell>
        </row>
        <row r="2616">
          <cell r="BT2616" t="str">
            <v>Szente</v>
          </cell>
        </row>
        <row r="2617">
          <cell r="BT2617" t="str">
            <v>Szentegát</v>
          </cell>
        </row>
        <row r="2618">
          <cell r="BT2618" t="str">
            <v>Szentendre</v>
          </cell>
        </row>
        <row r="2619">
          <cell r="BT2619" t="str">
            <v>Szentes</v>
          </cell>
        </row>
        <row r="2620">
          <cell r="BT2620" t="str">
            <v>Szentgál</v>
          </cell>
        </row>
        <row r="2621">
          <cell r="BT2621" t="str">
            <v>Szentgáloskér</v>
          </cell>
        </row>
        <row r="2622">
          <cell r="BT2622" t="str">
            <v>Szentgotthárd</v>
          </cell>
        </row>
        <row r="2623">
          <cell r="BT2623" t="str">
            <v>Szentgyörgyvár</v>
          </cell>
        </row>
        <row r="2624">
          <cell r="BT2624" t="str">
            <v>Szentgyörgyvölgy</v>
          </cell>
        </row>
        <row r="2625">
          <cell r="BT2625" t="str">
            <v>Szentimrefalva</v>
          </cell>
        </row>
        <row r="2626">
          <cell r="BT2626" t="str">
            <v>Szentistván</v>
          </cell>
        </row>
        <row r="2627">
          <cell r="BT2627" t="str">
            <v>Szentistvánbaksa</v>
          </cell>
        </row>
        <row r="2628">
          <cell r="BT2628" t="str">
            <v>Szentjakabfa</v>
          </cell>
        </row>
        <row r="2629">
          <cell r="BT2629" t="str">
            <v>Szentkatalin</v>
          </cell>
        </row>
        <row r="2630">
          <cell r="BT2630" t="str">
            <v>Szentkirály</v>
          </cell>
        </row>
        <row r="2631">
          <cell r="BT2631" t="str">
            <v>Szentkirályszabadja</v>
          </cell>
        </row>
        <row r="2632">
          <cell r="BT2632" t="str">
            <v>Szentkozmadombja</v>
          </cell>
        </row>
        <row r="2633">
          <cell r="BT2633" t="str">
            <v>Szentlászló</v>
          </cell>
        </row>
        <row r="2634">
          <cell r="BT2634" t="str">
            <v>Szentliszló</v>
          </cell>
        </row>
        <row r="2635">
          <cell r="BT2635" t="str">
            <v>Szentlőrinc</v>
          </cell>
        </row>
        <row r="2636">
          <cell r="BT2636" t="str">
            <v>Szentlőrinckáta</v>
          </cell>
        </row>
        <row r="2637">
          <cell r="BT2637" t="str">
            <v>Szentmargitfalva</v>
          </cell>
        </row>
        <row r="2638">
          <cell r="BT2638" t="str">
            <v>Szentmártonkáta</v>
          </cell>
        </row>
        <row r="2639">
          <cell r="BT2639" t="str">
            <v>Szentpéterfa</v>
          </cell>
        </row>
        <row r="2640">
          <cell r="BT2640" t="str">
            <v>Szentpéterfölde</v>
          </cell>
        </row>
        <row r="2641">
          <cell r="BT2641" t="str">
            <v>Szentpéterszeg</v>
          </cell>
        </row>
        <row r="2642">
          <cell r="BT2642" t="str">
            <v>Szentpéterúr</v>
          </cell>
        </row>
        <row r="2643">
          <cell r="BT2643" t="str">
            <v>Szenyér</v>
          </cell>
        </row>
        <row r="2644">
          <cell r="BT2644" t="str">
            <v>Szepetnek</v>
          </cell>
        </row>
        <row r="2645">
          <cell r="BT2645" t="str">
            <v>Szerecseny</v>
          </cell>
        </row>
        <row r="2646">
          <cell r="BT2646" t="str">
            <v>Szeremle</v>
          </cell>
        </row>
        <row r="2647">
          <cell r="BT2647" t="str">
            <v>Szerencs</v>
          </cell>
        </row>
        <row r="2648">
          <cell r="BT2648" t="str">
            <v>Szerep</v>
          </cell>
        </row>
        <row r="2649">
          <cell r="BT2649" t="str">
            <v>Szergény</v>
          </cell>
        </row>
        <row r="2650">
          <cell r="BT2650" t="str">
            <v>Szigetbecse</v>
          </cell>
        </row>
        <row r="2651">
          <cell r="BT2651" t="str">
            <v>Szigetcsép</v>
          </cell>
        </row>
        <row r="2652">
          <cell r="BT2652" t="str">
            <v>Szigethalom</v>
          </cell>
        </row>
        <row r="2653">
          <cell r="BT2653" t="str">
            <v>Szigetmonostor</v>
          </cell>
        </row>
        <row r="2654">
          <cell r="BT2654" t="str">
            <v>Szigetszentmárton</v>
          </cell>
        </row>
        <row r="2655">
          <cell r="BT2655" t="str">
            <v>Szigetszentmiklós</v>
          </cell>
        </row>
        <row r="2656">
          <cell r="BT2656" t="str">
            <v>Szigetújfalu</v>
          </cell>
        </row>
        <row r="2657">
          <cell r="BT2657" t="str">
            <v>Szigetvár</v>
          </cell>
        </row>
        <row r="2658">
          <cell r="BT2658" t="str">
            <v>Szigliget</v>
          </cell>
        </row>
        <row r="2659">
          <cell r="BT2659" t="str">
            <v>Szihalom</v>
          </cell>
        </row>
        <row r="2660">
          <cell r="BT2660" t="str">
            <v>Szijártóháza</v>
          </cell>
        </row>
        <row r="2661">
          <cell r="BT2661" t="str">
            <v>Szikszó</v>
          </cell>
        </row>
        <row r="2662">
          <cell r="BT2662" t="str">
            <v>Szil</v>
          </cell>
        </row>
        <row r="2663">
          <cell r="BT2663" t="str">
            <v>Szilágy</v>
          </cell>
        </row>
        <row r="2664">
          <cell r="BT2664" t="str">
            <v>Szilaspogony</v>
          </cell>
        </row>
        <row r="2665">
          <cell r="BT2665" t="str">
            <v>Szilsárkány</v>
          </cell>
        </row>
        <row r="2666">
          <cell r="BT2666" t="str">
            <v>Szilvágy</v>
          </cell>
        </row>
        <row r="2667">
          <cell r="BT2667" t="str">
            <v>Szilvás</v>
          </cell>
        </row>
        <row r="2668">
          <cell r="BT2668" t="str">
            <v>Szilvásvárad</v>
          </cell>
        </row>
        <row r="2669">
          <cell r="BT2669" t="str">
            <v>Szilvásszentmárton</v>
          </cell>
        </row>
        <row r="2670">
          <cell r="BT2670" t="str">
            <v>Szin</v>
          </cell>
        </row>
        <row r="2671">
          <cell r="BT2671" t="str">
            <v>Szinpetri</v>
          </cell>
        </row>
        <row r="2672">
          <cell r="BT2672" t="str">
            <v>Szirák</v>
          </cell>
        </row>
        <row r="2673">
          <cell r="BT2673" t="str">
            <v>Szirmabesenyő</v>
          </cell>
        </row>
        <row r="2674">
          <cell r="BT2674" t="str">
            <v>Szob</v>
          </cell>
        </row>
        <row r="2675">
          <cell r="BT2675" t="str">
            <v>Szokolya</v>
          </cell>
        </row>
        <row r="2676">
          <cell r="BT2676" t="str">
            <v>Szólád</v>
          </cell>
        </row>
        <row r="2677">
          <cell r="BT2677" t="str">
            <v>Szolnok</v>
          </cell>
        </row>
        <row r="2678">
          <cell r="BT2678" t="str">
            <v>Szombathely</v>
          </cell>
        </row>
        <row r="2679">
          <cell r="BT2679" t="str">
            <v>Szomód</v>
          </cell>
        </row>
        <row r="2680">
          <cell r="BT2680" t="str">
            <v>Szomolya</v>
          </cell>
        </row>
        <row r="2681">
          <cell r="BT2681" t="str">
            <v>Szomor</v>
          </cell>
        </row>
        <row r="2682">
          <cell r="BT2682" t="str">
            <v>Szorgalmatos</v>
          </cell>
        </row>
        <row r="2683">
          <cell r="BT2683" t="str">
            <v>Szorosad</v>
          </cell>
        </row>
        <row r="2684">
          <cell r="BT2684" t="str">
            <v>Szőc</v>
          </cell>
        </row>
        <row r="2685">
          <cell r="BT2685" t="str">
            <v>Szőce</v>
          </cell>
        </row>
        <row r="2686">
          <cell r="BT2686" t="str">
            <v>Sződ</v>
          </cell>
        </row>
        <row r="2687">
          <cell r="BT2687" t="str">
            <v>Sződliget</v>
          </cell>
        </row>
        <row r="2688">
          <cell r="BT2688" t="str">
            <v>Szögliget</v>
          </cell>
        </row>
        <row r="2689">
          <cell r="BT2689" t="str">
            <v>Szőke</v>
          </cell>
        </row>
        <row r="2690">
          <cell r="BT2690" t="str">
            <v>Szőkéd</v>
          </cell>
        </row>
        <row r="2691">
          <cell r="BT2691" t="str">
            <v>Szőkedencs</v>
          </cell>
        </row>
        <row r="2692">
          <cell r="BT2692" t="str">
            <v>Szőlősardó</v>
          </cell>
        </row>
        <row r="2693">
          <cell r="BT2693" t="str">
            <v>Szőlősgyörök</v>
          </cell>
        </row>
        <row r="2694">
          <cell r="BT2694" t="str">
            <v>Szörény</v>
          </cell>
        </row>
        <row r="2695">
          <cell r="BT2695" t="str">
            <v>Szúcs</v>
          </cell>
        </row>
        <row r="2696">
          <cell r="BT2696" t="str">
            <v>Szuha</v>
          </cell>
        </row>
        <row r="2697">
          <cell r="BT2697" t="str">
            <v>Szuhafő</v>
          </cell>
        </row>
        <row r="2698">
          <cell r="BT2698" t="str">
            <v>Szuhakálló</v>
          </cell>
        </row>
        <row r="2699">
          <cell r="BT2699" t="str">
            <v>Szuhogy</v>
          </cell>
        </row>
        <row r="2700">
          <cell r="BT2700" t="str">
            <v>Szulimán</v>
          </cell>
        </row>
        <row r="2701">
          <cell r="BT2701" t="str">
            <v>Szulok</v>
          </cell>
        </row>
        <row r="2702">
          <cell r="BT2702" t="str">
            <v>Szurdokpüspöki</v>
          </cell>
        </row>
        <row r="2703">
          <cell r="BT2703" t="str">
            <v>Szűcsi</v>
          </cell>
        </row>
        <row r="2704">
          <cell r="BT2704" t="str">
            <v>Szügy</v>
          </cell>
        </row>
        <row r="2705">
          <cell r="BT2705" t="str">
            <v>Szűr</v>
          </cell>
        </row>
        <row r="2706">
          <cell r="BT2706" t="str">
            <v>Tab</v>
          </cell>
        </row>
        <row r="2707">
          <cell r="BT2707" t="str">
            <v>Tabajd</v>
          </cell>
        </row>
        <row r="2708">
          <cell r="BT2708" t="str">
            <v>Tabdi</v>
          </cell>
        </row>
        <row r="2709">
          <cell r="BT2709" t="str">
            <v>Táborfalva</v>
          </cell>
        </row>
        <row r="2710">
          <cell r="BT2710" t="str">
            <v>Tác</v>
          </cell>
        </row>
        <row r="2711">
          <cell r="BT2711" t="str">
            <v>Tagyon</v>
          </cell>
        </row>
        <row r="2712">
          <cell r="BT2712" t="str">
            <v>Tahitótfalu</v>
          </cell>
        </row>
        <row r="2713">
          <cell r="BT2713" t="str">
            <v>Takácsi</v>
          </cell>
        </row>
        <row r="2714">
          <cell r="BT2714" t="str">
            <v>Tákos</v>
          </cell>
        </row>
        <row r="2715">
          <cell r="BT2715" t="str">
            <v>Taksony</v>
          </cell>
        </row>
        <row r="2716">
          <cell r="BT2716" t="str">
            <v>Taktabáj</v>
          </cell>
        </row>
        <row r="2717">
          <cell r="BT2717" t="str">
            <v>Taktaharkány</v>
          </cell>
        </row>
        <row r="2718">
          <cell r="BT2718" t="str">
            <v>Taktakenéz</v>
          </cell>
        </row>
        <row r="2719">
          <cell r="BT2719" t="str">
            <v>Taktaszada</v>
          </cell>
        </row>
        <row r="2720">
          <cell r="BT2720" t="str">
            <v>Taliándörögd</v>
          </cell>
        </row>
        <row r="2721">
          <cell r="BT2721" t="str">
            <v>Tállya</v>
          </cell>
        </row>
        <row r="2722">
          <cell r="BT2722" t="str">
            <v>Tamási</v>
          </cell>
        </row>
        <row r="2723">
          <cell r="BT2723" t="str">
            <v>Tanakajd</v>
          </cell>
        </row>
        <row r="2724">
          <cell r="BT2724" t="str">
            <v>Táp</v>
          </cell>
        </row>
        <row r="2725">
          <cell r="BT2725" t="str">
            <v>Tápióbicske</v>
          </cell>
        </row>
        <row r="2726">
          <cell r="BT2726" t="str">
            <v>Tápiógyörgye</v>
          </cell>
        </row>
        <row r="2727">
          <cell r="BT2727" t="str">
            <v>Tápióság</v>
          </cell>
        </row>
        <row r="2728">
          <cell r="BT2728" t="str">
            <v>Tápiószecső</v>
          </cell>
        </row>
        <row r="2729">
          <cell r="BT2729" t="str">
            <v>Tápiószele</v>
          </cell>
        </row>
        <row r="2730">
          <cell r="BT2730" t="str">
            <v>Tápiószentmárton</v>
          </cell>
        </row>
        <row r="2731">
          <cell r="BT2731" t="str">
            <v>Tápiószőlős</v>
          </cell>
        </row>
        <row r="2732">
          <cell r="BT2732" t="str">
            <v>Táplánszentkereszt</v>
          </cell>
        </row>
        <row r="2733">
          <cell r="BT2733" t="str">
            <v>Tapolca</v>
          </cell>
        </row>
        <row r="2734">
          <cell r="BT2734" t="str">
            <v>Tapsony</v>
          </cell>
        </row>
        <row r="2735">
          <cell r="BT2735" t="str">
            <v>Tápszentmiklós</v>
          </cell>
        </row>
        <row r="2736">
          <cell r="BT2736" t="str">
            <v>Tar</v>
          </cell>
        </row>
        <row r="2737">
          <cell r="BT2737" t="str">
            <v>Tarany</v>
          </cell>
        </row>
        <row r="2738">
          <cell r="BT2738" t="str">
            <v>Tarcal</v>
          </cell>
        </row>
        <row r="2739">
          <cell r="BT2739" t="str">
            <v>Tard</v>
          </cell>
        </row>
        <row r="2740">
          <cell r="BT2740" t="str">
            <v>Tardona</v>
          </cell>
        </row>
        <row r="2741">
          <cell r="BT2741" t="str">
            <v>Tardos</v>
          </cell>
        </row>
        <row r="2742">
          <cell r="BT2742" t="str">
            <v>Tarhos</v>
          </cell>
        </row>
        <row r="2743">
          <cell r="BT2743" t="str">
            <v>Tarján</v>
          </cell>
        </row>
        <row r="2744">
          <cell r="BT2744" t="str">
            <v>Tarjánpuszta</v>
          </cell>
        </row>
        <row r="2745">
          <cell r="BT2745" t="str">
            <v>Tárkány</v>
          </cell>
        </row>
        <row r="2746">
          <cell r="BT2746" t="str">
            <v>Tarnabod</v>
          </cell>
        </row>
        <row r="2747">
          <cell r="BT2747" t="str">
            <v>Tarnalelesz</v>
          </cell>
        </row>
        <row r="2748">
          <cell r="BT2748" t="str">
            <v>Tarnaméra</v>
          </cell>
        </row>
        <row r="2749">
          <cell r="BT2749" t="str">
            <v>Tarnaörs</v>
          </cell>
        </row>
        <row r="2750">
          <cell r="BT2750" t="str">
            <v>Tarnaszentmária</v>
          </cell>
        </row>
        <row r="2751">
          <cell r="BT2751" t="str">
            <v>Tarnaszentmiklós</v>
          </cell>
        </row>
        <row r="2752">
          <cell r="BT2752" t="str">
            <v>Tarnazsadány</v>
          </cell>
        </row>
        <row r="2753">
          <cell r="BT2753" t="str">
            <v>Tárnok</v>
          </cell>
        </row>
        <row r="2754">
          <cell r="BT2754" t="str">
            <v>Tárnokréti</v>
          </cell>
        </row>
        <row r="2755">
          <cell r="BT2755" t="str">
            <v>Tarpa</v>
          </cell>
        </row>
        <row r="2756">
          <cell r="BT2756" t="str">
            <v>Tarrós</v>
          </cell>
        </row>
        <row r="2757">
          <cell r="BT2757" t="str">
            <v>Táska</v>
          </cell>
        </row>
        <row r="2758">
          <cell r="BT2758" t="str">
            <v>Tass</v>
          </cell>
        </row>
        <row r="2759">
          <cell r="BT2759" t="str">
            <v>Taszár</v>
          </cell>
        </row>
        <row r="2760">
          <cell r="BT2760" t="str">
            <v>Tát</v>
          </cell>
        </row>
        <row r="2761">
          <cell r="BT2761" t="str">
            <v>Tata</v>
          </cell>
        </row>
        <row r="2762">
          <cell r="BT2762" t="str">
            <v>Tatabánya</v>
          </cell>
        </row>
        <row r="2763">
          <cell r="BT2763" t="str">
            <v>Tataháza</v>
          </cell>
        </row>
        <row r="2764">
          <cell r="BT2764" t="str">
            <v>Tatárszentgyörgy</v>
          </cell>
        </row>
        <row r="2765">
          <cell r="BT2765" t="str">
            <v>Tázlár</v>
          </cell>
        </row>
        <row r="2766">
          <cell r="BT2766" t="str">
            <v>Téglás</v>
          </cell>
        </row>
        <row r="2767">
          <cell r="BT2767" t="str">
            <v>Tékes</v>
          </cell>
        </row>
        <row r="2768">
          <cell r="BT2768" t="str">
            <v>Teklafalu</v>
          </cell>
        </row>
        <row r="2769">
          <cell r="BT2769" t="str">
            <v>Telekes</v>
          </cell>
        </row>
        <row r="2770">
          <cell r="BT2770" t="str">
            <v>Telekgerendás</v>
          </cell>
        </row>
        <row r="2771">
          <cell r="BT2771" t="str">
            <v>Teleki</v>
          </cell>
        </row>
        <row r="2772">
          <cell r="BT2772" t="str">
            <v>Telki</v>
          </cell>
        </row>
        <row r="2773">
          <cell r="BT2773" t="str">
            <v>Telkibánya</v>
          </cell>
        </row>
        <row r="2774">
          <cell r="BT2774" t="str">
            <v>Tengelic</v>
          </cell>
        </row>
        <row r="2775">
          <cell r="BT2775" t="str">
            <v>Tengeri</v>
          </cell>
        </row>
        <row r="2776">
          <cell r="BT2776" t="str">
            <v>Tengőd</v>
          </cell>
        </row>
        <row r="2777">
          <cell r="BT2777" t="str">
            <v>Tenk</v>
          </cell>
        </row>
        <row r="2778">
          <cell r="BT2778" t="str">
            <v>Tényő</v>
          </cell>
        </row>
        <row r="2779">
          <cell r="BT2779" t="str">
            <v>Tépe</v>
          </cell>
        </row>
        <row r="2780">
          <cell r="BT2780" t="str">
            <v>Terem</v>
          </cell>
        </row>
        <row r="2781">
          <cell r="BT2781" t="str">
            <v>Terény</v>
          </cell>
        </row>
        <row r="2782">
          <cell r="BT2782" t="str">
            <v>Tereske</v>
          </cell>
        </row>
        <row r="2783">
          <cell r="BT2783" t="str">
            <v>Teresztenye</v>
          </cell>
        </row>
        <row r="2784">
          <cell r="BT2784" t="str">
            <v>Terpes</v>
          </cell>
        </row>
        <row r="2785">
          <cell r="BT2785" t="str">
            <v>Tés</v>
          </cell>
        </row>
        <row r="2786">
          <cell r="BT2786" t="str">
            <v>Tésa</v>
          </cell>
        </row>
        <row r="2787">
          <cell r="BT2787" t="str">
            <v>Tésenfa</v>
          </cell>
        </row>
        <row r="2788">
          <cell r="BT2788" t="str">
            <v>Téseny</v>
          </cell>
        </row>
        <row r="2789">
          <cell r="BT2789" t="str">
            <v>Teskánd</v>
          </cell>
        </row>
        <row r="2790">
          <cell r="BT2790" t="str">
            <v>Tét</v>
          </cell>
        </row>
        <row r="2791">
          <cell r="BT2791" t="str">
            <v>Tetétlen</v>
          </cell>
        </row>
        <row r="2792">
          <cell r="BT2792" t="str">
            <v>Tevel</v>
          </cell>
        </row>
        <row r="2793">
          <cell r="BT2793" t="str">
            <v>Tibolddaróc</v>
          </cell>
        </row>
        <row r="2794">
          <cell r="BT2794" t="str">
            <v>Tiborszállás</v>
          </cell>
        </row>
        <row r="2795">
          <cell r="BT2795" t="str">
            <v>Tihany</v>
          </cell>
        </row>
        <row r="2796">
          <cell r="BT2796" t="str">
            <v>Tikos</v>
          </cell>
        </row>
        <row r="2797">
          <cell r="BT2797" t="str">
            <v>Tilaj</v>
          </cell>
        </row>
        <row r="2798">
          <cell r="BT2798" t="str">
            <v>Timár</v>
          </cell>
        </row>
        <row r="2799">
          <cell r="BT2799" t="str">
            <v>Tinnye</v>
          </cell>
        </row>
        <row r="2800">
          <cell r="BT2800" t="str">
            <v>Tiszaadony</v>
          </cell>
        </row>
        <row r="2801">
          <cell r="BT2801" t="str">
            <v>Tiszaalpár</v>
          </cell>
        </row>
        <row r="2802">
          <cell r="BT2802" t="str">
            <v>Tiszabábolna</v>
          </cell>
        </row>
        <row r="2803">
          <cell r="BT2803" t="str">
            <v>Tiszabecs</v>
          </cell>
        </row>
        <row r="2804">
          <cell r="BT2804" t="str">
            <v>Tiszabercel</v>
          </cell>
        </row>
        <row r="2805">
          <cell r="BT2805" t="str">
            <v>Tiszabezdéd</v>
          </cell>
        </row>
        <row r="2806">
          <cell r="BT2806" t="str">
            <v>Tiszabő</v>
          </cell>
        </row>
        <row r="2807">
          <cell r="BT2807" t="str">
            <v>Tiszabura</v>
          </cell>
        </row>
        <row r="2808">
          <cell r="BT2808" t="str">
            <v>Tiszacsécse</v>
          </cell>
        </row>
        <row r="2809">
          <cell r="BT2809" t="str">
            <v>Tiszacsege</v>
          </cell>
        </row>
        <row r="2810">
          <cell r="BT2810" t="str">
            <v>Tiszacsermely</v>
          </cell>
        </row>
        <row r="2811">
          <cell r="BT2811" t="str">
            <v>Tiszadada</v>
          </cell>
        </row>
        <row r="2812">
          <cell r="BT2812" t="str">
            <v>Tiszaderzs</v>
          </cell>
        </row>
        <row r="2813">
          <cell r="BT2813" t="str">
            <v>Tiszadob</v>
          </cell>
        </row>
        <row r="2814">
          <cell r="BT2814" t="str">
            <v>Tiszadorogma</v>
          </cell>
        </row>
        <row r="2815">
          <cell r="BT2815" t="str">
            <v>Tiszaeszlár</v>
          </cell>
        </row>
        <row r="2816">
          <cell r="BT2816" t="str">
            <v>Tiszaföldvár</v>
          </cell>
        </row>
        <row r="2817">
          <cell r="BT2817" t="str">
            <v>Tiszafüred</v>
          </cell>
        </row>
        <row r="2818">
          <cell r="BT2818" t="str">
            <v>Tiszagyenda</v>
          </cell>
        </row>
        <row r="2819">
          <cell r="BT2819" t="str">
            <v>Tiszagyulaháza</v>
          </cell>
        </row>
        <row r="2820">
          <cell r="BT2820" t="str">
            <v>Tiszaigar</v>
          </cell>
        </row>
        <row r="2821">
          <cell r="BT2821" t="str">
            <v>Tiszainoka</v>
          </cell>
        </row>
        <row r="2822">
          <cell r="BT2822" t="str">
            <v>Tiszajenő</v>
          </cell>
        </row>
        <row r="2823">
          <cell r="BT2823" t="str">
            <v>Tiszakanyár</v>
          </cell>
        </row>
        <row r="2824">
          <cell r="BT2824" t="str">
            <v>Tiszakarád</v>
          </cell>
        </row>
        <row r="2825">
          <cell r="BT2825" t="str">
            <v>Tiszakécske</v>
          </cell>
        </row>
        <row r="2826">
          <cell r="BT2826" t="str">
            <v>Tiszakerecseny</v>
          </cell>
        </row>
        <row r="2827">
          <cell r="BT2827" t="str">
            <v>Tiszakeszi</v>
          </cell>
        </row>
        <row r="2828">
          <cell r="BT2828" t="str">
            <v>Tiszakóród</v>
          </cell>
        </row>
        <row r="2829">
          <cell r="BT2829" t="str">
            <v>Tiszakürt</v>
          </cell>
        </row>
        <row r="2830">
          <cell r="BT2830" t="str">
            <v>Tiszaladány</v>
          </cell>
        </row>
        <row r="2831">
          <cell r="BT2831" t="str">
            <v>Tiszalök</v>
          </cell>
        </row>
        <row r="2832">
          <cell r="BT2832" t="str">
            <v>Tiszalúc</v>
          </cell>
        </row>
        <row r="2833">
          <cell r="BT2833" t="str">
            <v>Tiszamogyorós</v>
          </cell>
        </row>
        <row r="2834">
          <cell r="BT2834" t="str">
            <v>Tiszanagyfalu</v>
          </cell>
        </row>
        <row r="2835">
          <cell r="BT2835" t="str">
            <v>Tiszanána</v>
          </cell>
        </row>
        <row r="2836">
          <cell r="BT2836" t="str">
            <v>Tiszaörs</v>
          </cell>
        </row>
        <row r="2837">
          <cell r="BT2837" t="str">
            <v>Tiszapalkonya</v>
          </cell>
        </row>
        <row r="2838">
          <cell r="BT2838" t="str">
            <v>Tiszapüspöki</v>
          </cell>
        </row>
        <row r="2839">
          <cell r="BT2839" t="str">
            <v>Tiszarád</v>
          </cell>
        </row>
        <row r="2840">
          <cell r="BT2840" t="str">
            <v>Tiszaroff</v>
          </cell>
        </row>
        <row r="2841">
          <cell r="BT2841" t="str">
            <v>Tiszasas</v>
          </cell>
        </row>
        <row r="2842">
          <cell r="BT2842" t="str">
            <v>Tiszasüly</v>
          </cell>
        </row>
        <row r="2843">
          <cell r="BT2843" t="str">
            <v>Tiszaszalka</v>
          </cell>
        </row>
        <row r="2844">
          <cell r="BT2844" t="str">
            <v>Tiszaszentimre</v>
          </cell>
        </row>
        <row r="2845">
          <cell r="BT2845" t="str">
            <v>Tiszaszentmárton</v>
          </cell>
        </row>
        <row r="2846">
          <cell r="BT2846" t="str">
            <v>Tiszasziget</v>
          </cell>
        </row>
        <row r="2847">
          <cell r="BT2847" t="str">
            <v>Tiszaszőlős</v>
          </cell>
        </row>
        <row r="2848">
          <cell r="BT2848" t="str">
            <v>Tiszatardos</v>
          </cell>
        </row>
        <row r="2849">
          <cell r="BT2849" t="str">
            <v>Tiszatarján</v>
          </cell>
        </row>
        <row r="2850">
          <cell r="BT2850" t="str">
            <v>Tiszatelek</v>
          </cell>
        </row>
        <row r="2851">
          <cell r="BT2851" t="str">
            <v>Tiszatenyő</v>
          </cell>
        </row>
        <row r="2852">
          <cell r="BT2852" t="str">
            <v>Tiszaug</v>
          </cell>
        </row>
        <row r="2853">
          <cell r="BT2853" t="str">
            <v>Tiszaújváros</v>
          </cell>
        </row>
        <row r="2854">
          <cell r="BT2854" t="str">
            <v>Tiszavalk</v>
          </cell>
        </row>
        <row r="2855">
          <cell r="BT2855" t="str">
            <v>Tiszavárkony</v>
          </cell>
        </row>
        <row r="2856">
          <cell r="BT2856" t="str">
            <v>Tiszavasvári</v>
          </cell>
        </row>
        <row r="2857">
          <cell r="BT2857" t="str">
            <v>Tiszavid</v>
          </cell>
        </row>
        <row r="2858">
          <cell r="BT2858" t="str">
            <v>Tisztaberek</v>
          </cell>
        </row>
        <row r="2859">
          <cell r="BT2859" t="str">
            <v>Tivadar</v>
          </cell>
        </row>
        <row r="2860">
          <cell r="BT2860" t="str">
            <v>Tóalmás</v>
          </cell>
        </row>
        <row r="2861">
          <cell r="BT2861" t="str">
            <v>Tófalu</v>
          </cell>
        </row>
        <row r="2862">
          <cell r="BT2862" t="str">
            <v>Tófej</v>
          </cell>
        </row>
        <row r="2863">
          <cell r="BT2863" t="str">
            <v>Tófű</v>
          </cell>
        </row>
        <row r="2864">
          <cell r="BT2864" t="str">
            <v>Tokaj</v>
          </cell>
        </row>
        <row r="2865">
          <cell r="BT2865" t="str">
            <v>Tokod</v>
          </cell>
        </row>
        <row r="2866">
          <cell r="BT2866" t="str">
            <v>Tokodaltáró</v>
          </cell>
        </row>
        <row r="2867">
          <cell r="BT2867" t="str">
            <v>Tokorcs</v>
          </cell>
        </row>
        <row r="2868">
          <cell r="BT2868" t="str">
            <v>Tolcsva</v>
          </cell>
        </row>
        <row r="2869">
          <cell r="BT2869" t="str">
            <v>Told</v>
          </cell>
        </row>
        <row r="2870">
          <cell r="BT2870" t="str">
            <v>Tolmács</v>
          </cell>
        </row>
        <row r="2871">
          <cell r="BT2871" t="str">
            <v>Tolna</v>
          </cell>
        </row>
        <row r="2872">
          <cell r="BT2872" t="str">
            <v>Tolnanémedi</v>
          </cell>
        </row>
        <row r="2873">
          <cell r="BT2873" t="str">
            <v>Tomajmonostora</v>
          </cell>
        </row>
        <row r="2874">
          <cell r="BT2874" t="str">
            <v>Tomor</v>
          </cell>
        </row>
        <row r="2875">
          <cell r="BT2875" t="str">
            <v>Tompa</v>
          </cell>
        </row>
        <row r="2876">
          <cell r="BT2876" t="str">
            <v>Tompaládony</v>
          </cell>
        </row>
        <row r="2877">
          <cell r="BT2877" t="str">
            <v>Tordas</v>
          </cell>
        </row>
        <row r="2878">
          <cell r="BT2878" t="str">
            <v>Tormafölde</v>
          </cell>
        </row>
        <row r="2879">
          <cell r="BT2879" t="str">
            <v>Tormás</v>
          </cell>
        </row>
        <row r="2880">
          <cell r="BT2880" t="str">
            <v>Tormásliget</v>
          </cell>
        </row>
        <row r="2881">
          <cell r="BT2881" t="str">
            <v>Tornabarakony</v>
          </cell>
        </row>
        <row r="2882">
          <cell r="BT2882" t="str">
            <v>Tornakápolna</v>
          </cell>
        </row>
        <row r="2883">
          <cell r="BT2883" t="str">
            <v>Tornanádaska</v>
          </cell>
        </row>
        <row r="2884">
          <cell r="BT2884" t="str">
            <v>Tornaszentandrás</v>
          </cell>
        </row>
        <row r="2885">
          <cell r="BT2885" t="str">
            <v>Tornaszentjakab</v>
          </cell>
        </row>
        <row r="2886">
          <cell r="BT2886" t="str">
            <v>Tornyiszentmiklós</v>
          </cell>
        </row>
        <row r="2887">
          <cell r="BT2887" t="str">
            <v>Tornyosnémeti</v>
          </cell>
        </row>
        <row r="2888">
          <cell r="BT2888" t="str">
            <v>Tornyospálca</v>
          </cell>
        </row>
        <row r="2889">
          <cell r="BT2889" t="str">
            <v>Torony</v>
          </cell>
        </row>
        <row r="2890">
          <cell r="BT2890" t="str">
            <v>Torvaj</v>
          </cell>
        </row>
        <row r="2891">
          <cell r="BT2891" t="str">
            <v>Tószeg</v>
          </cell>
        </row>
        <row r="2892">
          <cell r="BT2892" t="str">
            <v>Tótkomlós</v>
          </cell>
        </row>
        <row r="2893">
          <cell r="BT2893" t="str">
            <v>Tótszentgyörgy</v>
          </cell>
        </row>
        <row r="2894">
          <cell r="BT2894" t="str">
            <v>Tótszentmárton</v>
          </cell>
        </row>
        <row r="2895">
          <cell r="BT2895" t="str">
            <v>Tótszerdahely</v>
          </cell>
        </row>
        <row r="2896">
          <cell r="BT2896" t="str">
            <v>Tótújfalu</v>
          </cell>
        </row>
        <row r="2897">
          <cell r="BT2897" t="str">
            <v>Tótvázsony</v>
          </cell>
        </row>
        <row r="2898">
          <cell r="BT2898" t="str">
            <v>Tök</v>
          </cell>
        </row>
        <row r="2899">
          <cell r="BT2899" t="str">
            <v>Tököl</v>
          </cell>
        </row>
        <row r="2900">
          <cell r="BT2900" t="str">
            <v>Töltéstava</v>
          </cell>
        </row>
        <row r="2901">
          <cell r="BT2901" t="str">
            <v>Tömörd</v>
          </cell>
        </row>
        <row r="2902">
          <cell r="BT2902" t="str">
            <v>Tömörkény</v>
          </cell>
        </row>
        <row r="2903">
          <cell r="BT2903" t="str">
            <v>Törökbálint</v>
          </cell>
        </row>
        <row r="2904">
          <cell r="BT2904" t="str">
            <v>Törökkoppány</v>
          </cell>
        </row>
        <row r="2905">
          <cell r="BT2905" t="str">
            <v>Törökszentmiklós</v>
          </cell>
        </row>
        <row r="2906">
          <cell r="BT2906" t="str">
            <v>Törtel</v>
          </cell>
        </row>
        <row r="2907">
          <cell r="BT2907" t="str">
            <v>Töttös</v>
          </cell>
        </row>
        <row r="2908">
          <cell r="BT2908" t="str">
            <v>Trizs</v>
          </cell>
        </row>
        <row r="2909">
          <cell r="BT2909" t="str">
            <v>Tunyogmatolcs</v>
          </cell>
        </row>
        <row r="2910">
          <cell r="BT2910" t="str">
            <v>Tura</v>
          </cell>
        </row>
        <row r="2911">
          <cell r="BT2911" t="str">
            <v>Túristvándi</v>
          </cell>
        </row>
        <row r="2912">
          <cell r="BT2912" t="str">
            <v>Túrkeve</v>
          </cell>
        </row>
        <row r="2913">
          <cell r="BT2913" t="str">
            <v>Túrony</v>
          </cell>
        </row>
        <row r="2914">
          <cell r="BT2914" t="str">
            <v>Túrricse</v>
          </cell>
        </row>
        <row r="2915">
          <cell r="BT2915" t="str">
            <v>Tuzsér</v>
          </cell>
        </row>
        <row r="2916">
          <cell r="BT2916" t="str">
            <v>Türje</v>
          </cell>
        </row>
        <row r="2917">
          <cell r="BT2917" t="str">
            <v>Tüskevár</v>
          </cell>
        </row>
        <row r="2918">
          <cell r="BT2918" t="str">
            <v>Tyukod</v>
          </cell>
        </row>
        <row r="2919">
          <cell r="BT2919" t="str">
            <v>Udvar</v>
          </cell>
        </row>
        <row r="2920">
          <cell r="BT2920" t="str">
            <v>Udvari</v>
          </cell>
        </row>
        <row r="2921">
          <cell r="BT2921" t="str">
            <v>Ugod</v>
          </cell>
        </row>
        <row r="2922">
          <cell r="BT2922" t="str">
            <v>Újbarok</v>
          </cell>
        </row>
        <row r="2923">
          <cell r="BT2923" t="str">
            <v>Újcsanálos</v>
          </cell>
        </row>
        <row r="2924">
          <cell r="BT2924" t="str">
            <v>Újdombrád</v>
          </cell>
        </row>
        <row r="2925">
          <cell r="BT2925" t="str">
            <v>Újfehértó</v>
          </cell>
        </row>
        <row r="2926">
          <cell r="BT2926" t="str">
            <v>Újhartyán</v>
          </cell>
        </row>
        <row r="2927">
          <cell r="BT2927" t="str">
            <v>Újiráz</v>
          </cell>
        </row>
        <row r="2928">
          <cell r="BT2928" t="str">
            <v>Újireg</v>
          </cell>
        </row>
        <row r="2929">
          <cell r="BT2929" t="str">
            <v>Újkenéz</v>
          </cell>
        </row>
        <row r="2930">
          <cell r="BT2930" t="str">
            <v>Újkér</v>
          </cell>
        </row>
        <row r="2931">
          <cell r="BT2931" t="str">
            <v>Újkígyós</v>
          </cell>
        </row>
        <row r="2932">
          <cell r="BT2932" t="str">
            <v>Újlengyel</v>
          </cell>
        </row>
        <row r="2933">
          <cell r="BT2933" t="str">
            <v>Újléta</v>
          </cell>
        </row>
        <row r="2934">
          <cell r="BT2934" t="str">
            <v>Újlőrincfalva</v>
          </cell>
        </row>
        <row r="2935">
          <cell r="BT2935" t="str">
            <v>Újpetre</v>
          </cell>
        </row>
        <row r="2936">
          <cell r="BT2936" t="str">
            <v>Újrónafő</v>
          </cell>
        </row>
        <row r="2937">
          <cell r="BT2937" t="str">
            <v>Újsolt</v>
          </cell>
        </row>
        <row r="2938">
          <cell r="BT2938" t="str">
            <v>Újszalonta</v>
          </cell>
        </row>
        <row r="2939">
          <cell r="BT2939" t="str">
            <v>Újszász</v>
          </cell>
        </row>
        <row r="2940">
          <cell r="BT2940" t="str">
            <v>Újszentiván</v>
          </cell>
        </row>
        <row r="2941">
          <cell r="BT2941" t="str">
            <v>Újszentmargita</v>
          </cell>
        </row>
        <row r="2942">
          <cell r="BT2942" t="str">
            <v>Újszilvás</v>
          </cell>
        </row>
        <row r="2943">
          <cell r="BT2943" t="str">
            <v>Újtelek</v>
          </cell>
        </row>
        <row r="2944">
          <cell r="BT2944" t="str">
            <v>Újtikos</v>
          </cell>
        </row>
        <row r="2945">
          <cell r="BT2945" t="str">
            <v>Újudvar</v>
          </cell>
        </row>
        <row r="2946">
          <cell r="BT2946" t="str">
            <v>Újvárfalva</v>
          </cell>
        </row>
        <row r="2947">
          <cell r="BT2947" t="str">
            <v>Ukk</v>
          </cell>
        </row>
        <row r="2948">
          <cell r="BT2948" t="str">
            <v>Und</v>
          </cell>
        </row>
        <row r="2949">
          <cell r="BT2949" t="str">
            <v>Úny</v>
          </cell>
        </row>
        <row r="2950">
          <cell r="BT2950" t="str">
            <v>Uppony</v>
          </cell>
        </row>
        <row r="2951">
          <cell r="BT2951" t="str">
            <v>Ura</v>
          </cell>
        </row>
        <row r="2952">
          <cell r="BT2952" t="str">
            <v>Uraiújfalu</v>
          </cell>
        </row>
        <row r="2953">
          <cell r="BT2953" t="str">
            <v>Úrhida</v>
          </cell>
        </row>
        <row r="2954">
          <cell r="BT2954" t="str">
            <v>Úri</v>
          </cell>
        </row>
        <row r="2955">
          <cell r="BT2955" t="str">
            <v>Úrkút</v>
          </cell>
        </row>
        <row r="2956">
          <cell r="BT2956" t="str">
            <v>Uszka</v>
          </cell>
        </row>
        <row r="2957">
          <cell r="BT2957" t="str">
            <v>Uszód</v>
          </cell>
        </row>
        <row r="2958">
          <cell r="BT2958" t="str">
            <v>Uzsa</v>
          </cell>
        </row>
        <row r="2959">
          <cell r="BT2959" t="str">
            <v>Üllés</v>
          </cell>
        </row>
        <row r="2960">
          <cell r="BT2960" t="str">
            <v>Üllő</v>
          </cell>
        </row>
        <row r="2961">
          <cell r="BT2961" t="str">
            <v>Üröm</v>
          </cell>
        </row>
        <row r="2962">
          <cell r="BT2962" t="str">
            <v>Vác</v>
          </cell>
        </row>
        <row r="2963">
          <cell r="BT2963" t="str">
            <v>Vácduka</v>
          </cell>
        </row>
        <row r="2964">
          <cell r="BT2964" t="str">
            <v>Vácegres</v>
          </cell>
        </row>
        <row r="2965">
          <cell r="BT2965" t="str">
            <v>Váchartyán</v>
          </cell>
        </row>
        <row r="2966">
          <cell r="BT2966" t="str">
            <v>Váckisújfalu</v>
          </cell>
        </row>
        <row r="2967">
          <cell r="BT2967" t="str">
            <v>Vácrátót</v>
          </cell>
        </row>
        <row r="2968">
          <cell r="BT2968" t="str">
            <v>Vácszentlászló</v>
          </cell>
        </row>
        <row r="2969">
          <cell r="BT2969" t="str">
            <v>Vadna</v>
          </cell>
        </row>
        <row r="2970">
          <cell r="BT2970" t="str">
            <v>Vadosfa</v>
          </cell>
        </row>
        <row r="2971">
          <cell r="BT2971" t="str">
            <v>Vág</v>
          </cell>
        </row>
        <row r="2972">
          <cell r="BT2972" t="str">
            <v>Vágáshuta</v>
          </cell>
        </row>
        <row r="2973">
          <cell r="BT2973" t="str">
            <v>Vaja</v>
          </cell>
        </row>
        <row r="2974">
          <cell r="BT2974" t="str">
            <v>Vajdácska</v>
          </cell>
        </row>
        <row r="2975">
          <cell r="BT2975" t="str">
            <v>Vajszló</v>
          </cell>
        </row>
        <row r="2976">
          <cell r="BT2976" t="str">
            <v>Vajta</v>
          </cell>
        </row>
        <row r="2977">
          <cell r="BT2977" t="str">
            <v>Vál</v>
          </cell>
        </row>
        <row r="2978">
          <cell r="BT2978" t="str">
            <v>Valkó</v>
          </cell>
        </row>
        <row r="2979">
          <cell r="BT2979" t="str">
            <v>Valkonya</v>
          </cell>
        </row>
        <row r="2980">
          <cell r="BT2980" t="str">
            <v>Vállaj</v>
          </cell>
        </row>
        <row r="2981">
          <cell r="BT2981" t="str">
            <v>Vállus</v>
          </cell>
        </row>
        <row r="2982">
          <cell r="BT2982" t="str">
            <v>Vámosatya</v>
          </cell>
        </row>
        <row r="2983">
          <cell r="BT2983" t="str">
            <v>Vámoscsalád</v>
          </cell>
        </row>
        <row r="2984">
          <cell r="BT2984" t="str">
            <v>Vámosgyörk</v>
          </cell>
        </row>
        <row r="2985">
          <cell r="BT2985" t="str">
            <v>Vámosmikola</v>
          </cell>
        </row>
        <row r="2986">
          <cell r="BT2986" t="str">
            <v>Vámosoroszi</v>
          </cell>
        </row>
        <row r="2987">
          <cell r="BT2987" t="str">
            <v>Vámospércs</v>
          </cell>
        </row>
        <row r="2988">
          <cell r="BT2988" t="str">
            <v>Vámosújfalu</v>
          </cell>
        </row>
        <row r="2989">
          <cell r="BT2989" t="str">
            <v>Vámosszabadi</v>
          </cell>
        </row>
        <row r="2990">
          <cell r="BT2990" t="str">
            <v>Váncsod</v>
          </cell>
        </row>
        <row r="2991">
          <cell r="BT2991" t="str">
            <v>Vanyarc</v>
          </cell>
        </row>
        <row r="2992">
          <cell r="BT2992" t="str">
            <v>Vanyola</v>
          </cell>
        </row>
        <row r="2993">
          <cell r="BT2993" t="str">
            <v>Várad</v>
          </cell>
        </row>
        <row r="2994">
          <cell r="BT2994" t="str">
            <v>Váralja</v>
          </cell>
        </row>
        <row r="2995">
          <cell r="BT2995" t="str">
            <v>Varászló</v>
          </cell>
        </row>
        <row r="2996">
          <cell r="BT2996" t="str">
            <v>Váraszó</v>
          </cell>
        </row>
        <row r="2997">
          <cell r="BT2997" t="str">
            <v>Várbalog</v>
          </cell>
        </row>
        <row r="2998">
          <cell r="BT2998" t="str">
            <v>Varbó</v>
          </cell>
        </row>
        <row r="2999">
          <cell r="BT2999" t="str">
            <v>Varbóc</v>
          </cell>
        </row>
        <row r="3000">
          <cell r="BT3000" t="str">
            <v>Várda</v>
          </cell>
        </row>
        <row r="3001">
          <cell r="BT3001" t="str">
            <v>Várdomb</v>
          </cell>
        </row>
        <row r="3002">
          <cell r="BT3002" t="str">
            <v>Várfölde</v>
          </cell>
        </row>
        <row r="3003">
          <cell r="BT3003" t="str">
            <v>Varga</v>
          </cell>
        </row>
        <row r="3004">
          <cell r="BT3004" t="str">
            <v>Várgesztes</v>
          </cell>
        </row>
        <row r="3005">
          <cell r="BT3005" t="str">
            <v>Várkesző</v>
          </cell>
        </row>
        <row r="3006">
          <cell r="BT3006" t="str">
            <v>Várong</v>
          </cell>
        </row>
        <row r="3007">
          <cell r="BT3007" t="str">
            <v>Városföld</v>
          </cell>
        </row>
        <row r="3008">
          <cell r="BT3008" t="str">
            <v>Városlőd</v>
          </cell>
        </row>
        <row r="3009">
          <cell r="BT3009" t="str">
            <v>Várpalota</v>
          </cell>
        </row>
        <row r="3010">
          <cell r="BT3010" t="str">
            <v>Varsád</v>
          </cell>
        </row>
        <row r="3011">
          <cell r="BT3011" t="str">
            <v>Varsány</v>
          </cell>
        </row>
        <row r="3012">
          <cell r="BT3012" t="str">
            <v>Várvölgy</v>
          </cell>
        </row>
        <row r="3013">
          <cell r="BT3013" t="str">
            <v>Vasad</v>
          </cell>
        </row>
        <row r="3014">
          <cell r="BT3014" t="str">
            <v>Vasalja</v>
          </cell>
        </row>
        <row r="3015">
          <cell r="BT3015" t="str">
            <v>Vásárosbéc</v>
          </cell>
        </row>
        <row r="3016">
          <cell r="BT3016" t="str">
            <v>Vásárosdombó</v>
          </cell>
        </row>
        <row r="3017">
          <cell r="BT3017" t="str">
            <v>Vásárosfalu</v>
          </cell>
        </row>
        <row r="3018">
          <cell r="BT3018" t="str">
            <v>Vásárosmiske</v>
          </cell>
        </row>
        <row r="3019">
          <cell r="BT3019" t="str">
            <v>Vásárosnamény</v>
          </cell>
        </row>
        <row r="3020">
          <cell r="BT3020" t="str">
            <v>Vasasszonyfa</v>
          </cell>
        </row>
        <row r="3021">
          <cell r="BT3021" t="str">
            <v>Vasboldogasszony</v>
          </cell>
        </row>
        <row r="3022">
          <cell r="BT3022" t="str">
            <v>Vasegerszeg</v>
          </cell>
        </row>
        <row r="3023">
          <cell r="BT3023" t="str">
            <v>Vashosszúfalu</v>
          </cell>
        </row>
        <row r="3024">
          <cell r="BT3024" t="str">
            <v>Vaskeresztes</v>
          </cell>
        </row>
        <row r="3025">
          <cell r="BT3025" t="str">
            <v>Vaskút</v>
          </cell>
        </row>
        <row r="3026">
          <cell r="BT3026" t="str">
            <v>Vasmegyer</v>
          </cell>
        </row>
        <row r="3027">
          <cell r="BT3027" t="str">
            <v>Vaspör</v>
          </cell>
        </row>
        <row r="3028">
          <cell r="BT3028" t="str">
            <v>Vassurány</v>
          </cell>
        </row>
        <row r="3029">
          <cell r="BT3029" t="str">
            <v>Vasszécseny</v>
          </cell>
        </row>
        <row r="3030">
          <cell r="BT3030" t="str">
            <v>Vasszentmihály</v>
          </cell>
        </row>
        <row r="3031">
          <cell r="BT3031" t="str">
            <v>Vasszilvágy</v>
          </cell>
        </row>
        <row r="3032">
          <cell r="BT3032" t="str">
            <v>Vasvár</v>
          </cell>
        </row>
        <row r="3033">
          <cell r="BT3033" t="str">
            <v>Vaszar</v>
          </cell>
        </row>
        <row r="3034">
          <cell r="BT3034" t="str">
            <v>Vászoly</v>
          </cell>
        </row>
        <row r="3035">
          <cell r="BT3035" t="str">
            <v>Vát</v>
          </cell>
        </row>
        <row r="3036">
          <cell r="BT3036" t="str">
            <v>Vatta</v>
          </cell>
        </row>
        <row r="3037">
          <cell r="BT3037" t="str">
            <v>Vázsnok</v>
          </cell>
        </row>
        <row r="3038">
          <cell r="BT3038" t="str">
            <v>Vécs</v>
          </cell>
        </row>
        <row r="3039">
          <cell r="BT3039" t="str">
            <v>Vecsés</v>
          </cell>
        </row>
        <row r="3040">
          <cell r="BT3040" t="str">
            <v>Végegyháza</v>
          </cell>
        </row>
        <row r="3041">
          <cell r="BT3041" t="str">
            <v>Vejti</v>
          </cell>
        </row>
        <row r="3042">
          <cell r="BT3042" t="str">
            <v>Vékény</v>
          </cell>
        </row>
        <row r="3043">
          <cell r="BT3043" t="str">
            <v>Vekerd</v>
          </cell>
        </row>
        <row r="3044">
          <cell r="BT3044" t="str">
            <v>Velem</v>
          </cell>
        </row>
        <row r="3045">
          <cell r="BT3045" t="str">
            <v>Velemér</v>
          </cell>
        </row>
        <row r="3046">
          <cell r="BT3046" t="str">
            <v>Velence</v>
          </cell>
        </row>
        <row r="3047">
          <cell r="BT3047" t="str">
            <v>Velény</v>
          </cell>
        </row>
        <row r="3048">
          <cell r="BT3048" t="str">
            <v>Véménd</v>
          </cell>
        </row>
        <row r="3049">
          <cell r="BT3049" t="str">
            <v>Vének</v>
          </cell>
        </row>
        <row r="3050">
          <cell r="BT3050" t="str">
            <v>Vép</v>
          </cell>
        </row>
        <row r="3051">
          <cell r="BT3051" t="str">
            <v>Vereb</v>
          </cell>
        </row>
        <row r="3052">
          <cell r="BT3052" t="str">
            <v>Veresegyház</v>
          </cell>
        </row>
        <row r="3053">
          <cell r="BT3053" t="str">
            <v>Verőce</v>
          </cell>
        </row>
        <row r="3054">
          <cell r="BT3054" t="str">
            <v>Verpelét</v>
          </cell>
        </row>
        <row r="3055">
          <cell r="BT3055" t="str">
            <v>Verseg</v>
          </cell>
        </row>
        <row r="3056">
          <cell r="BT3056" t="str">
            <v>Versend</v>
          </cell>
        </row>
        <row r="3057">
          <cell r="BT3057" t="str">
            <v>Vértesacsa</v>
          </cell>
        </row>
        <row r="3058">
          <cell r="BT3058" t="str">
            <v>Vértesboglár</v>
          </cell>
        </row>
        <row r="3059">
          <cell r="BT3059" t="str">
            <v>Vérteskethely</v>
          </cell>
        </row>
        <row r="3060">
          <cell r="BT3060" t="str">
            <v>Vértessomló</v>
          </cell>
        </row>
        <row r="3061">
          <cell r="BT3061" t="str">
            <v>Vértestolna</v>
          </cell>
        </row>
        <row r="3062">
          <cell r="BT3062" t="str">
            <v>Vértesszőlős</v>
          </cell>
        </row>
        <row r="3063">
          <cell r="BT3063" t="str">
            <v>Vése</v>
          </cell>
        </row>
        <row r="3064">
          <cell r="BT3064" t="str">
            <v>Veszkény</v>
          </cell>
        </row>
        <row r="3065">
          <cell r="BT3065" t="str">
            <v>Veszprém</v>
          </cell>
        </row>
        <row r="3066">
          <cell r="BT3066" t="str">
            <v>Veszprémfajsz</v>
          </cell>
        </row>
        <row r="3067">
          <cell r="BT3067" t="str">
            <v>Veszprémgalsa</v>
          </cell>
        </row>
        <row r="3068">
          <cell r="BT3068" t="str">
            <v>Veszprémvarsány</v>
          </cell>
        </row>
        <row r="3069">
          <cell r="BT3069" t="str">
            <v>Vésztő</v>
          </cell>
        </row>
        <row r="3070">
          <cell r="BT3070" t="str">
            <v>Vezseny</v>
          </cell>
        </row>
        <row r="3071">
          <cell r="BT3071" t="str">
            <v>Vid</v>
          </cell>
        </row>
        <row r="3072">
          <cell r="BT3072" t="str">
            <v>Vigántpetend</v>
          </cell>
        </row>
        <row r="3073">
          <cell r="BT3073" t="str">
            <v>Villány</v>
          </cell>
        </row>
        <row r="3074">
          <cell r="BT3074" t="str">
            <v>Villánykövesd</v>
          </cell>
        </row>
        <row r="3075">
          <cell r="BT3075" t="str">
            <v>Vilmány</v>
          </cell>
        </row>
        <row r="3076">
          <cell r="BT3076" t="str">
            <v>Vilonya</v>
          </cell>
        </row>
        <row r="3077">
          <cell r="BT3077" t="str">
            <v>Vilyvitány</v>
          </cell>
        </row>
        <row r="3078">
          <cell r="BT3078" t="str">
            <v>Vinár</v>
          </cell>
        </row>
        <row r="3079">
          <cell r="BT3079" t="str">
            <v>Vindornyafok</v>
          </cell>
        </row>
        <row r="3080">
          <cell r="BT3080" t="str">
            <v>Vindornyalak</v>
          </cell>
        </row>
        <row r="3081">
          <cell r="BT3081" t="str">
            <v>Vindornyaszőlős</v>
          </cell>
        </row>
        <row r="3082">
          <cell r="BT3082" t="str">
            <v>Visegrád</v>
          </cell>
        </row>
        <row r="3083">
          <cell r="BT3083" t="str">
            <v>Visnye</v>
          </cell>
        </row>
        <row r="3084">
          <cell r="BT3084" t="str">
            <v>Visonta</v>
          </cell>
        </row>
        <row r="3085">
          <cell r="BT3085" t="str">
            <v>Viss</v>
          </cell>
        </row>
        <row r="3086">
          <cell r="BT3086" t="str">
            <v>Visz</v>
          </cell>
        </row>
        <row r="3087">
          <cell r="BT3087" t="str">
            <v>Viszák</v>
          </cell>
        </row>
        <row r="3088">
          <cell r="BT3088" t="str">
            <v>Viszló</v>
          </cell>
        </row>
        <row r="3089">
          <cell r="BT3089" t="str">
            <v>Visznek</v>
          </cell>
        </row>
        <row r="3090">
          <cell r="BT3090" t="str">
            <v>Vitnyéd</v>
          </cell>
        </row>
        <row r="3091">
          <cell r="BT3091" t="str">
            <v>Vízvár</v>
          </cell>
        </row>
        <row r="3092">
          <cell r="BT3092" t="str">
            <v>Vizslás</v>
          </cell>
        </row>
        <row r="3093">
          <cell r="BT3093" t="str">
            <v>Vizsoly</v>
          </cell>
        </row>
        <row r="3094">
          <cell r="BT3094" t="str">
            <v>Vokány</v>
          </cell>
        </row>
        <row r="3095">
          <cell r="BT3095" t="str">
            <v>Vonyarcvashegy</v>
          </cell>
        </row>
        <row r="3096">
          <cell r="BT3096" t="str">
            <v>Vöckönd</v>
          </cell>
        </row>
        <row r="3097">
          <cell r="BT3097" t="str">
            <v>Völcsej</v>
          </cell>
        </row>
        <row r="3098">
          <cell r="BT3098" t="str">
            <v>Vönöck</v>
          </cell>
        </row>
        <row r="3099">
          <cell r="BT3099" t="str">
            <v>Vöröstó</v>
          </cell>
        </row>
        <row r="3100">
          <cell r="BT3100" t="str">
            <v>Vörs</v>
          </cell>
        </row>
        <row r="3101">
          <cell r="BT3101" t="str">
            <v>Zabar</v>
          </cell>
        </row>
        <row r="3102">
          <cell r="BT3102" t="str">
            <v>Zádor</v>
          </cell>
        </row>
        <row r="3103">
          <cell r="BT3103" t="str">
            <v>Zádorfalva</v>
          </cell>
        </row>
        <row r="3104">
          <cell r="BT3104" t="str">
            <v>Zagyvarékas</v>
          </cell>
        </row>
        <row r="3105">
          <cell r="BT3105" t="str">
            <v>Zagyvaszántó</v>
          </cell>
        </row>
        <row r="3106">
          <cell r="BT3106" t="str">
            <v>Záhony</v>
          </cell>
        </row>
        <row r="3107">
          <cell r="BT3107" t="str">
            <v>Zajk</v>
          </cell>
        </row>
        <row r="3108">
          <cell r="BT3108" t="str">
            <v>Zajta</v>
          </cell>
        </row>
        <row r="3109">
          <cell r="BT3109" t="str">
            <v>Zákány</v>
          </cell>
        </row>
        <row r="3110">
          <cell r="BT3110" t="str">
            <v>Zákányfalu</v>
          </cell>
        </row>
        <row r="3111">
          <cell r="BT3111" t="str">
            <v>Zákányszék</v>
          </cell>
        </row>
        <row r="3112">
          <cell r="BT3112" t="str">
            <v>Zala</v>
          </cell>
        </row>
        <row r="3113">
          <cell r="BT3113" t="str">
            <v>Zalaapáti</v>
          </cell>
        </row>
        <row r="3114">
          <cell r="BT3114" t="str">
            <v>Zalabaksa</v>
          </cell>
        </row>
        <row r="3115">
          <cell r="BT3115" t="str">
            <v>Zalabér</v>
          </cell>
        </row>
        <row r="3116">
          <cell r="BT3116" t="str">
            <v>Zalaboldogfa</v>
          </cell>
        </row>
        <row r="3117">
          <cell r="BT3117" t="str">
            <v>Zalacsány</v>
          </cell>
        </row>
        <row r="3118">
          <cell r="BT3118" t="str">
            <v>Zalacséb</v>
          </cell>
        </row>
        <row r="3119">
          <cell r="BT3119" t="str">
            <v>Zalaegerszeg</v>
          </cell>
        </row>
        <row r="3120">
          <cell r="BT3120" t="str">
            <v>Zalaerdőd</v>
          </cell>
        </row>
        <row r="3121">
          <cell r="BT3121" t="str">
            <v>Zalagyömörő</v>
          </cell>
        </row>
        <row r="3122">
          <cell r="BT3122" t="str">
            <v>Zalahaláp</v>
          </cell>
        </row>
        <row r="3123">
          <cell r="BT3123" t="str">
            <v>Zalaháshágy</v>
          </cell>
        </row>
        <row r="3124">
          <cell r="BT3124" t="str">
            <v>Zalaigrice</v>
          </cell>
        </row>
        <row r="3125">
          <cell r="BT3125" t="str">
            <v>Zalaistvánd</v>
          </cell>
        </row>
        <row r="3126">
          <cell r="BT3126" t="str">
            <v>Zalakaros</v>
          </cell>
        </row>
        <row r="3127">
          <cell r="BT3127" t="str">
            <v>Zalakomár</v>
          </cell>
        </row>
        <row r="3128">
          <cell r="BT3128" t="str">
            <v>Zalaköveskút</v>
          </cell>
        </row>
        <row r="3129">
          <cell r="BT3129" t="str">
            <v>Zalalövő</v>
          </cell>
        </row>
        <row r="3130">
          <cell r="BT3130" t="str">
            <v>Zalameggyes</v>
          </cell>
        </row>
        <row r="3131">
          <cell r="BT3131" t="str">
            <v>Zalamerenye</v>
          </cell>
        </row>
        <row r="3132">
          <cell r="BT3132" t="str">
            <v>Zalasárszeg</v>
          </cell>
        </row>
        <row r="3133">
          <cell r="BT3133" t="str">
            <v>Zalaszabar</v>
          </cell>
        </row>
        <row r="3134">
          <cell r="BT3134" t="str">
            <v>Zalaszántó</v>
          </cell>
        </row>
        <row r="3135">
          <cell r="BT3135" t="str">
            <v>Zalaszegvár</v>
          </cell>
        </row>
        <row r="3136">
          <cell r="BT3136" t="str">
            <v>Zalaszentbalázs</v>
          </cell>
        </row>
        <row r="3137">
          <cell r="BT3137" t="str">
            <v>Zalaszentgrót</v>
          </cell>
        </row>
        <row r="3138">
          <cell r="BT3138" t="str">
            <v>Zalaszentgyörgy</v>
          </cell>
        </row>
        <row r="3139">
          <cell r="BT3139" t="str">
            <v>Zalaszentiván</v>
          </cell>
        </row>
        <row r="3140">
          <cell r="BT3140" t="str">
            <v>Zalaszentjakab</v>
          </cell>
        </row>
        <row r="3141">
          <cell r="BT3141" t="str">
            <v>Zalaszentlászló</v>
          </cell>
        </row>
        <row r="3142">
          <cell r="BT3142" t="str">
            <v>Zalaszentlőrinc</v>
          </cell>
        </row>
        <row r="3143">
          <cell r="BT3143" t="str">
            <v>Zalaszentmárton</v>
          </cell>
        </row>
        <row r="3144">
          <cell r="BT3144" t="str">
            <v>Zalaszentmihály</v>
          </cell>
        </row>
        <row r="3145">
          <cell r="BT3145" t="str">
            <v>Zalaszombatfa</v>
          </cell>
        </row>
        <row r="3146">
          <cell r="BT3146" t="str">
            <v>Zaláta</v>
          </cell>
        </row>
        <row r="3147">
          <cell r="BT3147" t="str">
            <v>Zalatárnok</v>
          </cell>
        </row>
        <row r="3148">
          <cell r="BT3148" t="str">
            <v>Zalaújlak</v>
          </cell>
        </row>
        <row r="3149">
          <cell r="BT3149" t="str">
            <v>Zalavár</v>
          </cell>
        </row>
        <row r="3150">
          <cell r="BT3150" t="str">
            <v>Zalavég</v>
          </cell>
        </row>
        <row r="3151">
          <cell r="BT3151" t="str">
            <v>Zalkod</v>
          </cell>
        </row>
        <row r="3152">
          <cell r="BT3152" t="str">
            <v>Zamárdi</v>
          </cell>
        </row>
        <row r="3153">
          <cell r="BT3153" t="str">
            <v>Zámoly</v>
          </cell>
        </row>
        <row r="3154">
          <cell r="BT3154" t="str">
            <v>Zánka</v>
          </cell>
        </row>
        <row r="3155">
          <cell r="BT3155" t="str">
            <v>Zaránk</v>
          </cell>
        </row>
        <row r="3156">
          <cell r="BT3156" t="str">
            <v>Závod</v>
          </cell>
        </row>
        <row r="3157">
          <cell r="BT3157" t="str">
            <v>Zebecke</v>
          </cell>
        </row>
        <row r="3158">
          <cell r="BT3158" t="str">
            <v>Zebegény</v>
          </cell>
        </row>
        <row r="3159">
          <cell r="BT3159" t="str">
            <v>Zemplénagárd</v>
          </cell>
        </row>
        <row r="3160">
          <cell r="BT3160" t="str">
            <v>Zengővárkony</v>
          </cell>
        </row>
        <row r="3161">
          <cell r="BT3161" t="str">
            <v>Zichyújfalu</v>
          </cell>
        </row>
        <row r="3162">
          <cell r="BT3162" t="str">
            <v>Zics</v>
          </cell>
        </row>
        <row r="3163">
          <cell r="BT3163" t="str">
            <v>Ziliz</v>
          </cell>
        </row>
        <row r="3164">
          <cell r="BT3164" t="str">
            <v>Zimány</v>
          </cell>
        </row>
        <row r="3165">
          <cell r="BT3165" t="str">
            <v>Zirc</v>
          </cell>
        </row>
        <row r="3166">
          <cell r="BT3166" t="str">
            <v>Zók</v>
          </cell>
        </row>
        <row r="3167">
          <cell r="BT3167" t="str">
            <v>Zomba</v>
          </cell>
        </row>
        <row r="3168">
          <cell r="BT3168" t="str">
            <v>Zsadány</v>
          </cell>
        </row>
        <row r="3169">
          <cell r="BT3169" t="str">
            <v>Zsáka</v>
          </cell>
        </row>
        <row r="3170">
          <cell r="BT3170" t="str">
            <v>Zsámbék</v>
          </cell>
        </row>
        <row r="3171">
          <cell r="BT3171" t="str">
            <v>Zsámbok</v>
          </cell>
        </row>
        <row r="3172">
          <cell r="BT3172" t="str">
            <v>Zsana</v>
          </cell>
        </row>
        <row r="3173">
          <cell r="BT3173" t="str">
            <v>Zsarolyán</v>
          </cell>
        </row>
        <row r="3174">
          <cell r="BT3174" t="str">
            <v>Zsebeháza</v>
          </cell>
        </row>
        <row r="3175">
          <cell r="BT3175" t="str">
            <v>Zsédeny</v>
          </cell>
        </row>
        <row r="3176">
          <cell r="BT3176" t="str">
            <v>Zselickisfalud</v>
          </cell>
        </row>
        <row r="3177">
          <cell r="BT3177" t="str">
            <v>Zselickislak</v>
          </cell>
        </row>
        <row r="3178">
          <cell r="BT3178" t="str">
            <v>Zselicszentpál</v>
          </cell>
        </row>
        <row r="3179">
          <cell r="BT3179" t="str">
            <v>Zsennye</v>
          </cell>
        </row>
        <row r="3180">
          <cell r="BT3180" t="str">
            <v>Zsira</v>
          </cell>
        </row>
        <row r="3181">
          <cell r="BT3181" t="str">
            <v>Zsombó</v>
          </cell>
        </row>
        <row r="3182">
          <cell r="BT3182" t="str">
            <v>Zsujta</v>
          </cell>
        </row>
        <row r="3183">
          <cell r="BT3183" t="str">
            <v>Zsurk</v>
          </cell>
        </row>
        <row r="3184">
          <cell r="BT3184" t="str">
            <v>Zubogy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zoomScaleNormal="100" workbookViewId="0">
      <selection activeCell="C31" sqref="C31"/>
    </sheetView>
  </sheetViews>
  <sheetFormatPr defaultRowHeight="15" x14ac:dyDescent="0.25"/>
  <cols>
    <col min="1" max="1" width="14.5703125" customWidth="1"/>
    <col min="2" max="2" width="82" customWidth="1"/>
    <col min="3" max="3" width="47.7109375" customWidth="1"/>
  </cols>
  <sheetData>
    <row r="1" spans="1:2" ht="51" customHeight="1" x14ac:dyDescent="0.25">
      <c r="A1" s="1552" t="s">
        <v>954</v>
      </c>
      <c r="B1" s="1553"/>
    </row>
    <row r="2" spans="1:2" ht="15.75" x14ac:dyDescent="0.25">
      <c r="A2" s="1554" t="s">
        <v>629</v>
      </c>
      <c r="B2" s="1554"/>
    </row>
    <row r="3" spans="1:2" x14ac:dyDescent="0.25">
      <c r="A3" s="213"/>
      <c r="B3" s="283"/>
    </row>
    <row r="4" spans="1:2" x14ac:dyDescent="0.25">
      <c r="A4" s="284" t="s">
        <v>532</v>
      </c>
      <c r="B4" s="285" t="s">
        <v>861</v>
      </c>
    </row>
    <row r="5" spans="1:2" x14ac:dyDescent="0.25">
      <c r="A5" s="284" t="s">
        <v>533</v>
      </c>
      <c r="B5" s="285" t="s">
        <v>862</v>
      </c>
    </row>
    <row r="6" spans="1:2" x14ac:dyDescent="0.25">
      <c r="A6" s="284" t="s">
        <v>534</v>
      </c>
      <c r="B6" s="285" t="s">
        <v>863</v>
      </c>
    </row>
    <row r="7" spans="1:2" x14ac:dyDescent="0.25">
      <c r="A7" s="284" t="s">
        <v>544</v>
      </c>
      <c r="B7" s="285" t="s">
        <v>864</v>
      </c>
    </row>
    <row r="8" spans="1:2" x14ac:dyDescent="0.25">
      <c r="A8" s="284" t="s">
        <v>545</v>
      </c>
      <c r="B8" s="285" t="s">
        <v>865</v>
      </c>
    </row>
    <row r="9" spans="1:2" x14ac:dyDescent="0.25">
      <c r="A9" s="284" t="s">
        <v>546</v>
      </c>
      <c r="B9" s="285" t="s">
        <v>866</v>
      </c>
    </row>
    <row r="10" spans="1:2" x14ac:dyDescent="0.25">
      <c r="A10" s="284" t="s">
        <v>535</v>
      </c>
      <c r="B10" s="285" t="s">
        <v>867</v>
      </c>
    </row>
    <row r="11" spans="1:2" x14ac:dyDescent="0.25">
      <c r="A11" s="284" t="s">
        <v>536</v>
      </c>
      <c r="B11" s="285" t="s">
        <v>868</v>
      </c>
    </row>
    <row r="12" spans="1:2" ht="25.5" x14ac:dyDescent="0.25">
      <c r="A12" s="284" t="s">
        <v>581</v>
      </c>
      <c r="B12" s="285" t="s">
        <v>869</v>
      </c>
    </row>
    <row r="13" spans="1:2" ht="25.5" x14ac:dyDescent="0.25">
      <c r="A13" s="284" t="s">
        <v>582</v>
      </c>
      <c r="B13" s="285" t="s">
        <v>870</v>
      </c>
    </row>
    <row r="14" spans="1:2" ht="25.5" x14ac:dyDescent="0.25">
      <c r="A14" s="284" t="s">
        <v>583</v>
      </c>
      <c r="B14" s="285" t="s">
        <v>871</v>
      </c>
    </row>
    <row r="15" spans="1:2" x14ac:dyDescent="0.25">
      <c r="A15" s="284" t="s">
        <v>584</v>
      </c>
      <c r="B15" s="285" t="s">
        <v>877</v>
      </c>
    </row>
    <row r="16" spans="1:2" x14ac:dyDescent="0.25">
      <c r="A16" s="284" t="s">
        <v>585</v>
      </c>
      <c r="B16" s="285" t="s">
        <v>876</v>
      </c>
    </row>
    <row r="17" spans="1:5" x14ac:dyDescent="0.25">
      <c r="A17" s="284" t="s">
        <v>586</v>
      </c>
      <c r="B17" s="285" t="s">
        <v>875</v>
      </c>
    </row>
    <row r="18" spans="1:5" x14ac:dyDescent="0.25">
      <c r="A18" s="284" t="s">
        <v>587</v>
      </c>
      <c r="B18" s="285" t="s">
        <v>874</v>
      </c>
    </row>
    <row r="19" spans="1:5" x14ac:dyDescent="0.25">
      <c r="A19" s="284" t="s">
        <v>537</v>
      </c>
      <c r="B19" s="285" t="s">
        <v>538</v>
      </c>
    </row>
    <row r="20" spans="1:5" x14ac:dyDescent="0.25">
      <c r="A20" s="284" t="s">
        <v>588</v>
      </c>
      <c r="B20" s="285" t="s">
        <v>873</v>
      </c>
    </row>
    <row r="21" spans="1:5" x14ac:dyDescent="0.25">
      <c r="A21" s="284" t="s">
        <v>589</v>
      </c>
      <c r="B21" s="285" t="s">
        <v>872</v>
      </c>
    </row>
    <row r="22" spans="1:5" x14ac:dyDescent="0.25">
      <c r="A22" s="284" t="s">
        <v>539</v>
      </c>
      <c r="B22" s="285" t="s">
        <v>540</v>
      </c>
    </row>
    <row r="23" spans="1:5" x14ac:dyDescent="0.25">
      <c r="A23" s="284" t="s">
        <v>541</v>
      </c>
      <c r="B23" s="285" t="s">
        <v>542</v>
      </c>
    </row>
    <row r="24" spans="1:5" ht="17.25" customHeight="1" x14ac:dyDescent="0.25">
      <c r="A24" s="284" t="s">
        <v>543</v>
      </c>
      <c r="B24" s="285" t="s">
        <v>903</v>
      </c>
    </row>
    <row r="25" spans="1:5" x14ac:dyDescent="0.25">
      <c r="A25" s="284" t="s">
        <v>612</v>
      </c>
      <c r="B25" s="285" t="s">
        <v>436</v>
      </c>
    </row>
    <row r="26" spans="1:5" hidden="1" x14ac:dyDescent="0.25">
      <c r="A26" s="284" t="s">
        <v>711</v>
      </c>
      <c r="B26" s="285" t="s">
        <v>735</v>
      </c>
    </row>
    <row r="27" spans="1:5" x14ac:dyDescent="0.25">
      <c r="A27" s="284"/>
      <c r="B27" s="285"/>
    </row>
    <row r="28" spans="1:5" x14ac:dyDescent="0.25">
      <c r="A28" s="284"/>
      <c r="B28" s="285"/>
    </row>
    <row r="29" spans="1:5" x14ac:dyDescent="0.25">
      <c r="A29" s="284"/>
      <c r="B29" s="285"/>
      <c r="C29" s="285"/>
      <c r="D29" s="285"/>
      <c r="E29" s="285"/>
    </row>
    <row r="30" spans="1:5" x14ac:dyDescent="0.25">
      <c r="A30" s="284"/>
      <c r="B30" s="285"/>
    </row>
  </sheetData>
  <mergeCells count="2">
    <mergeCell ref="A1:B1"/>
    <mergeCell ref="A2:B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  <pageSetUpPr fitToPage="1"/>
  </sheetPr>
  <dimension ref="A1:M67"/>
  <sheetViews>
    <sheetView topLeftCell="A46" zoomScaleNormal="100" workbookViewId="0">
      <selection activeCell="H13" sqref="H13"/>
    </sheetView>
  </sheetViews>
  <sheetFormatPr defaultColWidth="9.140625" defaultRowHeight="15" x14ac:dyDescent="0.25"/>
  <cols>
    <col min="1" max="1" width="8.5703125" style="19" customWidth="1"/>
    <col min="2" max="3" width="13" style="20" customWidth="1"/>
    <col min="4" max="7" width="11" style="16" customWidth="1"/>
    <col min="8" max="8" width="6.5703125" style="16" customWidth="1"/>
    <col min="9" max="9" width="9.7109375" style="1" bestFit="1" customWidth="1"/>
    <col min="10" max="16384" width="9.140625" style="1"/>
  </cols>
  <sheetData>
    <row r="1" spans="1:13" ht="15.75" customHeight="1" thickBot="1" x14ac:dyDescent="0.3">
      <c r="D1" s="20"/>
      <c r="E1" s="1630" t="s">
        <v>375</v>
      </c>
      <c r="F1" s="1630"/>
      <c r="G1" s="1630"/>
      <c r="H1" s="287"/>
    </row>
    <row r="2" spans="1:13" ht="24.75" customHeight="1" x14ac:dyDescent="0.25">
      <c r="A2" s="1640" t="s">
        <v>0</v>
      </c>
      <c r="B2" s="1645" t="s">
        <v>182</v>
      </c>
      <c r="C2" s="1645"/>
      <c r="D2" s="1638" t="s">
        <v>851</v>
      </c>
      <c r="E2" s="1632" t="s">
        <v>176</v>
      </c>
      <c r="F2" s="1633"/>
      <c r="G2" s="1634"/>
      <c r="H2" s="1643" t="s">
        <v>508</v>
      </c>
    </row>
    <row r="3" spans="1:13" s="2" customFormat="1" ht="25.5" x14ac:dyDescent="0.25">
      <c r="A3" s="1641"/>
      <c r="B3" s="1646"/>
      <c r="C3" s="1646"/>
      <c r="D3" s="1639"/>
      <c r="E3" s="386" t="s">
        <v>855</v>
      </c>
      <c r="F3" s="386" t="s">
        <v>178</v>
      </c>
      <c r="G3" s="386" t="s">
        <v>179</v>
      </c>
      <c r="H3" s="1644"/>
    </row>
    <row r="4" spans="1:13" s="2" customFormat="1" ht="15" customHeight="1" x14ac:dyDescent="0.25">
      <c r="A4" s="1641"/>
      <c r="B4" s="1646"/>
      <c r="C4" s="1646"/>
      <c r="D4" s="537"/>
      <c r="E4" s="1635" t="s">
        <v>189</v>
      </c>
      <c r="F4" s="1636"/>
      <c r="G4" s="1637"/>
      <c r="H4" s="1644"/>
    </row>
    <row r="5" spans="1:13" ht="12" customHeight="1" x14ac:dyDescent="0.25">
      <c r="A5" s="301" t="s">
        <v>27</v>
      </c>
      <c r="B5" s="1631" t="s">
        <v>174</v>
      </c>
      <c r="C5" s="1631"/>
      <c r="D5" s="226"/>
      <c r="E5" s="1041"/>
      <c r="F5" s="17"/>
      <c r="G5" s="17"/>
      <c r="H5" s="431"/>
      <c r="J5" s="384"/>
      <c r="K5" s="384"/>
      <c r="L5" s="384"/>
      <c r="M5" s="384"/>
    </row>
    <row r="6" spans="1:13" ht="12" customHeight="1" x14ac:dyDescent="0.25">
      <c r="A6" s="301" t="s">
        <v>33</v>
      </c>
      <c r="B6" s="1631" t="s">
        <v>173</v>
      </c>
      <c r="C6" s="1631"/>
      <c r="D6" s="272">
        <v>54015</v>
      </c>
      <c r="E6" s="1041">
        <f>53388+2400+2062+6628</f>
        <v>64478</v>
      </c>
      <c r="F6" s="224">
        <v>65078</v>
      </c>
      <c r="G6" s="484">
        <v>31127</v>
      </c>
      <c r="H6" s="531">
        <f>+G6/F6</f>
        <v>0.47830295952549251</v>
      </c>
      <c r="J6" s="384"/>
      <c r="K6" s="384"/>
      <c r="L6" s="384"/>
      <c r="M6" s="384"/>
    </row>
    <row r="7" spans="1:13" ht="12" customHeight="1" x14ac:dyDescent="0.25">
      <c r="A7" s="301" t="s">
        <v>34</v>
      </c>
      <c r="B7" s="1631" t="s">
        <v>172</v>
      </c>
      <c r="C7" s="1631"/>
      <c r="D7" s="481">
        <v>54015</v>
      </c>
      <c r="E7" s="1041">
        <f t="shared" ref="E7:G7" si="0">SUM(E5:E6)</f>
        <v>64478</v>
      </c>
      <c r="F7" s="226">
        <v>65078</v>
      </c>
      <c r="G7" s="226">
        <f t="shared" si="0"/>
        <v>31127</v>
      </c>
      <c r="H7" s="531">
        <f t="shared" ref="H7:H65" si="1">+G7/F7</f>
        <v>0.47830295952549251</v>
      </c>
      <c r="I7" s="635"/>
      <c r="J7" s="384"/>
      <c r="K7" s="384"/>
      <c r="L7" s="384"/>
      <c r="M7" s="384"/>
    </row>
    <row r="8" spans="1:13" ht="12" customHeight="1" x14ac:dyDescent="0.25">
      <c r="A8" s="303"/>
      <c r="B8" s="387"/>
      <c r="C8" s="387"/>
      <c r="D8" s="482"/>
      <c r="E8" s="1210"/>
      <c r="H8" s="531"/>
      <c r="I8" s="635"/>
      <c r="J8" s="384"/>
      <c r="K8" s="384"/>
      <c r="L8" s="384"/>
      <c r="M8" s="384"/>
    </row>
    <row r="9" spans="1:13" ht="12" customHeight="1" x14ac:dyDescent="0.25">
      <c r="A9" s="301" t="s">
        <v>35</v>
      </c>
      <c r="B9" s="1631" t="s">
        <v>171</v>
      </c>
      <c r="C9" s="1631"/>
      <c r="D9" s="224">
        <v>7341</v>
      </c>
      <c r="E9" s="1211">
        <f>7839+862</f>
        <v>8701</v>
      </c>
      <c r="F9" s="226">
        <v>14835</v>
      </c>
      <c r="G9" s="484">
        <v>5178</v>
      </c>
      <c r="H9" s="531">
        <f t="shared" si="1"/>
        <v>0.34903943377148633</v>
      </c>
      <c r="I9" s="635"/>
      <c r="J9" s="384"/>
      <c r="K9" s="384"/>
      <c r="L9" s="384"/>
      <c r="M9" s="384"/>
    </row>
    <row r="10" spans="1:13" ht="12" customHeight="1" x14ac:dyDescent="0.25">
      <c r="A10" s="69"/>
      <c r="C10" s="298"/>
      <c r="D10" s="483"/>
      <c r="E10" s="483"/>
      <c r="F10" s="226"/>
      <c r="H10" s="531"/>
      <c r="I10" s="635"/>
      <c r="J10" s="384"/>
      <c r="K10" s="384"/>
      <c r="L10" s="384"/>
      <c r="M10" s="384"/>
    </row>
    <row r="11" spans="1:13" ht="12" customHeight="1" x14ac:dyDescent="0.25">
      <c r="A11" s="305" t="s">
        <v>42</v>
      </c>
      <c r="B11" s="1624" t="s">
        <v>41</v>
      </c>
      <c r="C11" s="1624"/>
      <c r="D11" s="227"/>
      <c r="E11" s="227"/>
      <c r="F11" s="504">
        <v>0</v>
      </c>
      <c r="G11" s="485"/>
      <c r="H11" s="531"/>
      <c r="I11" s="635"/>
      <c r="J11" s="384"/>
      <c r="K11" s="384"/>
      <c r="L11" s="384"/>
      <c r="M11" s="384"/>
    </row>
    <row r="12" spans="1:13" ht="12" customHeight="1" x14ac:dyDescent="0.25">
      <c r="A12" s="305" t="s">
        <v>44</v>
      </c>
      <c r="B12" s="1624" t="s">
        <v>43</v>
      </c>
      <c r="C12" s="1624"/>
      <c r="D12" s="228">
        <v>1420</v>
      </c>
      <c r="E12" s="953">
        <v>1420</v>
      </c>
      <c r="F12" s="504">
        <v>2231</v>
      </c>
      <c r="G12" s="485">
        <v>1142</v>
      </c>
      <c r="H12" s="531">
        <f t="shared" si="1"/>
        <v>0.51187808157776782</v>
      </c>
      <c r="I12" s="635"/>
      <c r="J12" s="384"/>
      <c r="K12" s="384"/>
      <c r="L12" s="384"/>
      <c r="M12" s="384"/>
    </row>
    <row r="13" spans="1:13" ht="12" customHeight="1" x14ac:dyDescent="0.25">
      <c r="A13" s="305" t="s">
        <v>46</v>
      </c>
      <c r="B13" s="1624" t="s">
        <v>45</v>
      </c>
      <c r="C13" s="1624"/>
      <c r="D13" s="228"/>
      <c r="E13" s="228"/>
      <c r="F13" s="226">
        <v>0</v>
      </c>
      <c r="G13" s="485"/>
      <c r="H13" s="531"/>
      <c r="I13" s="635"/>
      <c r="J13" s="384"/>
      <c r="K13" s="384"/>
      <c r="L13" s="384"/>
      <c r="M13" s="384"/>
    </row>
    <row r="14" spans="1:13" s="34" customFormat="1" ht="12" customHeight="1" x14ac:dyDescent="0.25">
      <c r="A14" s="301" t="s">
        <v>47</v>
      </c>
      <c r="B14" s="1631" t="s">
        <v>170</v>
      </c>
      <c r="C14" s="1631"/>
      <c r="D14" s="224">
        <v>1420</v>
      </c>
      <c r="E14" s="224">
        <f>SUM(E11:E13)</f>
        <v>1420</v>
      </c>
      <c r="F14" s="224">
        <v>2231</v>
      </c>
      <c r="G14" s="224">
        <f t="shared" ref="G14" si="2">SUM(G11:G13)</f>
        <v>1142</v>
      </c>
      <c r="H14" s="531">
        <f t="shared" si="1"/>
        <v>0.51187808157776782</v>
      </c>
      <c r="I14" s="635"/>
      <c r="J14" s="384"/>
      <c r="K14" s="384"/>
      <c r="L14" s="384"/>
      <c r="M14" s="384"/>
    </row>
    <row r="15" spans="1:13" ht="12" customHeight="1" x14ac:dyDescent="0.25">
      <c r="A15" s="305" t="s">
        <v>49</v>
      </c>
      <c r="B15" s="1624" t="s">
        <v>48</v>
      </c>
      <c r="C15" s="1624"/>
      <c r="D15" s="228">
        <v>350</v>
      </c>
      <c r="E15" s="228">
        <v>250</v>
      </c>
      <c r="F15" s="504">
        <v>264</v>
      </c>
      <c r="G15" s="485">
        <v>139</v>
      </c>
      <c r="H15" s="531">
        <f t="shared" si="1"/>
        <v>0.52651515151515149</v>
      </c>
      <c r="I15" s="635"/>
      <c r="J15" s="384"/>
      <c r="K15" s="384"/>
      <c r="L15" s="384"/>
      <c r="M15" s="384"/>
    </row>
    <row r="16" spans="1:13" ht="12" customHeight="1" x14ac:dyDescent="0.25">
      <c r="A16" s="305" t="s">
        <v>51</v>
      </c>
      <c r="B16" s="1624" t="s">
        <v>50</v>
      </c>
      <c r="C16" s="1624"/>
      <c r="D16" s="228">
        <v>250</v>
      </c>
      <c r="E16" s="228">
        <v>150</v>
      </c>
      <c r="F16" s="504">
        <v>164</v>
      </c>
      <c r="G16" s="485">
        <v>69</v>
      </c>
      <c r="H16" s="531">
        <f t="shared" si="1"/>
        <v>0.42073170731707316</v>
      </c>
      <c r="I16" s="635"/>
      <c r="J16" s="384"/>
      <c r="K16" s="384"/>
      <c r="L16" s="384"/>
      <c r="M16" s="384"/>
    </row>
    <row r="17" spans="1:13" s="34" customFormat="1" ht="12" customHeight="1" x14ac:dyDescent="0.25">
      <c r="A17" s="301" t="s">
        <v>52</v>
      </c>
      <c r="B17" s="1631" t="s">
        <v>169</v>
      </c>
      <c r="C17" s="1631"/>
      <c r="D17" s="224">
        <v>600</v>
      </c>
      <c r="E17" s="224">
        <f>SUM(E15:E16)</f>
        <v>400</v>
      </c>
      <c r="F17" s="224">
        <v>428</v>
      </c>
      <c r="G17" s="224">
        <f t="shared" ref="G17" si="3">SUM(G15:G16)</f>
        <v>208</v>
      </c>
      <c r="H17" s="531">
        <f t="shared" si="1"/>
        <v>0.48598130841121495</v>
      </c>
      <c r="I17" s="635"/>
      <c r="J17" s="384"/>
      <c r="K17" s="384"/>
      <c r="L17" s="384"/>
      <c r="M17" s="384"/>
    </row>
    <row r="18" spans="1:13" ht="12" customHeight="1" x14ac:dyDescent="0.25">
      <c r="A18" s="305" t="s">
        <v>54</v>
      </c>
      <c r="B18" s="1624" t="s">
        <v>53</v>
      </c>
      <c r="C18" s="1624"/>
      <c r="D18" s="228"/>
      <c r="E18" s="228"/>
      <c r="F18" s="226">
        <v>0</v>
      </c>
      <c r="G18" s="484"/>
      <c r="H18" s="531"/>
      <c r="I18" s="635"/>
      <c r="J18" s="384"/>
      <c r="K18" s="384"/>
      <c r="L18" s="384"/>
      <c r="M18" s="384"/>
    </row>
    <row r="19" spans="1:13" ht="12" customHeight="1" x14ac:dyDescent="0.25">
      <c r="A19" s="305" t="s">
        <v>56</v>
      </c>
      <c r="B19" s="1624" t="s">
        <v>55</v>
      </c>
      <c r="C19" s="1624"/>
      <c r="D19" s="228"/>
      <c r="E19" s="228"/>
      <c r="F19" s="226">
        <v>0</v>
      </c>
      <c r="G19" s="484"/>
      <c r="H19" s="531"/>
      <c r="I19" s="635"/>
      <c r="J19" s="384"/>
      <c r="K19" s="384"/>
      <c r="L19" s="384"/>
      <c r="M19" s="384"/>
    </row>
    <row r="20" spans="1:13" ht="12" customHeight="1" x14ac:dyDescent="0.25">
      <c r="A20" s="305" t="s">
        <v>57</v>
      </c>
      <c r="B20" s="1624" t="s">
        <v>167</v>
      </c>
      <c r="C20" s="1624"/>
      <c r="D20" s="228"/>
      <c r="E20" s="228"/>
      <c r="F20" s="226">
        <v>0</v>
      </c>
      <c r="G20" s="484"/>
      <c r="H20" s="531"/>
      <c r="I20" s="635"/>
      <c r="J20" s="384"/>
      <c r="K20" s="384"/>
      <c r="L20" s="384"/>
      <c r="M20" s="384"/>
    </row>
    <row r="21" spans="1:13" ht="12" customHeight="1" x14ac:dyDescent="0.25">
      <c r="A21" s="305" t="s">
        <v>59</v>
      </c>
      <c r="B21" s="1624" t="s">
        <v>58</v>
      </c>
      <c r="C21" s="1624"/>
      <c r="D21" s="228"/>
      <c r="E21" s="228"/>
      <c r="F21" s="226">
        <v>0</v>
      </c>
      <c r="G21" s="484"/>
      <c r="H21" s="531"/>
      <c r="I21" s="635"/>
      <c r="J21" s="384"/>
      <c r="K21" s="384"/>
      <c r="L21" s="384"/>
      <c r="M21" s="384"/>
    </row>
    <row r="22" spans="1:13" ht="12" customHeight="1" x14ac:dyDescent="0.25">
      <c r="A22" s="305" t="s">
        <v>60</v>
      </c>
      <c r="B22" s="1624" t="s">
        <v>166</v>
      </c>
      <c r="C22" s="1624"/>
      <c r="D22" s="228"/>
      <c r="E22" s="228"/>
      <c r="F22" s="226">
        <v>0</v>
      </c>
      <c r="G22" s="484"/>
      <c r="H22" s="531"/>
      <c r="I22" s="635"/>
      <c r="J22" s="384"/>
      <c r="K22" s="384"/>
      <c r="L22" s="384"/>
      <c r="M22" s="384"/>
    </row>
    <row r="23" spans="1:13" ht="12" customHeight="1" x14ac:dyDescent="0.25">
      <c r="A23" s="305" t="s">
        <v>63</v>
      </c>
      <c r="B23" s="1624" t="s">
        <v>62</v>
      </c>
      <c r="C23" s="1624"/>
      <c r="D23" s="227">
        <v>1000</v>
      </c>
      <c r="E23" s="227">
        <v>1800</v>
      </c>
      <c r="F23" s="504">
        <v>1800</v>
      </c>
      <c r="G23" s="485">
        <v>211</v>
      </c>
      <c r="H23" s="531">
        <f t="shared" si="1"/>
        <v>0.11722222222222223</v>
      </c>
      <c r="I23" s="635"/>
      <c r="J23" s="384"/>
      <c r="K23" s="384"/>
      <c r="L23" s="384"/>
      <c r="M23" s="384"/>
    </row>
    <row r="24" spans="1:13" ht="12" customHeight="1" x14ac:dyDescent="0.25">
      <c r="A24" s="305" t="s">
        <v>65</v>
      </c>
      <c r="B24" s="1624" t="s">
        <v>64</v>
      </c>
      <c r="C24" s="1624"/>
      <c r="D24" s="228">
        <v>14470</v>
      </c>
      <c r="E24" s="953">
        <v>7826</v>
      </c>
      <c r="F24" s="504">
        <v>9966</v>
      </c>
      <c r="G24" s="485">
        <v>6299</v>
      </c>
      <c r="H24" s="531">
        <f t="shared" si="1"/>
        <v>0.63204896648605258</v>
      </c>
      <c r="I24" s="635"/>
      <c r="J24" s="384"/>
      <c r="K24" s="384"/>
      <c r="L24" s="384"/>
      <c r="M24" s="384"/>
    </row>
    <row r="25" spans="1:13" s="34" customFormat="1" ht="12" customHeight="1" x14ac:dyDescent="0.25">
      <c r="A25" s="301" t="s">
        <v>66</v>
      </c>
      <c r="B25" s="1631" t="s">
        <v>156</v>
      </c>
      <c r="C25" s="1631"/>
      <c r="D25" s="224">
        <v>15470</v>
      </c>
      <c r="E25" s="224">
        <f>+E24+E23+E22+E21+E20+E19+E18</f>
        <v>9626</v>
      </c>
      <c r="F25" s="224">
        <v>11766</v>
      </c>
      <c r="G25" s="224">
        <f t="shared" ref="G25" si="4">+G24+G23+G22+G21+G20+G19+G18</f>
        <v>6510</v>
      </c>
      <c r="H25" s="531">
        <f t="shared" si="1"/>
        <v>0.55328913819479852</v>
      </c>
      <c r="I25" s="635"/>
      <c r="J25" s="384"/>
      <c r="K25" s="384"/>
      <c r="L25" s="384"/>
      <c r="M25" s="384"/>
    </row>
    <row r="26" spans="1:13" ht="12" customHeight="1" x14ac:dyDescent="0.25">
      <c r="A26" s="305" t="s">
        <v>68</v>
      </c>
      <c r="B26" s="1624" t="s">
        <v>67</v>
      </c>
      <c r="C26" s="1624"/>
      <c r="D26" s="228"/>
      <c r="E26" s="228"/>
      <c r="F26" s="226">
        <v>0</v>
      </c>
      <c r="G26" s="485"/>
      <c r="H26" s="531"/>
      <c r="I26" s="635"/>
      <c r="J26" s="384"/>
      <c r="K26" s="384"/>
      <c r="L26" s="384"/>
      <c r="M26" s="384"/>
    </row>
    <row r="27" spans="1:13" ht="12" customHeight="1" x14ac:dyDescent="0.25">
      <c r="A27" s="305" t="s">
        <v>70</v>
      </c>
      <c r="B27" s="1624" t="s">
        <v>69</v>
      </c>
      <c r="C27" s="1624"/>
      <c r="D27" s="228"/>
      <c r="E27" s="228"/>
      <c r="F27" s="504">
        <v>0</v>
      </c>
      <c r="G27" s="485"/>
      <c r="H27" s="531"/>
      <c r="I27" s="635"/>
      <c r="J27" s="384"/>
      <c r="K27" s="384"/>
      <c r="L27" s="384"/>
      <c r="M27" s="384"/>
    </row>
    <row r="28" spans="1:13" ht="12" customHeight="1" x14ac:dyDescent="0.25">
      <c r="A28" s="301" t="s">
        <v>71</v>
      </c>
      <c r="B28" s="1631" t="s">
        <v>155</v>
      </c>
      <c r="C28" s="1631"/>
      <c r="D28" s="224">
        <v>0</v>
      </c>
      <c r="E28" s="224">
        <f>SUM(E26:E27)</f>
        <v>0</v>
      </c>
      <c r="F28" s="224">
        <v>0</v>
      </c>
      <c r="G28" s="224">
        <f t="shared" ref="G28" si="5">SUM(G26:G27)</f>
        <v>0</v>
      </c>
      <c r="H28" s="531"/>
      <c r="I28" s="635"/>
      <c r="J28" s="384"/>
      <c r="K28" s="384"/>
      <c r="L28" s="384"/>
      <c r="M28" s="384"/>
    </row>
    <row r="29" spans="1:13" ht="12" customHeight="1" x14ac:dyDescent="0.25">
      <c r="A29" s="305" t="s">
        <v>73</v>
      </c>
      <c r="B29" s="1624" t="s">
        <v>72</v>
      </c>
      <c r="C29" s="1624"/>
      <c r="D29" s="228">
        <v>837</v>
      </c>
      <c r="E29" s="228">
        <f>951</f>
        <v>951</v>
      </c>
      <c r="F29" s="504">
        <v>1486</v>
      </c>
      <c r="G29" s="485">
        <v>927</v>
      </c>
      <c r="H29" s="531">
        <f t="shared" si="1"/>
        <v>0.62382234185733509</v>
      </c>
      <c r="I29" s="635"/>
      <c r="J29" s="384"/>
      <c r="K29" s="384"/>
      <c r="L29" s="384"/>
      <c r="M29" s="384"/>
    </row>
    <row r="30" spans="1:13" ht="12" customHeight="1" x14ac:dyDescent="0.25">
      <c r="A30" s="305" t="s">
        <v>75</v>
      </c>
      <c r="B30" s="1624" t="s">
        <v>74</v>
      </c>
      <c r="C30" s="1624"/>
      <c r="D30" s="228"/>
      <c r="E30" s="228"/>
      <c r="F30" s="504">
        <v>0</v>
      </c>
      <c r="G30" s="485"/>
      <c r="H30" s="531"/>
      <c r="I30" s="635"/>
      <c r="J30" s="384"/>
      <c r="K30" s="384"/>
      <c r="L30" s="384"/>
      <c r="M30" s="384"/>
    </row>
    <row r="31" spans="1:13" ht="12" customHeight="1" x14ac:dyDescent="0.25">
      <c r="A31" s="305" t="s">
        <v>76</v>
      </c>
      <c r="B31" s="1624" t="s">
        <v>154</v>
      </c>
      <c r="C31" s="1624"/>
      <c r="D31" s="228"/>
      <c r="E31" s="228"/>
      <c r="F31" s="504">
        <v>0</v>
      </c>
      <c r="G31" s="485"/>
      <c r="H31" s="531"/>
      <c r="I31" s="635"/>
      <c r="J31" s="384"/>
      <c r="K31" s="384"/>
      <c r="L31" s="384"/>
      <c r="M31" s="384"/>
    </row>
    <row r="32" spans="1:13" ht="12" customHeight="1" x14ac:dyDescent="0.25">
      <c r="A32" s="305" t="s">
        <v>77</v>
      </c>
      <c r="B32" s="1624" t="s">
        <v>153</v>
      </c>
      <c r="C32" s="1624"/>
      <c r="D32" s="228"/>
      <c r="E32" s="228"/>
      <c r="F32" s="504">
        <v>0</v>
      </c>
      <c r="G32" s="485"/>
      <c r="H32" s="531"/>
      <c r="I32" s="635"/>
      <c r="J32" s="384"/>
      <c r="K32" s="384"/>
      <c r="L32" s="384"/>
      <c r="M32" s="384"/>
    </row>
    <row r="33" spans="1:9" ht="12" customHeight="1" x14ac:dyDescent="0.25">
      <c r="A33" s="305" t="s">
        <v>79</v>
      </c>
      <c r="B33" s="1624" t="s">
        <v>78</v>
      </c>
      <c r="C33" s="1624"/>
      <c r="D33" s="228">
        <v>100</v>
      </c>
      <c r="E33" s="228">
        <v>100</v>
      </c>
      <c r="F33" s="504">
        <v>540</v>
      </c>
      <c r="G33" s="485">
        <v>596</v>
      </c>
      <c r="H33" s="531">
        <f t="shared" si="1"/>
        <v>1.1037037037037036</v>
      </c>
      <c r="I33" s="635"/>
    </row>
    <row r="34" spans="1:9" ht="12" customHeight="1" x14ac:dyDescent="0.25">
      <c r="A34" s="301" t="s">
        <v>80</v>
      </c>
      <c r="B34" s="1631" t="s">
        <v>152</v>
      </c>
      <c r="C34" s="1631"/>
      <c r="D34" s="224">
        <v>937</v>
      </c>
      <c r="E34" s="224">
        <f>SUM(E29:E33)</f>
        <v>1051</v>
      </c>
      <c r="F34" s="224">
        <v>2026</v>
      </c>
      <c r="G34" s="224">
        <f t="shared" ref="G34" si="6">SUM(G29:G33)</f>
        <v>1523</v>
      </c>
      <c r="H34" s="531">
        <f t="shared" si="1"/>
        <v>0.75172754195459035</v>
      </c>
      <c r="I34" s="635"/>
    </row>
    <row r="35" spans="1:9" ht="12" customHeight="1" x14ac:dyDescent="0.25">
      <c r="A35" s="301" t="s">
        <v>81</v>
      </c>
      <c r="B35" s="1631" t="s">
        <v>151</v>
      </c>
      <c r="C35" s="1631"/>
      <c r="D35" s="225">
        <v>18427</v>
      </c>
      <c r="E35" s="970">
        <f>+E34+E28+E25+E17+E14</f>
        <v>12497</v>
      </c>
      <c r="F35" s="225">
        <v>16451</v>
      </c>
      <c r="G35" s="224">
        <f t="shared" ref="G35" si="7">+G34+G28+G25+G17+G14</f>
        <v>9383</v>
      </c>
      <c r="H35" s="531">
        <f t="shared" si="1"/>
        <v>0.57036046440945842</v>
      </c>
      <c r="I35" s="635"/>
    </row>
    <row r="36" spans="1:9" ht="12" customHeight="1" x14ac:dyDescent="0.25">
      <c r="A36" s="303"/>
      <c r="B36" s="387"/>
      <c r="C36" s="387"/>
      <c r="D36" s="229"/>
      <c r="E36" s="229"/>
      <c r="F36" s="226"/>
      <c r="H36" s="531"/>
      <c r="I36" s="635"/>
    </row>
    <row r="37" spans="1:9" ht="12" hidden="1" customHeight="1" x14ac:dyDescent="0.25">
      <c r="A37" s="69" t="s">
        <v>96</v>
      </c>
      <c r="B37" s="1618" t="s">
        <v>95</v>
      </c>
      <c r="C37" s="1618"/>
      <c r="D37" s="228"/>
      <c r="E37" s="228"/>
      <c r="F37" s="226"/>
      <c r="H37" s="531"/>
      <c r="I37" s="635"/>
    </row>
    <row r="38" spans="1:9" ht="12" hidden="1" customHeight="1" x14ac:dyDescent="0.25">
      <c r="A38" s="69" t="s">
        <v>98</v>
      </c>
      <c r="B38" s="1618" t="s">
        <v>184</v>
      </c>
      <c r="C38" s="1618"/>
      <c r="D38" s="228"/>
      <c r="E38" s="228"/>
      <c r="F38" s="226"/>
      <c r="H38" s="531"/>
      <c r="I38" s="635"/>
    </row>
    <row r="39" spans="1:9" ht="12" hidden="1" customHeight="1" x14ac:dyDescent="0.25">
      <c r="A39" s="69" t="s">
        <v>101</v>
      </c>
      <c r="B39" s="1618" t="s">
        <v>165</v>
      </c>
      <c r="C39" s="1618"/>
      <c r="D39" s="228"/>
      <c r="E39" s="228"/>
      <c r="F39" s="226"/>
      <c r="H39" s="531"/>
      <c r="I39" s="635"/>
    </row>
    <row r="40" spans="1:9" ht="12" hidden="1" customHeight="1" x14ac:dyDescent="0.25">
      <c r="A40" s="69" t="s">
        <v>103</v>
      </c>
      <c r="B40" s="1618" t="s">
        <v>183</v>
      </c>
      <c r="C40" s="1618"/>
      <c r="D40" s="228"/>
      <c r="E40" s="228"/>
      <c r="F40" s="226"/>
      <c r="H40" s="531"/>
      <c r="I40" s="635"/>
    </row>
    <row r="41" spans="1:9" ht="12" hidden="1" customHeight="1" x14ac:dyDescent="0.25">
      <c r="A41" s="69" t="s">
        <v>107</v>
      </c>
      <c r="B41" s="1618" t="s">
        <v>164</v>
      </c>
      <c r="C41" s="1618"/>
      <c r="D41" s="228"/>
      <c r="E41" s="228"/>
      <c r="F41" s="226"/>
      <c r="H41" s="531"/>
      <c r="I41" s="635"/>
    </row>
    <row r="42" spans="1:9" ht="12" hidden="1" customHeight="1" x14ac:dyDescent="0.25">
      <c r="A42" s="69" t="s">
        <v>567</v>
      </c>
      <c r="B42" s="1642" t="s">
        <v>106</v>
      </c>
      <c r="C42" s="1642"/>
      <c r="D42" s="228"/>
      <c r="E42" s="228"/>
      <c r="F42" s="226"/>
      <c r="H42" s="531"/>
      <c r="I42" s="635"/>
    </row>
    <row r="43" spans="1:9" ht="12" customHeight="1" x14ac:dyDescent="0.25">
      <c r="A43" s="301" t="s">
        <v>108</v>
      </c>
      <c r="B43" s="1631" t="s">
        <v>163</v>
      </c>
      <c r="C43" s="1631"/>
      <c r="D43" s="225">
        <v>0</v>
      </c>
      <c r="E43" s="225">
        <f>+E42+E41+E40+E39+E38+E37</f>
        <v>0</v>
      </c>
      <c r="F43" s="226"/>
      <c r="G43" s="33"/>
      <c r="H43" s="531"/>
      <c r="I43" s="635"/>
    </row>
    <row r="44" spans="1:9" ht="12" customHeight="1" x14ac:dyDescent="0.25">
      <c r="A44" s="5"/>
      <c r="B44" s="469"/>
      <c r="C44" s="469"/>
      <c r="D44" s="229"/>
      <c r="E44" s="229"/>
      <c r="F44" s="226">
        <v>0</v>
      </c>
      <c r="G44" s="17"/>
      <c r="H44" s="531"/>
      <c r="I44" s="635"/>
    </row>
    <row r="45" spans="1:9" ht="12" customHeight="1" x14ac:dyDescent="0.25">
      <c r="A45" s="4" t="s">
        <v>110</v>
      </c>
      <c r="B45" s="1624" t="s">
        <v>109</v>
      </c>
      <c r="C45" s="1624"/>
      <c r="D45" s="227"/>
      <c r="E45" s="227"/>
      <c r="F45" s="226"/>
      <c r="G45" s="485"/>
      <c r="H45" s="531"/>
      <c r="I45" s="635"/>
    </row>
    <row r="46" spans="1:9" ht="12" customHeight="1" x14ac:dyDescent="0.25">
      <c r="A46" s="4" t="s">
        <v>111</v>
      </c>
      <c r="B46" s="1624" t="s">
        <v>162</v>
      </c>
      <c r="C46" s="1624"/>
      <c r="D46" s="228"/>
      <c r="E46" s="228"/>
      <c r="F46" s="226">
        <v>0</v>
      </c>
      <c r="G46" s="485"/>
      <c r="H46" s="531"/>
      <c r="I46" s="635"/>
    </row>
    <row r="47" spans="1:9" ht="12" customHeight="1" x14ac:dyDescent="0.25">
      <c r="A47" s="4" t="s">
        <v>114</v>
      </c>
      <c r="B47" s="1624" t="s">
        <v>113</v>
      </c>
      <c r="C47" s="1624"/>
      <c r="D47" s="228"/>
      <c r="E47" s="228">
        <v>0</v>
      </c>
      <c r="F47" s="504">
        <v>0</v>
      </c>
      <c r="G47" s="485"/>
      <c r="H47" s="531"/>
      <c r="I47" s="635"/>
    </row>
    <row r="48" spans="1:9" ht="12" customHeight="1" x14ac:dyDescent="0.25">
      <c r="A48" s="4" t="s">
        <v>116</v>
      </c>
      <c r="B48" s="1624" t="s">
        <v>115</v>
      </c>
      <c r="C48" s="1624"/>
      <c r="D48" s="228"/>
      <c r="E48" s="228">
        <v>1161</v>
      </c>
      <c r="F48" s="504">
        <v>1299</v>
      </c>
      <c r="G48" s="485">
        <v>547</v>
      </c>
      <c r="H48" s="531">
        <f t="shared" si="1"/>
        <v>0.42109314857582758</v>
      </c>
      <c r="I48" s="635"/>
    </row>
    <row r="49" spans="1:9" ht="12" customHeight="1" x14ac:dyDescent="0.25">
      <c r="A49" s="4" t="s">
        <v>118</v>
      </c>
      <c r="B49" s="1624" t="s">
        <v>117</v>
      </c>
      <c r="C49" s="1624"/>
      <c r="D49" s="228"/>
      <c r="E49" s="228"/>
      <c r="F49" s="504"/>
      <c r="G49" s="485"/>
      <c r="H49" s="531"/>
      <c r="I49" s="635"/>
    </row>
    <row r="50" spans="1:9" ht="12" customHeight="1" x14ac:dyDescent="0.25">
      <c r="A50" s="4" t="s">
        <v>120</v>
      </c>
      <c r="B50" s="1624" t="s">
        <v>119</v>
      </c>
      <c r="C50" s="1624"/>
      <c r="D50" s="228"/>
      <c r="E50" s="228"/>
      <c r="F50" s="504">
        <v>0</v>
      </c>
      <c r="G50" s="485"/>
      <c r="H50" s="531"/>
      <c r="I50" s="635"/>
    </row>
    <row r="51" spans="1:9" ht="12" customHeight="1" x14ac:dyDescent="0.25">
      <c r="A51" s="4" t="s">
        <v>122</v>
      </c>
      <c r="B51" s="1624" t="s">
        <v>121</v>
      </c>
      <c r="C51" s="1624"/>
      <c r="D51" s="228"/>
      <c r="E51" s="228">
        <v>319</v>
      </c>
      <c r="F51" s="504">
        <v>319</v>
      </c>
      <c r="G51" s="485">
        <v>148</v>
      </c>
      <c r="H51" s="531">
        <f t="shared" si="1"/>
        <v>0.46394984326018807</v>
      </c>
      <c r="I51" s="635"/>
    </row>
    <row r="52" spans="1:9" ht="12" customHeight="1" x14ac:dyDescent="0.25">
      <c r="A52" s="301" t="s">
        <v>123</v>
      </c>
      <c r="B52" s="1631" t="s">
        <v>161</v>
      </c>
      <c r="C52" s="1631"/>
      <c r="D52" s="383">
        <v>0</v>
      </c>
      <c r="E52" s="225">
        <f>+E51+E50+E49+E48+E47+E46+E45</f>
        <v>1480</v>
      </c>
      <c r="F52" s="225">
        <f>+F51+F50+F49+F48+F47+F46+F45</f>
        <v>1618</v>
      </c>
      <c r="G52" s="224">
        <f t="shared" ref="G52" si="8">+G51+G50+G49+G48+G47+G46+G45</f>
        <v>695</v>
      </c>
      <c r="H52" s="531">
        <f t="shared" si="1"/>
        <v>0.4295426452410383</v>
      </c>
      <c r="I52" s="635"/>
    </row>
    <row r="53" spans="1:9" ht="12" customHeight="1" x14ac:dyDescent="0.25">
      <c r="A53" s="303"/>
      <c r="B53" s="387"/>
      <c r="C53" s="387"/>
      <c r="D53" s="229"/>
      <c r="E53" s="229"/>
      <c r="F53" s="226"/>
      <c r="H53" s="531"/>
      <c r="I53" s="635"/>
    </row>
    <row r="54" spans="1:9" ht="12" hidden="1" customHeight="1" x14ac:dyDescent="0.25">
      <c r="A54" s="69" t="s">
        <v>125</v>
      </c>
      <c r="B54" s="1642" t="s">
        <v>124</v>
      </c>
      <c r="C54" s="1642"/>
      <c r="D54" s="227"/>
      <c r="E54" s="227"/>
      <c r="F54" s="226"/>
      <c r="H54" s="531"/>
      <c r="I54" s="635"/>
    </row>
    <row r="55" spans="1:9" ht="12" hidden="1" customHeight="1" x14ac:dyDescent="0.25">
      <c r="A55" s="69" t="s">
        <v>127</v>
      </c>
      <c r="B55" s="1642" t="s">
        <v>126</v>
      </c>
      <c r="C55" s="1642"/>
      <c r="D55" s="228"/>
      <c r="E55" s="228"/>
      <c r="F55" s="226">
        <v>0</v>
      </c>
      <c r="H55" s="531"/>
      <c r="I55" s="635"/>
    </row>
    <row r="56" spans="1:9" ht="12" hidden="1" customHeight="1" x14ac:dyDescent="0.25">
      <c r="A56" s="69" t="s">
        <v>129</v>
      </c>
      <c r="B56" s="1642" t="s">
        <v>128</v>
      </c>
      <c r="C56" s="1642"/>
      <c r="D56" s="228"/>
      <c r="E56" s="228"/>
      <c r="F56" s="226">
        <v>0</v>
      </c>
      <c r="H56" s="531"/>
      <c r="I56" s="635"/>
    </row>
    <row r="57" spans="1:9" ht="12" hidden="1" customHeight="1" x14ac:dyDescent="0.25">
      <c r="A57" s="69" t="s">
        <v>131</v>
      </c>
      <c r="B57" s="1642" t="s">
        <v>130</v>
      </c>
      <c r="C57" s="1642"/>
      <c r="D57" s="228"/>
      <c r="E57" s="228"/>
      <c r="F57" s="226">
        <v>0</v>
      </c>
      <c r="H57" s="531"/>
      <c r="I57" s="635"/>
    </row>
    <row r="58" spans="1:9" ht="12" customHeight="1" x14ac:dyDescent="0.25">
      <c r="A58" s="301" t="s">
        <v>132</v>
      </c>
      <c r="B58" s="1631" t="s">
        <v>160</v>
      </c>
      <c r="C58" s="1631"/>
      <c r="D58" s="224"/>
      <c r="E58" s="224"/>
      <c r="F58" s="226">
        <v>0</v>
      </c>
      <c r="G58" s="484"/>
      <c r="H58" s="531"/>
      <c r="I58" s="635"/>
    </row>
    <row r="59" spans="1:9" ht="12" customHeight="1" x14ac:dyDescent="0.25">
      <c r="A59" s="303"/>
      <c r="B59" s="299"/>
      <c r="C59" s="299"/>
      <c r="D59" s="229"/>
      <c r="E59" s="229"/>
      <c r="F59" s="226">
        <v>0</v>
      </c>
      <c r="H59" s="531"/>
      <c r="I59" s="635"/>
    </row>
    <row r="60" spans="1:9" ht="12" hidden="1" customHeight="1" x14ac:dyDescent="0.25">
      <c r="A60" s="69" t="s">
        <v>363</v>
      </c>
      <c r="B60" s="1642" t="s">
        <v>364</v>
      </c>
      <c r="C60" s="1642"/>
      <c r="D60" s="228"/>
      <c r="E60" s="228"/>
      <c r="F60" s="226"/>
      <c r="H60" s="531"/>
      <c r="I60" s="635"/>
    </row>
    <row r="61" spans="1:9" ht="12" hidden="1" customHeight="1" x14ac:dyDescent="0.25">
      <c r="A61" s="69" t="s">
        <v>376</v>
      </c>
      <c r="B61" s="1642" t="s">
        <v>377</v>
      </c>
      <c r="C61" s="1642"/>
      <c r="D61" s="227"/>
      <c r="E61" s="227"/>
      <c r="F61" s="226"/>
      <c r="H61" s="531"/>
      <c r="I61" s="635"/>
    </row>
    <row r="62" spans="1:9" ht="12" hidden="1" customHeight="1" x14ac:dyDescent="0.25">
      <c r="A62" s="69" t="s">
        <v>568</v>
      </c>
      <c r="B62" s="1642" t="s">
        <v>159</v>
      </c>
      <c r="C62" s="1642"/>
      <c r="D62" s="227"/>
      <c r="E62" s="227"/>
      <c r="F62" s="226"/>
      <c r="H62" s="531"/>
      <c r="I62" s="635"/>
    </row>
    <row r="63" spans="1:9" ht="12" customHeight="1" x14ac:dyDescent="0.25">
      <c r="A63" s="301" t="s">
        <v>134</v>
      </c>
      <c r="B63" s="1631" t="s">
        <v>158</v>
      </c>
      <c r="C63" s="1631"/>
      <c r="D63" s="228">
        <v>0</v>
      </c>
      <c r="E63" s="228">
        <f>+E62+E60</f>
        <v>0</v>
      </c>
      <c r="F63" s="504"/>
      <c r="G63" s="485"/>
      <c r="H63" s="531"/>
      <c r="I63" s="635"/>
    </row>
    <row r="64" spans="1:9" ht="12" customHeight="1" thickBot="1" x14ac:dyDescent="0.3">
      <c r="A64" s="303"/>
      <c r="B64" s="299"/>
      <c r="C64" s="299"/>
      <c r="D64" s="230"/>
      <c r="E64" s="230"/>
      <c r="F64" s="481">
        <v>0</v>
      </c>
      <c r="H64" s="531"/>
      <c r="I64" s="635"/>
    </row>
    <row r="65" spans="1:9" ht="12" customHeight="1" thickBot="1" x14ac:dyDescent="0.3">
      <c r="A65" s="35" t="s">
        <v>135</v>
      </c>
      <c r="B65" s="1620" t="s">
        <v>157</v>
      </c>
      <c r="C65" s="1620"/>
      <c r="D65" s="231">
        <v>79783</v>
      </c>
      <c r="E65" s="231">
        <f>+E63+E58+E52+E43+E35+E9+E7</f>
        <v>87156</v>
      </c>
      <c r="F65" s="231">
        <f>+F63+F58+F52+F43+F35+F9+F7</f>
        <v>97982</v>
      </c>
      <c r="G65" s="231">
        <f t="shared" ref="G65" si="9">+G63+G58+G52+G43+G35+G9+G7</f>
        <v>46383</v>
      </c>
      <c r="H65" s="531">
        <f t="shared" si="1"/>
        <v>0.47338286624073811</v>
      </c>
      <c r="I65" s="635"/>
    </row>
    <row r="67" spans="1:9" x14ac:dyDescent="0.25">
      <c r="E67" s="910"/>
    </row>
  </sheetData>
  <mergeCells count="61">
    <mergeCell ref="H2:H4"/>
    <mergeCell ref="B46:C46"/>
    <mergeCell ref="B39:C39"/>
    <mergeCell ref="B38:C38"/>
    <mergeCell ref="B43:C43"/>
    <mergeCell ref="B45:C45"/>
    <mergeCell ref="B2:C4"/>
    <mergeCell ref="B34:C34"/>
    <mergeCell ref="B29:C29"/>
    <mergeCell ref="B30:C30"/>
    <mergeCell ref="B27:C27"/>
    <mergeCell ref="B28:C28"/>
    <mergeCell ref="B37:C37"/>
    <mergeCell ref="B40:C40"/>
    <mergeCell ref="B20:C20"/>
    <mergeCell ref="B24:C24"/>
    <mergeCell ref="B51:C51"/>
    <mergeCell ref="B52:C52"/>
    <mergeCell ref="B41:C41"/>
    <mergeCell ref="B6:C6"/>
    <mergeCell ref="B35:C35"/>
    <mergeCell ref="B33:C33"/>
    <mergeCell ref="B31:C31"/>
    <mergeCell ref="B32:C32"/>
    <mergeCell ref="B25:C25"/>
    <mergeCell ref="B26:C26"/>
    <mergeCell ref="B21:C21"/>
    <mergeCell ref="B22:C22"/>
    <mergeCell ref="B17:C17"/>
    <mergeCell ref="B18:C18"/>
    <mergeCell ref="B19:C19"/>
    <mergeCell ref="B42:C42"/>
    <mergeCell ref="A2:A4"/>
    <mergeCell ref="B63:C63"/>
    <mergeCell ref="B65:C65"/>
    <mergeCell ref="B62:C62"/>
    <mergeCell ref="B56:C56"/>
    <mergeCell ref="B57:C57"/>
    <mergeCell ref="B58:C58"/>
    <mergeCell ref="B60:C60"/>
    <mergeCell ref="B61:C61"/>
    <mergeCell ref="B54:C54"/>
    <mergeCell ref="B55:C55"/>
    <mergeCell ref="B49:C49"/>
    <mergeCell ref="B50:C50"/>
    <mergeCell ref="B47:C47"/>
    <mergeCell ref="B23:C23"/>
    <mergeCell ref="B48:C48"/>
    <mergeCell ref="E1:G1"/>
    <mergeCell ref="B15:C15"/>
    <mergeCell ref="B16:C16"/>
    <mergeCell ref="B11:C11"/>
    <mergeCell ref="B12:C12"/>
    <mergeCell ref="B7:C7"/>
    <mergeCell ref="B9:C9"/>
    <mergeCell ref="B14:C14"/>
    <mergeCell ref="B13:C13"/>
    <mergeCell ref="B5:C5"/>
    <mergeCell ref="E2:G2"/>
    <mergeCell ref="E4:G4"/>
    <mergeCell ref="D2:D3"/>
  </mergeCells>
  <printOptions horizontalCentered="1"/>
  <pageMargins left="0.25" right="0.25" top="0.75" bottom="0.75" header="0.3" footer="0.3"/>
  <pageSetup paperSize="9" orientation="portrait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AF80"/>
  <sheetViews>
    <sheetView topLeftCell="G1" zoomScaleNormal="100" workbookViewId="0">
      <selection activeCell="W30" sqref="W30"/>
    </sheetView>
  </sheetViews>
  <sheetFormatPr defaultColWidth="9.140625" defaultRowHeight="12.75" x14ac:dyDescent="0.2"/>
  <cols>
    <col min="1" max="1" width="8.140625" style="476" customWidth="1"/>
    <col min="2" max="2" width="7.140625" style="20" customWidth="1"/>
    <col min="3" max="3" width="31" style="20" customWidth="1"/>
    <col min="4" max="5" width="8.140625" style="32" customWidth="1"/>
    <col min="6" max="6" width="8.42578125" style="32" customWidth="1"/>
    <col min="7" max="7" width="8.140625" style="32" customWidth="1"/>
    <col min="8" max="8" width="7.5703125" style="16" customWidth="1"/>
    <col min="9" max="9" width="8.28515625" style="16" customWidth="1"/>
    <col min="10" max="10" width="8.140625" style="16" customWidth="1"/>
    <col min="11" max="11" width="7.85546875" style="16" customWidth="1"/>
    <col min="12" max="12" width="7.7109375" style="16" customWidth="1"/>
    <col min="13" max="13" width="7.85546875" style="16" customWidth="1"/>
    <col min="14" max="14" width="7.7109375" style="16" customWidth="1"/>
    <col min="15" max="15" width="8" style="16" customWidth="1"/>
    <col min="16" max="16" width="7.5703125" style="16" customWidth="1"/>
    <col min="17" max="17" width="8" style="16" customWidth="1"/>
    <col min="18" max="18" width="7.85546875" style="16" customWidth="1"/>
    <col min="19" max="19" width="7.28515625" style="16" customWidth="1"/>
    <col min="20" max="20" width="8" style="16" customWidth="1"/>
    <col min="21" max="21" width="7.85546875" style="16" customWidth="1"/>
    <col min="22" max="22" width="7.28515625" style="16" customWidth="1"/>
    <col min="23" max="26" width="8" style="16" customWidth="1"/>
    <col min="27" max="27" width="7.85546875" style="16" customWidth="1"/>
    <col min="28" max="28" width="7.28515625" style="16" customWidth="1"/>
    <col min="29" max="29" width="8" style="16" customWidth="1"/>
    <col min="30" max="30" width="7.85546875" style="16" customWidth="1"/>
    <col min="31" max="31" width="7.28515625" style="16" customWidth="1"/>
    <col min="32" max="32" width="9.140625" style="16" customWidth="1"/>
    <col min="33" max="16384" width="9.140625" style="16"/>
  </cols>
  <sheetData>
    <row r="1" spans="1:32" s="1" customFormat="1" ht="17.25" customHeight="1" thickBot="1" x14ac:dyDescent="0.3">
      <c r="A1" s="476"/>
      <c r="B1" s="20"/>
      <c r="C1" s="20"/>
      <c r="D1" s="34"/>
      <c r="E1" s="34"/>
      <c r="F1" s="34"/>
      <c r="G1" s="34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1650" t="s">
        <v>375</v>
      </c>
      <c r="AF1" s="1650"/>
    </row>
    <row r="2" spans="1:32" s="26" customFormat="1" ht="35.25" customHeight="1" x14ac:dyDescent="0.25">
      <c r="A2" s="1672" t="s">
        <v>0</v>
      </c>
      <c r="B2" s="1640" t="s">
        <v>182</v>
      </c>
      <c r="C2" s="1643"/>
      <c r="D2" s="1656" t="s">
        <v>851</v>
      </c>
      <c r="E2" s="1678" t="s">
        <v>180</v>
      </c>
      <c r="F2" s="1679"/>
      <c r="G2" s="1680"/>
      <c r="H2" s="1682" t="s">
        <v>508</v>
      </c>
      <c r="I2" s="1662" t="s">
        <v>945</v>
      </c>
      <c r="J2" s="1662"/>
      <c r="K2" s="1671"/>
      <c r="L2" s="1681" t="s">
        <v>882</v>
      </c>
      <c r="M2" s="1660"/>
      <c r="N2" s="1661"/>
      <c r="O2" s="1663" t="s">
        <v>643</v>
      </c>
      <c r="P2" s="1664"/>
      <c r="Q2" s="1665"/>
      <c r="R2" s="1659" t="s">
        <v>883</v>
      </c>
      <c r="S2" s="1660"/>
      <c r="T2" s="1661"/>
      <c r="U2" s="1662" t="s">
        <v>686</v>
      </c>
      <c r="V2" s="1662"/>
      <c r="W2" s="1662"/>
      <c r="X2" s="1662" t="s">
        <v>946</v>
      </c>
      <c r="Y2" s="1662"/>
      <c r="Z2" s="1671"/>
      <c r="AA2" s="1660" t="s">
        <v>884</v>
      </c>
      <c r="AB2" s="1660"/>
      <c r="AC2" s="1661"/>
      <c r="AD2" s="1663" t="s">
        <v>523</v>
      </c>
      <c r="AE2" s="1664"/>
      <c r="AF2" s="1665"/>
    </row>
    <row r="3" spans="1:32" s="26" customFormat="1" ht="12.75" customHeight="1" x14ac:dyDescent="0.25">
      <c r="A3" s="1673"/>
      <c r="B3" s="1674"/>
      <c r="C3" s="1675"/>
      <c r="D3" s="1657"/>
      <c r="E3" s="1666"/>
      <c r="F3" s="1667"/>
      <c r="G3" s="1668"/>
      <c r="H3" s="1683"/>
      <c r="I3" s="1669" t="s">
        <v>189</v>
      </c>
      <c r="J3" s="1652"/>
      <c r="K3" s="1653"/>
      <c r="L3" s="1669" t="s">
        <v>189</v>
      </c>
      <c r="M3" s="1652"/>
      <c r="N3" s="1653"/>
      <c r="O3" s="1669" t="s">
        <v>189</v>
      </c>
      <c r="P3" s="1652"/>
      <c r="Q3" s="1653"/>
      <c r="R3" s="1670" t="s">
        <v>189</v>
      </c>
      <c r="S3" s="1652"/>
      <c r="T3" s="1653"/>
      <c r="U3" s="1652" t="s">
        <v>189</v>
      </c>
      <c r="V3" s="1652"/>
      <c r="W3" s="1653"/>
      <c r="X3" s="1652" t="s">
        <v>189</v>
      </c>
      <c r="Y3" s="1652"/>
      <c r="Z3" s="1653"/>
      <c r="AA3" s="1652" t="s">
        <v>189</v>
      </c>
      <c r="AB3" s="1652"/>
      <c r="AC3" s="1653"/>
      <c r="AD3" s="1652" t="s">
        <v>189</v>
      </c>
      <c r="AE3" s="1652"/>
      <c r="AF3" s="1653"/>
    </row>
    <row r="4" spans="1:32" s="15" customFormat="1" ht="39" thickBot="1" x14ac:dyDescent="0.3">
      <c r="A4" s="1673"/>
      <c r="B4" s="1676"/>
      <c r="C4" s="1677"/>
      <c r="D4" s="1658"/>
      <c r="E4" s="1205" t="s">
        <v>855</v>
      </c>
      <c r="F4" s="477" t="s">
        <v>178</v>
      </c>
      <c r="G4" s="300" t="s">
        <v>179</v>
      </c>
      <c r="H4" s="1684"/>
      <c r="I4" s="980" t="s">
        <v>855</v>
      </c>
      <c r="J4" s="477" t="s">
        <v>178</v>
      </c>
      <c r="K4" s="300" t="s">
        <v>179</v>
      </c>
      <c r="L4" s="1032" t="s">
        <v>855</v>
      </c>
      <c r="M4" s="477" t="s">
        <v>178</v>
      </c>
      <c r="N4" s="300" t="s">
        <v>179</v>
      </c>
      <c r="O4" s="1032" t="s">
        <v>855</v>
      </c>
      <c r="P4" s="477" t="s">
        <v>178</v>
      </c>
      <c r="Q4" s="300" t="s">
        <v>179</v>
      </c>
      <c r="R4" s="1032" t="s">
        <v>855</v>
      </c>
      <c r="S4" s="477" t="s">
        <v>178</v>
      </c>
      <c r="T4" s="300" t="s">
        <v>179</v>
      </c>
      <c r="U4" s="1032" t="s">
        <v>855</v>
      </c>
      <c r="V4" s="477" t="s">
        <v>178</v>
      </c>
      <c r="W4" s="300" t="s">
        <v>179</v>
      </c>
      <c r="X4" s="1032" t="s">
        <v>855</v>
      </c>
      <c r="Y4" s="1032" t="s">
        <v>178</v>
      </c>
      <c r="Z4" s="300" t="s">
        <v>179</v>
      </c>
      <c r="AA4" s="1032" t="s">
        <v>855</v>
      </c>
      <c r="AB4" s="477" t="s">
        <v>178</v>
      </c>
      <c r="AC4" s="300" t="s">
        <v>179</v>
      </c>
      <c r="AD4" s="1032" t="s">
        <v>855</v>
      </c>
      <c r="AE4" s="477" t="s">
        <v>178</v>
      </c>
      <c r="AF4" s="300" t="s">
        <v>179</v>
      </c>
    </row>
    <row r="5" spans="1:32" s="32" customFormat="1" ht="12.75" customHeight="1" x14ac:dyDescent="0.2">
      <c r="A5" s="301" t="s">
        <v>27</v>
      </c>
      <c r="B5" s="1654" t="s">
        <v>174</v>
      </c>
      <c r="C5" s="1655"/>
      <c r="D5" s="488">
        <v>0</v>
      </c>
      <c r="E5" s="1206">
        <f t="shared" ref="E5:G6" si="0">+I5+L5+O5+R5+U5+AA5+AD5</f>
        <v>2775</v>
      </c>
      <c r="F5" s="61">
        <f t="shared" si="0"/>
        <v>0</v>
      </c>
      <c r="G5" s="502">
        <f t="shared" si="0"/>
        <v>0</v>
      </c>
      <c r="H5" s="435"/>
      <c r="I5" s="486"/>
      <c r="J5" s="40">
        <v>0</v>
      </c>
      <c r="K5" s="302"/>
      <c r="L5" s="486"/>
      <c r="M5" s="40">
        <v>0</v>
      </c>
      <c r="N5" s="302"/>
      <c r="O5" s="486"/>
      <c r="P5" s="40">
        <v>0</v>
      </c>
      <c r="Q5" s="302"/>
      <c r="R5" s="1202">
        <f>1533+1242</f>
        <v>2775</v>
      </c>
      <c r="S5" s="40">
        <v>0</v>
      </c>
      <c r="T5" s="302"/>
      <c r="U5" s="40"/>
      <c r="V5" s="40">
        <v>0</v>
      </c>
      <c r="W5" s="302"/>
      <c r="X5" s="1334"/>
      <c r="Y5" s="1333">
        <v>0</v>
      </c>
      <c r="Z5" s="1334"/>
      <c r="AA5" s="40"/>
      <c r="AB5" s="1333">
        <v>0</v>
      </c>
      <c r="AC5" s="302"/>
      <c r="AD5" s="40"/>
      <c r="AE5" s="40"/>
      <c r="AF5" s="302"/>
    </row>
    <row r="6" spans="1:32" s="32" customFormat="1" ht="12.75" customHeight="1" x14ac:dyDescent="0.2">
      <c r="A6" s="301" t="s">
        <v>33</v>
      </c>
      <c r="B6" s="1631" t="s">
        <v>173</v>
      </c>
      <c r="C6" s="1647"/>
      <c r="D6" s="488">
        <v>0</v>
      </c>
      <c r="E6" s="1206">
        <f t="shared" si="0"/>
        <v>0</v>
      </c>
      <c r="F6" s="61">
        <f t="shared" si="0"/>
        <v>2775</v>
      </c>
      <c r="G6" s="502">
        <f t="shared" si="0"/>
        <v>0</v>
      </c>
      <c r="H6" s="435">
        <f t="shared" ref="H6:H66" si="1">+G6/F6</f>
        <v>0</v>
      </c>
      <c r="I6" s="486"/>
      <c r="J6" s="40">
        <v>0</v>
      </c>
      <c r="K6" s="302"/>
      <c r="L6" s="486"/>
      <c r="M6" s="40">
        <v>0</v>
      </c>
      <c r="N6" s="302"/>
      <c r="O6" s="486"/>
      <c r="P6" s="40">
        <v>0</v>
      </c>
      <c r="Q6" s="302"/>
      <c r="R6" s="487"/>
      <c r="S6" s="40">
        <v>2775</v>
      </c>
      <c r="T6" s="302"/>
      <c r="U6" s="40"/>
      <c r="V6" s="40">
        <v>0</v>
      </c>
      <c r="W6" s="302"/>
      <c r="X6" s="1334"/>
      <c r="Y6" s="1333">
        <v>0</v>
      </c>
      <c r="Z6" s="1334"/>
      <c r="AA6" s="40"/>
      <c r="AB6" s="1333">
        <v>0</v>
      </c>
      <c r="AC6" s="302"/>
      <c r="AD6" s="40"/>
      <c r="AE6" s="40"/>
      <c r="AF6" s="302"/>
    </row>
    <row r="7" spans="1:32" s="32" customFormat="1" ht="12.75" customHeight="1" x14ac:dyDescent="0.2">
      <c r="A7" s="301" t="s">
        <v>34</v>
      </c>
      <c r="B7" s="1631" t="s">
        <v>172</v>
      </c>
      <c r="C7" s="1647"/>
      <c r="D7" s="346">
        <v>0</v>
      </c>
      <c r="E7" s="1198">
        <f>+I7+L7+O7+R7+U7+AA7+AD7</f>
        <v>2775</v>
      </c>
      <c r="F7" s="40">
        <f>+F6+F5</f>
        <v>2775</v>
      </c>
      <c r="G7" s="302">
        <f>+G6+G5</f>
        <v>0</v>
      </c>
      <c r="H7" s="435">
        <f t="shared" si="1"/>
        <v>0</v>
      </c>
      <c r="I7" s="486">
        <f>SUM(I5:I6)</f>
        <v>0</v>
      </c>
      <c r="J7" s="486">
        <v>0</v>
      </c>
      <c r="K7" s="486">
        <f t="shared" ref="K7:W7" si="2">SUM(K5:K6)</f>
        <v>0</v>
      </c>
      <c r="L7" s="486">
        <f t="shared" si="2"/>
        <v>0</v>
      </c>
      <c r="M7" s="486">
        <v>0</v>
      </c>
      <c r="N7" s="486">
        <f t="shared" si="2"/>
        <v>0</v>
      </c>
      <c r="O7" s="486">
        <f t="shared" si="2"/>
        <v>0</v>
      </c>
      <c r="P7" s="486">
        <v>0</v>
      </c>
      <c r="Q7" s="486">
        <f t="shared" si="2"/>
        <v>0</v>
      </c>
      <c r="R7" s="486">
        <f t="shared" si="2"/>
        <v>2775</v>
      </c>
      <c r="S7" s="486">
        <v>2775</v>
      </c>
      <c r="T7" s="486">
        <f t="shared" si="2"/>
        <v>0</v>
      </c>
      <c r="U7" s="486">
        <f t="shared" si="2"/>
        <v>0</v>
      </c>
      <c r="V7" s="486">
        <v>0</v>
      </c>
      <c r="W7" s="486">
        <f t="shared" si="2"/>
        <v>0</v>
      </c>
      <c r="X7" s="1335"/>
      <c r="Y7" s="1333">
        <v>0</v>
      </c>
      <c r="Z7" s="1335"/>
      <c r="AA7" s="486">
        <f t="shared" ref="AA7" si="3">SUM(AA5:AA6)</f>
        <v>0</v>
      </c>
      <c r="AB7" s="1333">
        <v>0</v>
      </c>
      <c r="AC7" s="302">
        <f t="shared" ref="AC7:AF7" si="4">SUM(AC5:AC6)</f>
        <v>0</v>
      </c>
      <c r="AD7" s="40">
        <f t="shared" si="4"/>
        <v>0</v>
      </c>
      <c r="AE7" s="40">
        <f t="shared" si="4"/>
        <v>0</v>
      </c>
      <c r="AF7" s="302">
        <f t="shared" si="4"/>
        <v>0</v>
      </c>
    </row>
    <row r="8" spans="1:32" ht="12" customHeight="1" x14ac:dyDescent="0.2">
      <c r="A8" s="303"/>
      <c r="B8" s="478"/>
      <c r="C8" s="478"/>
      <c r="D8" s="488"/>
      <c r="E8" s="1206"/>
      <c r="F8" s="144"/>
      <c r="G8" s="347"/>
      <c r="H8" s="435"/>
      <c r="I8" s="489"/>
      <c r="J8" s="42"/>
      <c r="K8" s="304"/>
      <c r="L8" s="489"/>
      <c r="M8" s="42"/>
      <c r="N8" s="304"/>
      <c r="O8" s="489"/>
      <c r="P8" s="42"/>
      <c r="Q8" s="304"/>
      <c r="R8" s="352"/>
      <c r="S8" s="42"/>
      <c r="T8" s="304"/>
      <c r="U8" s="42"/>
      <c r="V8" s="42"/>
      <c r="W8" s="304"/>
      <c r="X8" s="42"/>
      <c r="Y8" s="1340"/>
      <c r="Z8" s="42"/>
      <c r="AA8" s="42"/>
      <c r="AB8" s="1333"/>
      <c r="AC8" s="304"/>
      <c r="AD8" s="42"/>
      <c r="AE8" s="42"/>
      <c r="AF8" s="304"/>
    </row>
    <row r="9" spans="1:32" s="32" customFormat="1" ht="12.75" customHeight="1" x14ac:dyDescent="0.2">
      <c r="A9" s="301" t="s">
        <v>35</v>
      </c>
      <c r="B9" s="1631" t="s">
        <v>171</v>
      </c>
      <c r="C9" s="1647"/>
      <c r="D9" s="488">
        <v>0</v>
      </c>
      <c r="E9" s="1206">
        <f>+I9+L9+O9+R9+U9+AA9+AD9</f>
        <v>0</v>
      </c>
      <c r="F9" s="61">
        <f>+J9+M9+P9+S9+V9+AB9+AE9</f>
        <v>0</v>
      </c>
      <c r="G9" s="502">
        <f>+K9+N9+Q9+T9+W9+AC9+AF9</f>
        <v>0</v>
      </c>
      <c r="H9" s="435"/>
      <c r="I9" s="486"/>
      <c r="J9" s="40">
        <v>0</v>
      </c>
      <c r="K9" s="302"/>
      <c r="L9" s="486"/>
      <c r="M9" s="40">
        <v>0</v>
      </c>
      <c r="N9" s="302"/>
      <c r="O9" s="486"/>
      <c r="P9" s="40">
        <v>0</v>
      </c>
      <c r="Q9" s="302"/>
      <c r="R9" s="487"/>
      <c r="S9" s="40">
        <v>0</v>
      </c>
      <c r="T9" s="302"/>
      <c r="U9" s="40"/>
      <c r="V9" s="40">
        <v>0</v>
      </c>
      <c r="W9" s="302"/>
      <c r="X9" s="1334"/>
      <c r="Y9" s="1333">
        <v>0</v>
      </c>
      <c r="Z9" s="1334"/>
      <c r="AA9" s="40"/>
      <c r="AB9" s="1333">
        <v>0</v>
      </c>
      <c r="AC9" s="302"/>
      <c r="AD9" s="40"/>
      <c r="AE9" s="40"/>
      <c r="AF9" s="302"/>
    </row>
    <row r="10" spans="1:32" ht="11.25" customHeight="1" x14ac:dyDescent="0.2">
      <c r="A10" s="69"/>
      <c r="C10" s="298"/>
      <c r="D10" s="488"/>
      <c r="E10" s="1206"/>
      <c r="F10" s="144"/>
      <c r="G10" s="347"/>
      <c r="H10" s="435"/>
      <c r="I10" s="489"/>
      <c r="J10" s="42"/>
      <c r="K10" s="304"/>
      <c r="L10" s="489"/>
      <c r="M10" s="42"/>
      <c r="N10" s="304"/>
      <c r="O10" s="489"/>
      <c r="P10" s="42"/>
      <c r="Q10" s="304"/>
      <c r="R10" s="352"/>
      <c r="S10" s="42"/>
      <c r="T10" s="304"/>
      <c r="U10" s="42"/>
      <c r="V10" s="42"/>
      <c r="W10" s="304"/>
      <c r="X10" s="42"/>
      <c r="Y10" s="1340"/>
      <c r="Z10" s="42"/>
      <c r="AA10" s="42"/>
      <c r="AB10" s="1333"/>
      <c r="AC10" s="304"/>
      <c r="AD10" s="42"/>
      <c r="AE10" s="42"/>
      <c r="AF10" s="304"/>
    </row>
    <row r="11" spans="1:32" ht="12.75" customHeight="1" x14ac:dyDescent="0.2">
      <c r="A11" s="305" t="s">
        <v>42</v>
      </c>
      <c r="B11" s="1624" t="s">
        <v>41</v>
      </c>
      <c r="C11" s="1649"/>
      <c r="D11" s="346">
        <v>0</v>
      </c>
      <c r="E11" s="1198">
        <f t="shared" ref="E11:E35" si="5">+I11+L11+O11+R11+U11+AA11+AD11</f>
        <v>0</v>
      </c>
      <c r="F11" s="40"/>
      <c r="G11" s="302"/>
      <c r="H11" s="435"/>
      <c r="I11" s="490"/>
      <c r="J11" s="22">
        <v>0</v>
      </c>
      <c r="K11" s="306"/>
      <c r="L11" s="490"/>
      <c r="M11" s="22">
        <v>0</v>
      </c>
      <c r="N11" s="306"/>
      <c r="O11" s="490"/>
      <c r="P11" s="22">
        <v>0</v>
      </c>
      <c r="Q11" s="306"/>
      <c r="R11" s="24"/>
      <c r="S11" s="22">
        <v>0</v>
      </c>
      <c r="T11" s="306"/>
      <c r="U11" s="22"/>
      <c r="V11" s="22">
        <v>0</v>
      </c>
      <c r="W11" s="306"/>
      <c r="X11" s="1336"/>
      <c r="Y11" s="1333">
        <v>0</v>
      </c>
      <c r="Z11" s="1336"/>
      <c r="AA11" s="22"/>
      <c r="AB11" s="1333">
        <v>0</v>
      </c>
      <c r="AC11" s="306"/>
      <c r="AD11" s="22"/>
      <c r="AE11" s="22"/>
      <c r="AF11" s="306"/>
    </row>
    <row r="12" spans="1:32" ht="12.75" customHeight="1" x14ac:dyDescent="0.2">
      <c r="A12" s="305" t="s">
        <v>44</v>
      </c>
      <c r="B12" s="1624" t="s">
        <v>43</v>
      </c>
      <c r="C12" s="1649"/>
      <c r="D12" s="346">
        <v>0</v>
      </c>
      <c r="E12" s="1198">
        <f t="shared" si="5"/>
        <v>0</v>
      </c>
      <c r="F12" s="346">
        <f>+J12+M12+P12+S12+V12+AB12+AE12</f>
        <v>0</v>
      </c>
      <c r="G12" s="502">
        <f t="shared" ref="G12" si="6">+K12+N12+Q12+T12+W12+AC12+AF12</f>
        <v>14</v>
      </c>
      <c r="H12" s="435"/>
      <c r="I12" s="490"/>
      <c r="J12" s="22">
        <v>0</v>
      </c>
      <c r="K12" s="306"/>
      <c r="L12" s="490"/>
      <c r="M12" s="22">
        <v>0</v>
      </c>
      <c r="N12" s="306">
        <v>14</v>
      </c>
      <c r="O12" s="490"/>
      <c r="P12" s="22">
        <v>0</v>
      </c>
      <c r="Q12" s="306"/>
      <c r="R12" s="24"/>
      <c r="S12" s="22">
        <v>0</v>
      </c>
      <c r="T12" s="306"/>
      <c r="U12" s="22"/>
      <c r="V12" s="22">
        <v>0</v>
      </c>
      <c r="W12" s="306"/>
      <c r="X12" s="1336"/>
      <c r="Y12" s="1333">
        <v>0</v>
      </c>
      <c r="Z12" s="1336"/>
      <c r="AA12" s="22"/>
      <c r="AB12" s="1333">
        <v>0</v>
      </c>
      <c r="AC12" s="306"/>
      <c r="AD12" s="22"/>
      <c r="AE12" s="22"/>
      <c r="AF12" s="306"/>
    </row>
    <row r="13" spans="1:32" ht="12.75" customHeight="1" x14ac:dyDescent="0.2">
      <c r="A13" s="305" t="s">
        <v>46</v>
      </c>
      <c r="B13" s="1624" t="s">
        <v>45</v>
      </c>
      <c r="C13" s="1649"/>
      <c r="D13" s="346">
        <v>0</v>
      </c>
      <c r="E13" s="1198">
        <f t="shared" si="5"/>
        <v>0</v>
      </c>
      <c r="F13" s="40"/>
      <c r="G13" s="302"/>
      <c r="H13" s="435"/>
      <c r="I13" s="490"/>
      <c r="J13" s="22">
        <v>0</v>
      </c>
      <c r="K13" s="306"/>
      <c r="L13" s="490"/>
      <c r="M13" s="22">
        <v>0</v>
      </c>
      <c r="N13" s="306"/>
      <c r="O13" s="490"/>
      <c r="P13" s="22">
        <v>0</v>
      </c>
      <c r="Q13" s="306"/>
      <c r="R13" s="24"/>
      <c r="S13" s="22">
        <v>0</v>
      </c>
      <c r="T13" s="306"/>
      <c r="U13" s="22"/>
      <c r="V13" s="22">
        <v>0</v>
      </c>
      <c r="W13" s="306"/>
      <c r="X13" s="1336"/>
      <c r="Y13" s="1333">
        <v>0</v>
      </c>
      <c r="Z13" s="1336"/>
      <c r="AA13" s="22"/>
      <c r="AB13" s="1333">
        <v>0</v>
      </c>
      <c r="AC13" s="306"/>
      <c r="AD13" s="22"/>
      <c r="AE13" s="22"/>
      <c r="AF13" s="306"/>
    </row>
    <row r="14" spans="1:32" s="32" customFormat="1" ht="12.75" customHeight="1" x14ac:dyDescent="0.2">
      <c r="A14" s="301" t="s">
        <v>47</v>
      </c>
      <c r="B14" s="1631" t="s">
        <v>170</v>
      </c>
      <c r="C14" s="1647"/>
      <c r="D14" s="346">
        <v>0</v>
      </c>
      <c r="E14" s="1198">
        <f t="shared" si="5"/>
        <v>0</v>
      </c>
      <c r="F14" s="40">
        <f>SUM(F11:F13)</f>
        <v>0</v>
      </c>
      <c r="G14" s="302">
        <f>SUM(G11:G13)</f>
        <v>14</v>
      </c>
      <c r="H14" s="435"/>
      <c r="I14" s="486">
        <f>SUM(I11:I13)</f>
        <v>0</v>
      </c>
      <c r="J14" s="486">
        <v>0</v>
      </c>
      <c r="K14" s="486">
        <f t="shared" ref="K14:W14" si="7">SUM(K11:K13)</f>
        <v>0</v>
      </c>
      <c r="L14" s="486">
        <f t="shared" si="7"/>
        <v>0</v>
      </c>
      <c r="M14" s="486">
        <v>0</v>
      </c>
      <c r="N14" s="486">
        <f t="shared" si="7"/>
        <v>14</v>
      </c>
      <c r="O14" s="486">
        <f t="shared" si="7"/>
        <v>0</v>
      </c>
      <c r="P14" s="486">
        <v>0</v>
      </c>
      <c r="Q14" s="486">
        <f t="shared" si="7"/>
        <v>0</v>
      </c>
      <c r="R14" s="486">
        <f t="shared" si="7"/>
        <v>0</v>
      </c>
      <c r="S14" s="486">
        <v>0</v>
      </c>
      <c r="T14" s="486">
        <f t="shared" si="7"/>
        <v>0</v>
      </c>
      <c r="U14" s="486">
        <f t="shared" si="7"/>
        <v>0</v>
      </c>
      <c r="V14" s="486">
        <v>0</v>
      </c>
      <c r="W14" s="486">
        <f t="shared" si="7"/>
        <v>0</v>
      </c>
      <c r="X14" s="1335"/>
      <c r="Y14" s="1333">
        <v>0</v>
      </c>
      <c r="Z14" s="1335"/>
      <c r="AA14" s="486">
        <f t="shared" ref="AA14" si="8">SUM(AA11:AA13)</f>
        <v>0</v>
      </c>
      <c r="AB14" s="1333">
        <v>0</v>
      </c>
      <c r="AC14" s="302">
        <f t="shared" ref="AC14:AF14" si="9">SUM(AC11:AC13)</f>
        <v>0</v>
      </c>
      <c r="AD14" s="40">
        <f t="shared" si="9"/>
        <v>0</v>
      </c>
      <c r="AE14" s="40">
        <f t="shared" si="9"/>
        <v>0</v>
      </c>
      <c r="AF14" s="302">
        <f t="shared" si="9"/>
        <v>0</v>
      </c>
    </row>
    <row r="15" spans="1:32" ht="12.75" hidden="1" customHeight="1" x14ac:dyDescent="0.2">
      <c r="A15" s="305" t="s">
        <v>49</v>
      </c>
      <c r="B15" s="1624" t="s">
        <v>48</v>
      </c>
      <c r="C15" s="1649"/>
      <c r="D15" s="346">
        <v>0</v>
      </c>
      <c r="E15" s="1198">
        <f t="shared" si="5"/>
        <v>0</v>
      </c>
      <c r="F15" s="40"/>
      <c r="G15" s="302"/>
      <c r="H15" s="435"/>
      <c r="I15" s="490"/>
      <c r="J15" s="22">
        <v>0</v>
      </c>
      <c r="K15" s="306"/>
      <c r="L15" s="490"/>
      <c r="M15" s="22">
        <v>0</v>
      </c>
      <c r="N15" s="306"/>
      <c r="O15" s="490"/>
      <c r="P15" s="22">
        <v>0</v>
      </c>
      <c r="Q15" s="306"/>
      <c r="R15" s="24"/>
      <c r="S15" s="22">
        <v>0</v>
      </c>
      <c r="T15" s="306"/>
      <c r="U15" s="22"/>
      <c r="V15" s="22"/>
      <c r="W15" s="306"/>
      <c r="X15" s="1336"/>
      <c r="Y15" s="1341"/>
      <c r="Z15" s="1336"/>
      <c r="AA15" s="22"/>
      <c r="AB15" s="1333">
        <v>0</v>
      </c>
      <c r="AC15" s="306"/>
      <c r="AD15" s="22"/>
      <c r="AE15" s="22"/>
      <c r="AF15" s="306"/>
    </row>
    <row r="16" spans="1:32" ht="12.75" hidden="1" customHeight="1" x14ac:dyDescent="0.2">
      <c r="A16" s="305" t="s">
        <v>51</v>
      </c>
      <c r="B16" s="1624" t="s">
        <v>50</v>
      </c>
      <c r="C16" s="1649"/>
      <c r="D16" s="346">
        <v>0</v>
      </c>
      <c r="E16" s="1198">
        <f t="shared" si="5"/>
        <v>0</v>
      </c>
      <c r="F16" s="40"/>
      <c r="G16" s="302"/>
      <c r="H16" s="435"/>
      <c r="I16" s="490"/>
      <c r="J16" s="22">
        <v>0</v>
      </c>
      <c r="K16" s="306"/>
      <c r="L16" s="490"/>
      <c r="M16" s="22">
        <v>0</v>
      </c>
      <c r="N16" s="306"/>
      <c r="O16" s="490"/>
      <c r="P16" s="22">
        <v>0</v>
      </c>
      <c r="Q16" s="306"/>
      <c r="R16" s="24"/>
      <c r="S16" s="22">
        <v>0</v>
      </c>
      <c r="T16" s="306"/>
      <c r="U16" s="22"/>
      <c r="V16" s="22"/>
      <c r="W16" s="306"/>
      <c r="X16" s="1336"/>
      <c r="Y16" s="1341"/>
      <c r="Z16" s="1336"/>
      <c r="AA16" s="22"/>
      <c r="AB16" s="1333">
        <v>0</v>
      </c>
      <c r="AC16" s="306"/>
      <c r="AD16" s="22"/>
      <c r="AE16" s="22"/>
      <c r="AF16" s="306"/>
    </row>
    <row r="17" spans="1:32" s="32" customFormat="1" ht="12.75" customHeight="1" x14ac:dyDescent="0.2">
      <c r="A17" s="301" t="s">
        <v>52</v>
      </c>
      <c r="B17" s="1631" t="s">
        <v>169</v>
      </c>
      <c r="C17" s="1647"/>
      <c r="D17" s="346">
        <v>0</v>
      </c>
      <c r="E17" s="1198">
        <f t="shared" si="5"/>
        <v>0</v>
      </c>
      <c r="F17" s="40">
        <f>+F15+F16</f>
        <v>0</v>
      </c>
      <c r="G17" s="302">
        <f>+G15+G16</f>
        <v>0</v>
      </c>
      <c r="H17" s="435"/>
      <c r="I17" s="486">
        <f>+I15+I16</f>
        <v>0</v>
      </c>
      <c r="J17" s="486">
        <v>0</v>
      </c>
      <c r="K17" s="486">
        <f t="shared" ref="K17:W17" si="10">+K15+K16</f>
        <v>0</v>
      </c>
      <c r="L17" s="486">
        <f t="shared" si="10"/>
        <v>0</v>
      </c>
      <c r="M17" s="486">
        <v>0</v>
      </c>
      <c r="N17" s="486">
        <f t="shared" si="10"/>
        <v>0</v>
      </c>
      <c r="O17" s="486">
        <f t="shared" si="10"/>
        <v>0</v>
      </c>
      <c r="P17" s="486">
        <v>0</v>
      </c>
      <c r="Q17" s="486">
        <f t="shared" si="10"/>
        <v>0</v>
      </c>
      <c r="R17" s="486">
        <f t="shared" si="10"/>
        <v>0</v>
      </c>
      <c r="S17" s="486">
        <v>0</v>
      </c>
      <c r="T17" s="486">
        <f t="shared" si="10"/>
        <v>0</v>
      </c>
      <c r="U17" s="486">
        <f t="shared" si="10"/>
        <v>0</v>
      </c>
      <c r="V17" s="486">
        <v>0</v>
      </c>
      <c r="W17" s="486">
        <f t="shared" si="10"/>
        <v>0</v>
      </c>
      <c r="X17" s="1335"/>
      <c r="Y17" s="1333">
        <v>0</v>
      </c>
      <c r="Z17" s="1335"/>
      <c r="AA17" s="486">
        <f t="shared" ref="AA17" si="11">+AA15+AA16</f>
        <v>0</v>
      </c>
      <c r="AB17" s="1333">
        <v>0</v>
      </c>
      <c r="AC17" s="302">
        <f t="shared" ref="AC17:AF17" si="12">+AC15+AC16</f>
        <v>0</v>
      </c>
      <c r="AD17" s="40">
        <f t="shared" si="12"/>
        <v>0</v>
      </c>
      <c r="AE17" s="40">
        <f t="shared" si="12"/>
        <v>0</v>
      </c>
      <c r="AF17" s="302">
        <f t="shared" si="12"/>
        <v>0</v>
      </c>
    </row>
    <row r="18" spans="1:32" ht="12.75" customHeight="1" x14ac:dyDescent="0.2">
      <c r="A18" s="305" t="s">
        <v>54</v>
      </c>
      <c r="B18" s="1624" t="s">
        <v>53</v>
      </c>
      <c r="C18" s="1649"/>
      <c r="D18" s="488">
        <v>0</v>
      </c>
      <c r="E18" s="1206">
        <f t="shared" si="5"/>
        <v>0</v>
      </c>
      <c r="F18" s="61">
        <f t="shared" ref="F18:F35" si="13">+J18+M18+P18+S18+V18+AB18+AE18</f>
        <v>0</v>
      </c>
      <c r="G18" s="502">
        <f t="shared" ref="G18:G35" si="14">+K18+N18+Q18+T18+W18+AC18+AF18</f>
        <v>0</v>
      </c>
      <c r="H18" s="435"/>
      <c r="I18" s="490"/>
      <c r="J18" s="22">
        <v>0</v>
      </c>
      <c r="K18" s="306"/>
      <c r="L18" s="490"/>
      <c r="M18" s="22">
        <v>0</v>
      </c>
      <c r="N18" s="306"/>
      <c r="O18" s="490"/>
      <c r="P18" s="22">
        <v>0</v>
      </c>
      <c r="Q18" s="306"/>
      <c r="R18" s="24"/>
      <c r="S18" s="22">
        <v>0</v>
      </c>
      <c r="T18" s="306"/>
      <c r="U18" s="22"/>
      <c r="V18" s="22">
        <v>0</v>
      </c>
      <c r="W18" s="306"/>
      <c r="X18" s="1336"/>
      <c r="Y18" s="1333">
        <v>0</v>
      </c>
      <c r="Z18" s="1336"/>
      <c r="AA18" s="22"/>
      <c r="AB18" s="1333">
        <v>0</v>
      </c>
      <c r="AC18" s="306"/>
      <c r="AD18" s="22"/>
      <c r="AE18" s="22"/>
      <c r="AF18" s="306"/>
    </row>
    <row r="19" spans="1:32" ht="12.75" customHeight="1" x14ac:dyDescent="0.2">
      <c r="A19" s="305" t="s">
        <v>56</v>
      </c>
      <c r="B19" s="1624" t="s">
        <v>55</v>
      </c>
      <c r="C19" s="1649"/>
      <c r="D19" s="488">
        <v>0</v>
      </c>
      <c r="E19" s="1206">
        <f t="shared" si="5"/>
        <v>0</v>
      </c>
      <c r="F19" s="61">
        <f t="shared" si="13"/>
        <v>0</v>
      </c>
      <c r="G19" s="502">
        <f t="shared" si="14"/>
        <v>0</v>
      </c>
      <c r="H19" s="435"/>
      <c r="I19" s="490"/>
      <c r="J19" s="22">
        <v>0</v>
      </c>
      <c r="K19" s="306"/>
      <c r="L19" s="490"/>
      <c r="M19" s="22">
        <v>0</v>
      </c>
      <c r="N19" s="306"/>
      <c r="O19" s="490"/>
      <c r="P19" s="22">
        <v>0</v>
      </c>
      <c r="Q19" s="306"/>
      <c r="R19" s="24"/>
      <c r="S19" s="22">
        <v>0</v>
      </c>
      <c r="T19" s="306"/>
      <c r="U19" s="22"/>
      <c r="V19" s="22">
        <v>0</v>
      </c>
      <c r="W19" s="306"/>
      <c r="X19" s="1336"/>
      <c r="Y19" s="1333">
        <v>0</v>
      </c>
      <c r="Z19" s="1336"/>
      <c r="AA19" s="22"/>
      <c r="AB19" s="1333">
        <v>0</v>
      </c>
      <c r="AC19" s="306"/>
      <c r="AD19" s="22"/>
      <c r="AE19" s="22"/>
      <c r="AF19" s="306"/>
    </row>
    <row r="20" spans="1:32" ht="12.75" customHeight="1" x14ac:dyDescent="0.2">
      <c r="A20" s="305" t="s">
        <v>57</v>
      </c>
      <c r="B20" s="1624" t="s">
        <v>167</v>
      </c>
      <c r="C20" s="1649"/>
      <c r="D20" s="488">
        <v>0</v>
      </c>
      <c r="E20" s="1206">
        <f t="shared" si="5"/>
        <v>0</v>
      </c>
      <c r="F20" s="61">
        <f t="shared" si="13"/>
        <v>0</v>
      </c>
      <c r="G20" s="502">
        <f t="shared" si="14"/>
        <v>0</v>
      </c>
      <c r="H20" s="435"/>
      <c r="I20" s="490"/>
      <c r="J20" s="22">
        <v>0</v>
      </c>
      <c r="K20" s="306"/>
      <c r="L20" s="490"/>
      <c r="M20" s="22">
        <v>0</v>
      </c>
      <c r="N20" s="306"/>
      <c r="O20" s="490"/>
      <c r="P20" s="22">
        <v>0</v>
      </c>
      <c r="Q20" s="306"/>
      <c r="R20" s="24"/>
      <c r="S20" s="22">
        <v>0</v>
      </c>
      <c r="T20" s="306"/>
      <c r="U20" s="22"/>
      <c r="V20" s="22">
        <v>0</v>
      </c>
      <c r="W20" s="306"/>
      <c r="X20" s="1336"/>
      <c r="Y20" s="1333">
        <v>0</v>
      </c>
      <c r="Z20" s="1336"/>
      <c r="AA20" s="22"/>
      <c r="AB20" s="1333">
        <v>0</v>
      </c>
      <c r="AC20" s="306"/>
      <c r="AD20" s="22"/>
      <c r="AE20" s="22"/>
      <c r="AF20" s="306"/>
    </row>
    <row r="21" spans="1:32" ht="12.75" customHeight="1" x14ac:dyDescent="0.2">
      <c r="A21" s="305" t="s">
        <v>59</v>
      </c>
      <c r="B21" s="1624" t="s">
        <v>58</v>
      </c>
      <c r="C21" s="1649"/>
      <c r="D21" s="488">
        <v>0</v>
      </c>
      <c r="E21" s="1206">
        <f t="shared" si="5"/>
        <v>0</v>
      </c>
      <c r="F21" s="61">
        <f t="shared" si="13"/>
        <v>0</v>
      </c>
      <c r="G21" s="502">
        <f t="shared" si="14"/>
        <v>0</v>
      </c>
      <c r="H21" s="435"/>
      <c r="I21" s="490"/>
      <c r="J21" s="22">
        <v>0</v>
      </c>
      <c r="K21" s="306"/>
      <c r="L21" s="490"/>
      <c r="M21" s="22">
        <v>0</v>
      </c>
      <c r="N21" s="306"/>
      <c r="O21" s="490"/>
      <c r="P21" s="22">
        <v>0</v>
      </c>
      <c r="Q21" s="306"/>
      <c r="R21" s="24"/>
      <c r="S21" s="22">
        <v>0</v>
      </c>
      <c r="T21" s="306"/>
      <c r="U21" s="22"/>
      <c r="V21" s="22">
        <v>0</v>
      </c>
      <c r="W21" s="306"/>
      <c r="X21" s="1336"/>
      <c r="Y21" s="1333">
        <v>0</v>
      </c>
      <c r="Z21" s="1336"/>
      <c r="AA21" s="22"/>
      <c r="AB21" s="1333">
        <v>0</v>
      </c>
      <c r="AC21" s="306"/>
      <c r="AD21" s="22"/>
      <c r="AE21" s="22"/>
      <c r="AF21" s="306"/>
    </row>
    <row r="22" spans="1:32" ht="12.75" customHeight="1" x14ac:dyDescent="0.2">
      <c r="A22" s="305" t="s">
        <v>60</v>
      </c>
      <c r="B22" s="1624" t="s">
        <v>166</v>
      </c>
      <c r="C22" s="1649"/>
      <c r="D22" s="488">
        <v>0</v>
      </c>
      <c r="E22" s="1206">
        <f t="shared" si="5"/>
        <v>0</v>
      </c>
      <c r="F22" s="61">
        <f t="shared" si="13"/>
        <v>0</v>
      </c>
      <c r="G22" s="502">
        <f t="shared" si="14"/>
        <v>0</v>
      </c>
      <c r="H22" s="435"/>
      <c r="I22" s="490"/>
      <c r="J22" s="22">
        <v>0</v>
      </c>
      <c r="K22" s="306"/>
      <c r="L22" s="490"/>
      <c r="M22" s="22">
        <v>0</v>
      </c>
      <c r="N22" s="306"/>
      <c r="O22" s="490"/>
      <c r="P22" s="22">
        <v>0</v>
      </c>
      <c r="Q22" s="306"/>
      <c r="R22" s="24"/>
      <c r="S22" s="22">
        <v>0</v>
      </c>
      <c r="T22" s="306"/>
      <c r="U22" s="22"/>
      <c r="V22" s="22">
        <v>0</v>
      </c>
      <c r="W22" s="306"/>
      <c r="X22" s="1336"/>
      <c r="Y22" s="1333">
        <v>0</v>
      </c>
      <c r="Z22" s="1336"/>
      <c r="AA22" s="22"/>
      <c r="AB22" s="1333">
        <v>0</v>
      </c>
      <c r="AC22" s="306"/>
      <c r="AD22" s="22"/>
      <c r="AE22" s="22"/>
      <c r="AF22" s="306"/>
    </row>
    <row r="23" spans="1:32" ht="12.75" customHeight="1" x14ac:dyDescent="0.2">
      <c r="A23" s="305" t="s">
        <v>63</v>
      </c>
      <c r="B23" s="1624" t="s">
        <v>62</v>
      </c>
      <c r="C23" s="1649"/>
      <c r="D23" s="888">
        <v>0</v>
      </c>
      <c r="E23" s="1206">
        <f t="shared" si="5"/>
        <v>0</v>
      </c>
      <c r="F23" s="61">
        <f t="shared" si="13"/>
        <v>0</v>
      </c>
      <c r="G23" s="502">
        <f t="shared" si="14"/>
        <v>0</v>
      </c>
      <c r="H23" s="435"/>
      <c r="I23" s="490"/>
      <c r="J23" s="22">
        <v>0</v>
      </c>
      <c r="K23" s="306"/>
      <c r="L23" s="490"/>
      <c r="M23" s="22">
        <v>0</v>
      </c>
      <c r="N23" s="306"/>
      <c r="O23" s="490"/>
      <c r="P23" s="22">
        <v>0</v>
      </c>
      <c r="Q23" s="306"/>
      <c r="R23" s="24"/>
      <c r="S23" s="22">
        <v>0</v>
      </c>
      <c r="T23" s="306"/>
      <c r="U23" s="22"/>
      <c r="V23" s="22">
        <v>0</v>
      </c>
      <c r="W23" s="306"/>
      <c r="X23" s="1336"/>
      <c r="Y23" s="1333">
        <v>0</v>
      </c>
      <c r="Z23" s="1336"/>
      <c r="AA23" s="22"/>
      <c r="AB23" s="1333">
        <v>0</v>
      </c>
      <c r="AC23" s="306"/>
      <c r="AD23" s="22"/>
      <c r="AE23" s="22"/>
      <c r="AF23" s="306"/>
    </row>
    <row r="24" spans="1:32" ht="12.75" customHeight="1" x14ac:dyDescent="0.2">
      <c r="A24" s="305" t="s">
        <v>65</v>
      </c>
      <c r="B24" s="1624" t="s">
        <v>64</v>
      </c>
      <c r="C24" s="1649"/>
      <c r="D24" s="488">
        <v>0</v>
      </c>
      <c r="E24" s="1206">
        <f t="shared" si="5"/>
        <v>0</v>
      </c>
      <c r="F24" s="61">
        <f t="shared" si="13"/>
        <v>405</v>
      </c>
      <c r="G24" s="502">
        <f t="shared" si="14"/>
        <v>440</v>
      </c>
      <c r="H24" s="435">
        <f t="shared" si="1"/>
        <v>1.0864197530864197</v>
      </c>
      <c r="I24" s="490"/>
      <c r="J24" s="22">
        <v>0</v>
      </c>
      <c r="K24" s="306"/>
      <c r="L24" s="490"/>
      <c r="M24" s="22">
        <v>0</v>
      </c>
      <c r="N24" s="306"/>
      <c r="O24" s="490"/>
      <c r="P24" s="22">
        <v>0</v>
      </c>
      <c r="Q24" s="306"/>
      <c r="R24" s="24"/>
      <c r="S24" s="22">
        <v>0</v>
      </c>
      <c r="T24" s="306"/>
      <c r="U24" s="22"/>
      <c r="V24" s="22">
        <v>405</v>
      </c>
      <c r="W24" s="306">
        <f>213+227</f>
        <v>440</v>
      </c>
      <c r="X24" s="1336"/>
      <c r="Y24" s="1333">
        <v>0</v>
      </c>
      <c r="Z24" s="1336"/>
      <c r="AA24" s="22"/>
      <c r="AB24" s="1333">
        <v>0</v>
      </c>
      <c r="AC24" s="306"/>
      <c r="AD24" s="22"/>
      <c r="AE24" s="22"/>
      <c r="AF24" s="306"/>
    </row>
    <row r="25" spans="1:32" s="32" customFormat="1" ht="12.75" customHeight="1" x14ac:dyDescent="0.2">
      <c r="A25" s="301" t="s">
        <v>66</v>
      </c>
      <c r="B25" s="1631" t="s">
        <v>156</v>
      </c>
      <c r="C25" s="1647"/>
      <c r="D25" s="488">
        <v>0</v>
      </c>
      <c r="E25" s="1206">
        <f t="shared" si="5"/>
        <v>0</v>
      </c>
      <c r="F25" s="61">
        <f t="shared" si="13"/>
        <v>405</v>
      </c>
      <c r="G25" s="502">
        <f t="shared" si="14"/>
        <v>440</v>
      </c>
      <c r="H25" s="435">
        <f t="shared" si="1"/>
        <v>1.0864197530864197</v>
      </c>
      <c r="I25" s="503">
        <f t="shared" ref="I25:AF25" si="15">+I24+I23+I22+I21+I20+I19+I18</f>
        <v>0</v>
      </c>
      <c r="J25" s="40">
        <v>0</v>
      </c>
      <c r="K25" s="343">
        <f t="shared" si="15"/>
        <v>0</v>
      </c>
      <c r="L25" s="503">
        <f t="shared" si="15"/>
        <v>0</v>
      </c>
      <c r="M25" s="40">
        <v>0</v>
      </c>
      <c r="N25" s="343">
        <f t="shared" si="15"/>
        <v>0</v>
      </c>
      <c r="O25" s="503">
        <f t="shared" si="15"/>
        <v>0</v>
      </c>
      <c r="P25" s="40">
        <v>0</v>
      </c>
      <c r="Q25" s="343">
        <f t="shared" si="15"/>
        <v>0</v>
      </c>
      <c r="R25" s="503">
        <f t="shared" si="15"/>
        <v>0</v>
      </c>
      <c r="S25" s="40">
        <v>0</v>
      </c>
      <c r="T25" s="343">
        <f t="shared" si="15"/>
        <v>0</v>
      </c>
      <c r="U25" s="503">
        <f t="shared" si="15"/>
        <v>0</v>
      </c>
      <c r="V25" s="40">
        <v>405</v>
      </c>
      <c r="W25" s="343">
        <f t="shared" si="15"/>
        <v>440</v>
      </c>
      <c r="X25" s="951"/>
      <c r="Y25" s="1333">
        <v>0</v>
      </c>
      <c r="Z25" s="951"/>
      <c r="AA25" s="503">
        <f t="shared" ref="AA25" si="16">+AA24+AA23+AA22+AA21+AA20+AA19+AA18</f>
        <v>0</v>
      </c>
      <c r="AB25" s="1333">
        <v>0</v>
      </c>
      <c r="AC25" s="302">
        <f t="shared" si="15"/>
        <v>0</v>
      </c>
      <c r="AD25" s="40">
        <f t="shared" si="15"/>
        <v>0</v>
      </c>
      <c r="AE25" s="40">
        <f t="shared" si="15"/>
        <v>0</v>
      </c>
      <c r="AF25" s="302">
        <f t="shared" si="15"/>
        <v>0</v>
      </c>
    </row>
    <row r="26" spans="1:32" ht="12.75" customHeight="1" x14ac:dyDescent="0.2">
      <c r="A26" s="305" t="s">
        <v>68</v>
      </c>
      <c r="B26" s="1624" t="s">
        <v>67</v>
      </c>
      <c r="C26" s="1649"/>
      <c r="D26" s="488">
        <v>0</v>
      </c>
      <c r="E26" s="1206">
        <f t="shared" si="5"/>
        <v>0</v>
      </c>
      <c r="F26" s="61">
        <f t="shared" si="13"/>
        <v>0</v>
      </c>
      <c r="G26" s="502">
        <f t="shared" si="14"/>
        <v>0</v>
      </c>
      <c r="H26" s="435"/>
      <c r="I26" s="490"/>
      <c r="J26" s="22">
        <v>0</v>
      </c>
      <c r="K26" s="306"/>
      <c r="L26" s="490"/>
      <c r="M26" s="22">
        <v>0</v>
      </c>
      <c r="N26" s="306"/>
      <c r="O26" s="490"/>
      <c r="P26" s="22">
        <v>0</v>
      </c>
      <c r="Q26" s="306"/>
      <c r="R26" s="24"/>
      <c r="S26" s="22">
        <v>0</v>
      </c>
      <c r="T26" s="306"/>
      <c r="U26" s="22"/>
      <c r="V26" s="22">
        <v>0</v>
      </c>
      <c r="W26" s="306"/>
      <c r="X26" s="1336"/>
      <c r="Y26" s="1333">
        <v>0</v>
      </c>
      <c r="Z26" s="1336"/>
      <c r="AA26" s="22"/>
      <c r="AB26" s="1333">
        <v>0</v>
      </c>
      <c r="AC26" s="306"/>
      <c r="AD26" s="22"/>
      <c r="AE26" s="22"/>
      <c r="AF26" s="306"/>
    </row>
    <row r="27" spans="1:32" ht="12.75" customHeight="1" x14ac:dyDescent="0.2">
      <c r="A27" s="305" t="s">
        <v>70</v>
      </c>
      <c r="B27" s="1624" t="s">
        <v>69</v>
      </c>
      <c r="C27" s="1649"/>
      <c r="D27" s="488">
        <v>0</v>
      </c>
      <c r="E27" s="1206">
        <f t="shared" si="5"/>
        <v>0</v>
      </c>
      <c r="F27" s="61">
        <f t="shared" si="13"/>
        <v>0</v>
      </c>
      <c r="G27" s="502">
        <f t="shared" si="14"/>
        <v>0</v>
      </c>
      <c r="H27" s="435"/>
      <c r="I27" s="490"/>
      <c r="J27" s="22">
        <v>0</v>
      </c>
      <c r="K27" s="306"/>
      <c r="L27" s="490"/>
      <c r="M27" s="22">
        <v>0</v>
      </c>
      <c r="N27" s="306"/>
      <c r="O27" s="490"/>
      <c r="P27" s="22">
        <v>0</v>
      </c>
      <c r="Q27" s="306"/>
      <c r="R27" s="24"/>
      <c r="S27" s="22">
        <v>0</v>
      </c>
      <c r="T27" s="306"/>
      <c r="U27" s="22"/>
      <c r="V27" s="22">
        <v>0</v>
      </c>
      <c r="W27" s="306"/>
      <c r="X27" s="1336"/>
      <c r="Y27" s="1333">
        <v>0</v>
      </c>
      <c r="Z27" s="1336"/>
      <c r="AA27" s="22"/>
      <c r="AB27" s="1333">
        <v>0</v>
      </c>
      <c r="AC27" s="306"/>
      <c r="AD27" s="22"/>
      <c r="AE27" s="22"/>
      <c r="AF27" s="306"/>
    </row>
    <row r="28" spans="1:32" s="32" customFormat="1" ht="12.75" customHeight="1" x14ac:dyDescent="0.2">
      <c r="A28" s="301" t="s">
        <v>71</v>
      </c>
      <c r="B28" s="1631" t="s">
        <v>155</v>
      </c>
      <c r="C28" s="1647"/>
      <c r="D28" s="488">
        <v>0</v>
      </c>
      <c r="E28" s="1206">
        <f t="shared" si="5"/>
        <v>0</v>
      </c>
      <c r="F28" s="61">
        <f t="shared" si="13"/>
        <v>0</v>
      </c>
      <c r="G28" s="502">
        <f t="shared" si="14"/>
        <v>0</v>
      </c>
      <c r="H28" s="435"/>
      <c r="I28" s="503">
        <f>SUM(I26:I27)</f>
        <v>0</v>
      </c>
      <c r="J28" s="40">
        <v>0</v>
      </c>
      <c r="K28" s="343">
        <f t="shared" ref="K28:W28" si="17">SUM(K26:K27)</f>
        <v>0</v>
      </c>
      <c r="L28" s="503">
        <f t="shared" si="17"/>
        <v>0</v>
      </c>
      <c r="M28" s="40">
        <v>0</v>
      </c>
      <c r="N28" s="343">
        <f t="shared" si="17"/>
        <v>0</v>
      </c>
      <c r="O28" s="503">
        <f t="shared" si="17"/>
        <v>0</v>
      </c>
      <c r="P28" s="40">
        <v>0</v>
      </c>
      <c r="Q28" s="343">
        <f t="shared" si="17"/>
        <v>0</v>
      </c>
      <c r="R28" s="503">
        <f t="shared" si="17"/>
        <v>0</v>
      </c>
      <c r="S28" s="40">
        <v>0</v>
      </c>
      <c r="T28" s="343">
        <f t="shared" si="17"/>
        <v>0</v>
      </c>
      <c r="U28" s="503">
        <f t="shared" si="17"/>
        <v>0</v>
      </c>
      <c r="V28" s="40">
        <v>0</v>
      </c>
      <c r="W28" s="343">
        <f t="shared" si="17"/>
        <v>0</v>
      </c>
      <c r="X28" s="951"/>
      <c r="Y28" s="1333">
        <v>0</v>
      </c>
      <c r="Z28" s="951"/>
      <c r="AA28" s="503">
        <f t="shared" ref="AA28" si="18">SUM(AA26:AA27)</f>
        <v>0</v>
      </c>
      <c r="AB28" s="1333">
        <v>0</v>
      </c>
      <c r="AC28" s="302">
        <f t="shared" ref="AC28:AF28" si="19">SUM(AC26:AC27)</f>
        <v>0</v>
      </c>
      <c r="AD28" s="40">
        <f t="shared" si="19"/>
        <v>0</v>
      </c>
      <c r="AE28" s="40">
        <f t="shared" si="19"/>
        <v>0</v>
      </c>
      <c r="AF28" s="302">
        <f t="shared" si="19"/>
        <v>0</v>
      </c>
    </row>
    <row r="29" spans="1:32" ht="12.75" customHeight="1" x14ac:dyDescent="0.2">
      <c r="A29" s="305" t="s">
        <v>73</v>
      </c>
      <c r="B29" s="1624" t="s">
        <v>72</v>
      </c>
      <c r="C29" s="1649"/>
      <c r="D29" s="488">
        <v>0</v>
      </c>
      <c r="E29" s="1206">
        <f t="shared" si="5"/>
        <v>0</v>
      </c>
      <c r="F29" s="61">
        <f t="shared" si="13"/>
        <v>110</v>
      </c>
      <c r="G29" s="502">
        <f t="shared" si="14"/>
        <v>109</v>
      </c>
      <c r="H29" s="435">
        <f t="shared" si="1"/>
        <v>0.99090909090909096</v>
      </c>
      <c r="I29" s="490"/>
      <c r="J29" s="22">
        <v>0</v>
      </c>
      <c r="K29" s="306"/>
      <c r="L29" s="490"/>
      <c r="M29" s="22">
        <v>0</v>
      </c>
      <c r="N29" s="306"/>
      <c r="O29" s="490"/>
      <c r="P29" s="22">
        <v>0</v>
      </c>
      <c r="Q29" s="306"/>
      <c r="R29" s="24"/>
      <c r="S29" s="22">
        <v>0</v>
      </c>
      <c r="T29" s="306"/>
      <c r="U29" s="22"/>
      <c r="V29" s="22">
        <v>110</v>
      </c>
      <c r="W29" s="306">
        <f>58+51</f>
        <v>109</v>
      </c>
      <c r="X29" s="1336"/>
      <c r="Y29" s="1333">
        <v>0</v>
      </c>
      <c r="Z29" s="1336"/>
      <c r="AA29" s="22"/>
      <c r="AB29" s="1333">
        <v>0</v>
      </c>
      <c r="AC29" s="306"/>
      <c r="AD29" s="22"/>
      <c r="AE29" s="22"/>
      <c r="AF29" s="306"/>
    </row>
    <row r="30" spans="1:32" ht="12.75" customHeight="1" x14ac:dyDescent="0.2">
      <c r="A30" s="305" t="s">
        <v>75</v>
      </c>
      <c r="B30" s="1624" t="s">
        <v>74</v>
      </c>
      <c r="C30" s="1649"/>
      <c r="D30" s="488">
        <v>6186</v>
      </c>
      <c r="E30" s="1206">
        <f t="shared" si="5"/>
        <v>20741</v>
      </c>
      <c r="F30" s="61">
        <f t="shared" si="13"/>
        <v>20741</v>
      </c>
      <c r="G30" s="502">
        <f t="shared" si="14"/>
        <v>2018</v>
      </c>
      <c r="H30" s="435">
        <f t="shared" si="1"/>
        <v>9.729521238127381E-2</v>
      </c>
      <c r="I30" s="490"/>
      <c r="J30" s="22">
        <v>0</v>
      </c>
      <c r="K30" s="306"/>
      <c r="L30" s="490"/>
      <c r="M30" s="22">
        <v>0</v>
      </c>
      <c r="N30" s="306"/>
      <c r="O30" s="490"/>
      <c r="P30" s="22">
        <v>0</v>
      </c>
      <c r="Q30" s="306"/>
      <c r="R30" s="24"/>
      <c r="S30" s="22">
        <v>0</v>
      </c>
      <c r="T30" s="306"/>
      <c r="U30" s="969">
        <f>7241+13500</f>
        <v>20741</v>
      </c>
      <c r="V30" s="22">
        <v>20741</v>
      </c>
      <c r="W30" s="306">
        <v>2018</v>
      </c>
      <c r="X30" s="1336"/>
      <c r="Y30" s="1333">
        <v>0</v>
      </c>
      <c r="Z30" s="1336"/>
      <c r="AA30" s="22"/>
      <c r="AB30" s="1333">
        <v>0</v>
      </c>
      <c r="AC30" s="306"/>
      <c r="AD30" s="22"/>
      <c r="AE30" s="22"/>
      <c r="AF30" s="306"/>
    </row>
    <row r="31" spans="1:32" ht="12.75" customHeight="1" x14ac:dyDescent="0.2">
      <c r="A31" s="305" t="s">
        <v>76</v>
      </c>
      <c r="B31" s="1624" t="s">
        <v>154</v>
      </c>
      <c r="C31" s="1649"/>
      <c r="D31" s="488">
        <v>0</v>
      </c>
      <c r="E31" s="1206">
        <f t="shared" si="5"/>
        <v>0</v>
      </c>
      <c r="F31" s="61">
        <f t="shared" si="13"/>
        <v>0</v>
      </c>
      <c r="G31" s="502">
        <f t="shared" si="14"/>
        <v>0</v>
      </c>
      <c r="H31" s="435"/>
      <c r="I31" s="490"/>
      <c r="J31" s="22">
        <v>0</v>
      </c>
      <c r="K31" s="306"/>
      <c r="L31" s="490"/>
      <c r="M31" s="22">
        <v>0</v>
      </c>
      <c r="N31" s="306"/>
      <c r="O31" s="490"/>
      <c r="P31" s="22">
        <v>0</v>
      </c>
      <c r="Q31" s="306"/>
      <c r="R31" s="24"/>
      <c r="S31" s="22">
        <v>0</v>
      </c>
      <c r="T31" s="306"/>
      <c r="U31" s="22"/>
      <c r="V31" s="22">
        <v>0</v>
      </c>
      <c r="W31" s="306"/>
      <c r="X31" s="1336"/>
      <c r="Y31" s="1333">
        <v>0</v>
      </c>
      <c r="Z31" s="1336"/>
      <c r="AA31" s="22"/>
      <c r="AB31" s="1333">
        <v>0</v>
      </c>
      <c r="AC31" s="306"/>
      <c r="AD31" s="22"/>
      <c r="AE31" s="22"/>
      <c r="AF31" s="306"/>
    </row>
    <row r="32" spans="1:32" ht="12.75" customHeight="1" x14ac:dyDescent="0.2">
      <c r="A32" s="305" t="s">
        <v>77</v>
      </c>
      <c r="B32" s="1624" t="s">
        <v>153</v>
      </c>
      <c r="C32" s="1649"/>
      <c r="D32" s="488">
        <v>0</v>
      </c>
      <c r="E32" s="1206">
        <f t="shared" si="5"/>
        <v>0</v>
      </c>
      <c r="F32" s="61">
        <f t="shared" si="13"/>
        <v>0</v>
      </c>
      <c r="G32" s="502">
        <f t="shared" si="14"/>
        <v>0</v>
      </c>
      <c r="H32" s="435"/>
      <c r="I32" s="490"/>
      <c r="J32" s="22">
        <v>0</v>
      </c>
      <c r="K32" s="306"/>
      <c r="L32" s="490"/>
      <c r="M32" s="22">
        <v>0</v>
      </c>
      <c r="N32" s="306"/>
      <c r="O32" s="490"/>
      <c r="P32" s="22">
        <v>0</v>
      </c>
      <c r="Q32" s="306"/>
      <c r="R32" s="24"/>
      <c r="S32" s="22">
        <v>0</v>
      </c>
      <c r="T32" s="306"/>
      <c r="U32" s="22"/>
      <c r="V32" s="22">
        <v>0</v>
      </c>
      <c r="W32" s="306"/>
      <c r="X32" s="1336"/>
      <c r="Y32" s="1333">
        <v>0</v>
      </c>
      <c r="Z32" s="1336"/>
      <c r="AA32" s="22"/>
      <c r="AB32" s="1333">
        <v>0</v>
      </c>
      <c r="AC32" s="306"/>
      <c r="AD32" s="22"/>
      <c r="AE32" s="22"/>
      <c r="AF32" s="306"/>
    </row>
    <row r="33" spans="1:32" ht="12.75" customHeight="1" x14ac:dyDescent="0.2">
      <c r="A33" s="305" t="s">
        <v>79</v>
      </c>
      <c r="B33" s="1624" t="s">
        <v>78</v>
      </c>
      <c r="C33" s="1649"/>
      <c r="D33" s="488">
        <v>0</v>
      </c>
      <c r="E33" s="1206">
        <f t="shared" si="5"/>
        <v>0</v>
      </c>
      <c r="F33" s="61">
        <f t="shared" si="13"/>
        <v>116</v>
      </c>
      <c r="G33" s="502">
        <f t="shared" si="14"/>
        <v>126</v>
      </c>
      <c r="H33" s="435">
        <f t="shared" si="1"/>
        <v>1.0862068965517242</v>
      </c>
      <c r="I33" s="490"/>
      <c r="J33" s="22">
        <v>0</v>
      </c>
      <c r="K33" s="306"/>
      <c r="L33" s="490"/>
      <c r="M33" s="22">
        <v>0</v>
      </c>
      <c r="N33" s="306"/>
      <c r="O33" s="490"/>
      <c r="P33" s="22">
        <v>0</v>
      </c>
      <c r="Q33" s="306"/>
      <c r="R33" s="24"/>
      <c r="S33" s="22">
        <v>0</v>
      </c>
      <c r="T33" s="306"/>
      <c r="U33" s="22"/>
      <c r="V33" s="22">
        <v>116</v>
      </c>
      <c r="W33" s="306">
        <v>126</v>
      </c>
      <c r="X33" s="1336"/>
      <c r="Y33" s="1333">
        <v>0</v>
      </c>
      <c r="Z33" s="1336"/>
      <c r="AA33" s="22"/>
      <c r="AB33" s="1333">
        <v>0</v>
      </c>
      <c r="AC33" s="306"/>
      <c r="AD33" s="22"/>
      <c r="AE33" s="22"/>
      <c r="AF33" s="306"/>
    </row>
    <row r="34" spans="1:32" s="32" customFormat="1" ht="12.75" customHeight="1" x14ac:dyDescent="0.2">
      <c r="A34" s="301" t="s">
        <v>80</v>
      </c>
      <c r="B34" s="1631" t="s">
        <v>152</v>
      </c>
      <c r="C34" s="1647"/>
      <c r="D34" s="488">
        <v>6186</v>
      </c>
      <c r="E34" s="1206">
        <f t="shared" si="5"/>
        <v>20741</v>
      </c>
      <c r="F34" s="61">
        <f t="shared" si="13"/>
        <v>20967</v>
      </c>
      <c r="G34" s="502">
        <f t="shared" si="14"/>
        <v>2253</v>
      </c>
      <c r="H34" s="435">
        <f t="shared" si="1"/>
        <v>0.10745457146945199</v>
      </c>
      <c r="I34" s="503">
        <f>SUM(I29:I33)</f>
        <v>0</v>
      </c>
      <c r="J34" s="40">
        <v>0</v>
      </c>
      <c r="K34" s="343">
        <f t="shared" ref="K34:W34" si="20">SUM(K29:K33)</f>
        <v>0</v>
      </c>
      <c r="L34" s="503">
        <f t="shared" si="20"/>
        <v>0</v>
      </c>
      <c r="M34" s="40">
        <v>0</v>
      </c>
      <c r="N34" s="343">
        <f t="shared" si="20"/>
        <v>0</v>
      </c>
      <c r="O34" s="503">
        <f t="shared" si="20"/>
        <v>0</v>
      </c>
      <c r="P34" s="40">
        <v>0</v>
      </c>
      <c r="Q34" s="343">
        <f t="shared" si="20"/>
        <v>0</v>
      </c>
      <c r="R34" s="503">
        <f t="shared" si="20"/>
        <v>0</v>
      </c>
      <c r="S34" s="40">
        <v>0</v>
      </c>
      <c r="T34" s="343">
        <f t="shared" si="20"/>
        <v>0</v>
      </c>
      <c r="U34" s="503">
        <f t="shared" si="20"/>
        <v>20741</v>
      </c>
      <c r="V34" s="40">
        <v>20967</v>
      </c>
      <c r="W34" s="343">
        <f t="shared" si="20"/>
        <v>2253</v>
      </c>
      <c r="X34" s="951"/>
      <c r="Y34" s="1333">
        <v>0</v>
      </c>
      <c r="Z34" s="951"/>
      <c r="AA34" s="503">
        <f t="shared" ref="AA34" si="21">SUM(AA29:AA33)</f>
        <v>0</v>
      </c>
      <c r="AB34" s="1333">
        <v>0</v>
      </c>
      <c r="AC34" s="302">
        <f t="shared" ref="AC34:AF34" si="22">SUM(AC29:AC33)</f>
        <v>0</v>
      </c>
      <c r="AD34" s="40">
        <f t="shared" si="22"/>
        <v>0</v>
      </c>
      <c r="AE34" s="40">
        <f t="shared" si="22"/>
        <v>0</v>
      </c>
      <c r="AF34" s="302">
        <f t="shared" si="22"/>
        <v>0</v>
      </c>
    </row>
    <row r="35" spans="1:32" s="32" customFormat="1" ht="12.75" customHeight="1" x14ac:dyDescent="0.2">
      <c r="A35" s="301" t="s">
        <v>81</v>
      </c>
      <c r="B35" s="1631" t="s">
        <v>151</v>
      </c>
      <c r="C35" s="1647"/>
      <c r="D35" s="488">
        <v>6186</v>
      </c>
      <c r="E35" s="1206">
        <f t="shared" si="5"/>
        <v>20741</v>
      </c>
      <c r="F35" s="61">
        <f t="shared" si="13"/>
        <v>21372</v>
      </c>
      <c r="G35" s="502">
        <f t="shared" si="14"/>
        <v>2707</v>
      </c>
      <c r="H35" s="435">
        <f t="shared" si="1"/>
        <v>0.1266610518435336</v>
      </c>
      <c r="I35" s="503">
        <f t="shared" ref="I35:AF35" si="23">+I34+I28+I25+I17+I14</f>
        <v>0</v>
      </c>
      <c r="J35" s="40">
        <v>0</v>
      </c>
      <c r="K35" s="343">
        <f t="shared" si="23"/>
        <v>0</v>
      </c>
      <c r="L35" s="503">
        <f t="shared" si="23"/>
        <v>0</v>
      </c>
      <c r="M35" s="40">
        <v>0</v>
      </c>
      <c r="N35" s="343">
        <f t="shared" si="23"/>
        <v>14</v>
      </c>
      <c r="O35" s="503">
        <f t="shared" si="23"/>
        <v>0</v>
      </c>
      <c r="P35" s="40">
        <v>0</v>
      </c>
      <c r="Q35" s="343">
        <f t="shared" si="23"/>
        <v>0</v>
      </c>
      <c r="R35" s="503">
        <f t="shared" si="23"/>
        <v>0</v>
      </c>
      <c r="S35" s="40">
        <v>0</v>
      </c>
      <c r="T35" s="343">
        <f t="shared" si="23"/>
        <v>0</v>
      </c>
      <c r="U35" s="503">
        <f t="shared" si="23"/>
        <v>20741</v>
      </c>
      <c r="V35" s="40">
        <v>21372</v>
      </c>
      <c r="W35" s="343">
        <f t="shared" si="23"/>
        <v>2693</v>
      </c>
      <c r="X35" s="951"/>
      <c r="Y35" s="1333">
        <v>0</v>
      </c>
      <c r="Z35" s="951"/>
      <c r="AA35" s="503">
        <f t="shared" ref="AA35" si="24">+AA34+AA28+AA25+AA17+AA14</f>
        <v>0</v>
      </c>
      <c r="AB35" s="1333">
        <v>0</v>
      </c>
      <c r="AC35" s="302">
        <f t="shared" si="23"/>
        <v>0</v>
      </c>
      <c r="AD35" s="40">
        <f t="shared" si="23"/>
        <v>0</v>
      </c>
      <c r="AE35" s="40">
        <f t="shared" si="23"/>
        <v>0</v>
      </c>
      <c r="AF35" s="302">
        <f t="shared" si="23"/>
        <v>0</v>
      </c>
    </row>
    <row r="36" spans="1:32" ht="11.25" customHeight="1" x14ac:dyDescent="0.2">
      <c r="A36" s="303"/>
      <c r="B36" s="478"/>
      <c r="C36" s="478"/>
      <c r="D36" s="491"/>
      <c r="E36" s="1207"/>
      <c r="F36" s="144"/>
      <c r="G36" s="347"/>
      <c r="H36" s="435"/>
      <c r="I36" s="489"/>
      <c r="J36" s="42"/>
      <c r="K36" s="304"/>
      <c r="L36" s="489"/>
      <c r="M36" s="42"/>
      <c r="N36" s="304"/>
      <c r="O36" s="489"/>
      <c r="P36" s="42"/>
      <c r="Q36" s="304"/>
      <c r="R36" s="42"/>
      <c r="S36" s="42"/>
      <c r="T36" s="304"/>
      <c r="U36" s="42"/>
      <c r="V36" s="42"/>
      <c r="W36" s="304"/>
      <c r="X36" s="42"/>
      <c r="Y36" s="1340"/>
      <c r="Z36" s="42"/>
      <c r="AA36" s="42"/>
      <c r="AB36" s="1333"/>
      <c r="AC36" s="304"/>
      <c r="AD36" s="42"/>
      <c r="AE36" s="42"/>
      <c r="AF36" s="304"/>
    </row>
    <row r="37" spans="1:32" ht="12" customHeight="1" x14ac:dyDescent="0.2">
      <c r="A37" s="303"/>
      <c r="B37" s="1651"/>
      <c r="C37" s="1651"/>
      <c r="D37" s="492"/>
      <c r="E37" s="1208"/>
      <c r="F37" s="144"/>
      <c r="G37" s="347"/>
      <c r="H37" s="435"/>
      <c r="I37" s="489"/>
      <c r="J37" s="42"/>
      <c r="K37" s="304"/>
      <c r="L37" s="489"/>
      <c r="M37" s="42"/>
      <c r="N37" s="304"/>
      <c r="O37" s="489"/>
      <c r="P37" s="42"/>
      <c r="Q37" s="304"/>
      <c r="R37" s="42"/>
      <c r="S37" s="42"/>
      <c r="T37" s="304"/>
      <c r="U37" s="42"/>
      <c r="V37" s="42"/>
      <c r="W37" s="304"/>
      <c r="X37" s="42"/>
      <c r="Y37" s="1340"/>
      <c r="Z37" s="42"/>
      <c r="AA37" s="42"/>
      <c r="AB37" s="1333"/>
      <c r="AC37" s="304"/>
      <c r="AD37" s="42"/>
      <c r="AE37" s="42"/>
      <c r="AF37" s="304"/>
    </row>
    <row r="38" spans="1:32" ht="12.75" hidden="1" customHeight="1" x14ac:dyDescent="0.2">
      <c r="A38" s="69" t="s">
        <v>96</v>
      </c>
      <c r="B38" s="1618" t="s">
        <v>95</v>
      </c>
      <c r="C38" s="1618"/>
      <c r="D38" s="346">
        <v>0</v>
      </c>
      <c r="E38" s="1198">
        <f t="shared" ref="E38:E53" si="25">+I38+L38+O38+R38+U38+AA38+AD38</f>
        <v>0</v>
      </c>
      <c r="F38" s="144"/>
      <c r="G38" s="347"/>
      <c r="H38" s="435"/>
      <c r="I38" s="489"/>
      <c r="J38" s="42">
        <v>0</v>
      </c>
      <c r="K38" s="304"/>
      <c r="L38" s="489"/>
      <c r="M38" s="42">
        <v>0</v>
      </c>
      <c r="N38" s="304"/>
      <c r="O38" s="489"/>
      <c r="P38" s="42">
        <v>0</v>
      </c>
      <c r="Q38" s="304"/>
      <c r="R38" s="42"/>
      <c r="S38" s="42">
        <v>0</v>
      </c>
      <c r="T38" s="304"/>
      <c r="U38" s="42"/>
      <c r="V38" s="42">
        <v>0</v>
      </c>
      <c r="W38" s="304"/>
      <c r="X38" s="42"/>
      <c r="Y38" s="1340">
        <v>0</v>
      </c>
      <c r="Z38" s="42"/>
      <c r="AA38" s="42"/>
      <c r="AB38" s="1333">
        <v>0</v>
      </c>
      <c r="AC38" s="304"/>
      <c r="AD38" s="42"/>
      <c r="AE38" s="42"/>
      <c r="AF38" s="304"/>
    </row>
    <row r="39" spans="1:32" ht="12.75" hidden="1" customHeight="1" x14ac:dyDescent="0.2">
      <c r="A39" s="69" t="s">
        <v>98</v>
      </c>
      <c r="B39" s="1618" t="s">
        <v>97</v>
      </c>
      <c r="C39" s="1618"/>
      <c r="D39" s="346">
        <v>0</v>
      </c>
      <c r="E39" s="1198">
        <f t="shared" si="25"/>
        <v>0</v>
      </c>
      <c r="F39" s="144"/>
      <c r="G39" s="347"/>
      <c r="H39" s="435"/>
      <c r="I39" s="489"/>
      <c r="J39" s="42">
        <v>0</v>
      </c>
      <c r="K39" s="304"/>
      <c r="L39" s="489"/>
      <c r="M39" s="42">
        <v>0</v>
      </c>
      <c r="N39" s="304"/>
      <c r="O39" s="489"/>
      <c r="P39" s="42">
        <v>0</v>
      </c>
      <c r="Q39" s="304"/>
      <c r="R39" s="42"/>
      <c r="S39" s="42">
        <v>0</v>
      </c>
      <c r="T39" s="304"/>
      <c r="U39" s="42"/>
      <c r="V39" s="42">
        <v>0</v>
      </c>
      <c r="W39" s="304"/>
      <c r="X39" s="42"/>
      <c r="Y39" s="1340">
        <v>0</v>
      </c>
      <c r="Z39" s="42"/>
      <c r="AA39" s="42"/>
      <c r="AB39" s="1333">
        <v>0</v>
      </c>
      <c r="AC39" s="304"/>
      <c r="AD39" s="42"/>
      <c r="AE39" s="42"/>
      <c r="AF39" s="304"/>
    </row>
    <row r="40" spans="1:32" ht="23.25" hidden="1" customHeight="1" x14ac:dyDescent="0.2">
      <c r="A40" s="69" t="s">
        <v>101</v>
      </c>
      <c r="B40" s="1618" t="s">
        <v>165</v>
      </c>
      <c r="C40" s="1618"/>
      <c r="D40" s="346">
        <v>0</v>
      </c>
      <c r="E40" s="1198">
        <f t="shared" si="25"/>
        <v>0</v>
      </c>
      <c r="F40" s="144"/>
      <c r="G40" s="347"/>
      <c r="H40" s="435"/>
      <c r="I40" s="489"/>
      <c r="J40" s="42">
        <v>0</v>
      </c>
      <c r="K40" s="304"/>
      <c r="L40" s="489"/>
      <c r="M40" s="42">
        <v>0</v>
      </c>
      <c r="N40" s="304"/>
      <c r="O40" s="489"/>
      <c r="P40" s="42">
        <v>0</v>
      </c>
      <c r="Q40" s="304"/>
      <c r="R40" s="42"/>
      <c r="S40" s="42">
        <v>0</v>
      </c>
      <c r="T40" s="304"/>
      <c r="U40" s="42"/>
      <c r="V40" s="42">
        <v>0</v>
      </c>
      <c r="W40" s="304"/>
      <c r="X40" s="42"/>
      <c r="Y40" s="1340">
        <v>0</v>
      </c>
      <c r="Z40" s="42"/>
      <c r="AA40" s="42"/>
      <c r="AB40" s="1333">
        <v>0</v>
      </c>
      <c r="AC40" s="304"/>
      <c r="AD40" s="42"/>
      <c r="AE40" s="42"/>
      <c r="AF40" s="304"/>
    </row>
    <row r="41" spans="1:32" ht="25.5" hidden="1" customHeight="1" x14ac:dyDescent="0.2">
      <c r="A41" s="69" t="s">
        <v>103</v>
      </c>
      <c r="B41" s="1618" t="s">
        <v>102</v>
      </c>
      <c r="C41" s="1618"/>
      <c r="D41" s="346">
        <v>0</v>
      </c>
      <c r="E41" s="1198">
        <f t="shared" si="25"/>
        <v>0</v>
      </c>
      <c r="F41" s="144"/>
      <c r="G41" s="347"/>
      <c r="H41" s="435"/>
      <c r="I41" s="489"/>
      <c r="J41" s="42">
        <v>0</v>
      </c>
      <c r="K41" s="304"/>
      <c r="L41" s="489"/>
      <c r="M41" s="42">
        <v>0</v>
      </c>
      <c r="N41" s="304"/>
      <c r="O41" s="489"/>
      <c r="P41" s="42">
        <v>0</v>
      </c>
      <c r="Q41" s="304"/>
      <c r="R41" s="42"/>
      <c r="S41" s="42">
        <v>0</v>
      </c>
      <c r="T41" s="304"/>
      <c r="U41" s="42"/>
      <c r="V41" s="42">
        <v>0</v>
      </c>
      <c r="W41" s="304"/>
      <c r="X41" s="42"/>
      <c r="Y41" s="1340">
        <v>0</v>
      </c>
      <c r="Z41" s="42"/>
      <c r="AA41" s="42"/>
      <c r="AB41" s="1333">
        <v>0</v>
      </c>
      <c r="AC41" s="304"/>
      <c r="AD41" s="42"/>
      <c r="AE41" s="42"/>
      <c r="AF41" s="304"/>
    </row>
    <row r="42" spans="1:32" ht="27" hidden="1" customHeight="1" x14ac:dyDescent="0.2">
      <c r="A42" s="69" t="s">
        <v>107</v>
      </c>
      <c r="B42" s="1618" t="s">
        <v>164</v>
      </c>
      <c r="C42" s="1618"/>
      <c r="D42" s="346">
        <v>0</v>
      </c>
      <c r="E42" s="1198">
        <f t="shared" si="25"/>
        <v>0</v>
      </c>
      <c r="F42" s="144"/>
      <c r="G42" s="347"/>
      <c r="H42" s="435"/>
      <c r="I42" s="489"/>
      <c r="J42" s="42">
        <v>0</v>
      </c>
      <c r="K42" s="304"/>
      <c r="L42" s="489"/>
      <c r="M42" s="42">
        <v>0</v>
      </c>
      <c r="N42" s="304"/>
      <c r="O42" s="489"/>
      <c r="P42" s="42">
        <v>0</v>
      </c>
      <c r="Q42" s="304"/>
      <c r="R42" s="42"/>
      <c r="S42" s="42">
        <v>0</v>
      </c>
      <c r="T42" s="304"/>
      <c r="U42" s="42"/>
      <c r="V42" s="42">
        <v>0</v>
      </c>
      <c r="W42" s="304"/>
      <c r="X42" s="42"/>
      <c r="Y42" s="1340">
        <v>0</v>
      </c>
      <c r="Z42" s="42"/>
      <c r="AA42" s="42"/>
      <c r="AB42" s="1333">
        <v>0</v>
      </c>
      <c r="AC42" s="304"/>
      <c r="AD42" s="42"/>
      <c r="AE42" s="42"/>
      <c r="AF42" s="304"/>
    </row>
    <row r="43" spans="1:32" ht="12.75" hidden="1" customHeight="1" x14ac:dyDescent="0.2">
      <c r="A43" s="69" t="s">
        <v>567</v>
      </c>
      <c r="B43" s="1642" t="s">
        <v>106</v>
      </c>
      <c r="C43" s="1642"/>
      <c r="D43" s="346">
        <v>0</v>
      </c>
      <c r="E43" s="1198">
        <f t="shared" si="25"/>
        <v>0</v>
      </c>
      <c r="F43" s="144"/>
      <c r="G43" s="347"/>
      <c r="H43" s="435"/>
      <c r="I43" s="489"/>
      <c r="J43" s="42">
        <v>0</v>
      </c>
      <c r="K43" s="304"/>
      <c r="L43" s="489"/>
      <c r="M43" s="42">
        <v>0</v>
      </c>
      <c r="N43" s="304"/>
      <c r="O43" s="489"/>
      <c r="P43" s="42">
        <v>0</v>
      </c>
      <c r="Q43" s="304"/>
      <c r="R43" s="42"/>
      <c r="S43" s="42">
        <v>0</v>
      </c>
      <c r="T43" s="304"/>
      <c r="U43" s="42"/>
      <c r="V43" s="42">
        <v>0</v>
      </c>
      <c r="W43" s="304"/>
      <c r="X43" s="42"/>
      <c r="Y43" s="1340">
        <v>0</v>
      </c>
      <c r="Z43" s="42"/>
      <c r="AA43" s="42"/>
      <c r="AB43" s="1333">
        <v>0</v>
      </c>
      <c r="AC43" s="304"/>
      <c r="AD43" s="42"/>
      <c r="AE43" s="42"/>
      <c r="AF43" s="304"/>
    </row>
    <row r="44" spans="1:32" s="32" customFormat="1" ht="12.75" customHeight="1" x14ac:dyDescent="0.2">
      <c r="A44" s="301" t="s">
        <v>108</v>
      </c>
      <c r="B44" s="1631" t="s">
        <v>163</v>
      </c>
      <c r="C44" s="1647"/>
      <c r="D44" s="488">
        <v>0</v>
      </c>
      <c r="E44" s="1206">
        <f t="shared" si="25"/>
        <v>0</v>
      </c>
      <c r="F44" s="61">
        <f>+J44+M44+P44+S44+V44+AB44+AE44</f>
        <v>0</v>
      </c>
      <c r="G44" s="502">
        <f>+K44+N44+Q44+T44+W44+AC44+AF44</f>
        <v>0</v>
      </c>
      <c r="H44" s="435"/>
      <c r="I44" s="486"/>
      <c r="J44" s="40">
        <v>0</v>
      </c>
      <c r="K44" s="302"/>
      <c r="L44" s="486"/>
      <c r="M44" s="40">
        <v>0</v>
      </c>
      <c r="N44" s="302"/>
      <c r="O44" s="486"/>
      <c r="P44" s="40">
        <v>0</v>
      </c>
      <c r="Q44" s="302"/>
      <c r="R44" s="343"/>
      <c r="S44" s="40">
        <v>0</v>
      </c>
      <c r="T44" s="302"/>
      <c r="U44" s="40"/>
      <c r="V44" s="40">
        <v>0</v>
      </c>
      <c r="W44" s="302"/>
      <c r="X44" s="1334"/>
      <c r="Y44" s="1333">
        <v>0</v>
      </c>
      <c r="Z44" s="1334"/>
      <c r="AA44" s="40"/>
      <c r="AB44" s="1333">
        <v>0</v>
      </c>
      <c r="AC44" s="302"/>
      <c r="AD44" s="40"/>
      <c r="AE44" s="40"/>
      <c r="AF44" s="302"/>
    </row>
    <row r="45" spans="1:32" ht="12" customHeight="1" x14ac:dyDescent="0.2">
      <c r="A45" s="303"/>
      <c r="B45" s="478"/>
      <c r="C45" s="478"/>
      <c r="D45" s="346">
        <v>0</v>
      </c>
      <c r="E45" s="1198">
        <f t="shared" si="25"/>
        <v>0</v>
      </c>
      <c r="F45" s="144"/>
      <c r="G45" s="347"/>
      <c r="H45" s="435"/>
      <c r="I45" s="489"/>
      <c r="J45" s="42"/>
      <c r="K45" s="304"/>
      <c r="L45" s="489"/>
      <c r="M45" s="42"/>
      <c r="N45" s="304"/>
      <c r="O45" s="489"/>
      <c r="P45" s="42"/>
      <c r="Q45" s="304"/>
      <c r="R45" s="42"/>
      <c r="S45" s="42"/>
      <c r="T45" s="304"/>
      <c r="U45" s="42"/>
      <c r="V45" s="42"/>
      <c r="W45" s="304"/>
      <c r="X45" s="42"/>
      <c r="Y45" s="1340"/>
      <c r="Z45" s="42"/>
      <c r="AA45" s="42"/>
      <c r="AB45" s="1333"/>
      <c r="AC45" s="304"/>
      <c r="AD45" s="42"/>
      <c r="AE45" s="42"/>
      <c r="AF45" s="304"/>
    </row>
    <row r="46" spans="1:32" ht="12.75" customHeight="1" x14ac:dyDescent="0.2">
      <c r="A46" s="305" t="s">
        <v>110</v>
      </c>
      <c r="B46" s="1624" t="s">
        <v>109</v>
      </c>
      <c r="C46" s="1649"/>
      <c r="D46" s="488">
        <v>0</v>
      </c>
      <c r="E46" s="1206">
        <f t="shared" si="25"/>
        <v>0</v>
      </c>
      <c r="F46" s="61">
        <f t="shared" ref="F46:G52" si="26">+J46+M46+P46+S46+V46+AB46+AE46</f>
        <v>17820</v>
      </c>
      <c r="G46" s="502">
        <f t="shared" si="26"/>
        <v>0</v>
      </c>
      <c r="H46" s="435">
        <f t="shared" si="1"/>
        <v>0</v>
      </c>
      <c r="I46" s="490"/>
      <c r="J46" s="22">
        <v>17820</v>
      </c>
      <c r="K46" s="306"/>
      <c r="L46" s="490"/>
      <c r="M46" s="22">
        <v>0</v>
      </c>
      <c r="N46" s="306"/>
      <c r="O46" s="490"/>
      <c r="P46" s="22">
        <v>0</v>
      </c>
      <c r="Q46" s="306"/>
      <c r="R46" s="24"/>
      <c r="S46" s="22">
        <v>0</v>
      </c>
      <c r="T46" s="306"/>
      <c r="U46" s="22"/>
      <c r="V46" s="22">
        <v>0</v>
      </c>
      <c r="W46" s="306"/>
      <c r="X46" s="1336"/>
      <c r="Y46" s="1333">
        <v>0</v>
      </c>
      <c r="Z46" s="1336"/>
      <c r="AA46" s="22"/>
      <c r="AB46" s="1333">
        <v>0</v>
      </c>
      <c r="AC46" s="306"/>
      <c r="AD46" s="22"/>
      <c r="AE46" s="22"/>
      <c r="AF46" s="306"/>
    </row>
    <row r="47" spans="1:32" ht="12.75" customHeight="1" x14ac:dyDescent="0.2">
      <c r="A47" s="305" t="s">
        <v>111</v>
      </c>
      <c r="B47" s="1624" t="s">
        <v>162</v>
      </c>
      <c r="C47" s="1649"/>
      <c r="D47" s="488">
        <v>234285</v>
      </c>
      <c r="E47" s="1206">
        <f>+I47+L47+O47+AA47+U47+R47+AD47</f>
        <v>80379</v>
      </c>
      <c r="F47" s="61">
        <f t="shared" si="26"/>
        <v>0</v>
      </c>
      <c r="G47" s="502">
        <f t="shared" si="26"/>
        <v>0</v>
      </c>
      <c r="H47" s="435"/>
      <c r="I47" s="490"/>
      <c r="J47" s="22">
        <v>0</v>
      </c>
      <c r="K47" s="306"/>
      <c r="L47" s="1203">
        <v>9800</v>
      </c>
      <c r="M47" s="959">
        <v>0</v>
      </c>
      <c r="N47" s="1204"/>
      <c r="O47" s="1203"/>
      <c r="P47" s="959">
        <v>0</v>
      </c>
      <c r="Q47" s="1204"/>
      <c r="R47" s="973"/>
      <c r="S47" s="959">
        <v>0</v>
      </c>
      <c r="T47" s="1204"/>
      <c r="U47" s="959"/>
      <c r="V47" s="959">
        <v>0</v>
      </c>
      <c r="W47" s="1204"/>
      <c r="X47" s="1337"/>
      <c r="Y47" s="1333">
        <v>0</v>
      </c>
      <c r="Z47" s="1337"/>
      <c r="AA47" s="964">
        <v>70579</v>
      </c>
      <c r="AB47" s="1333">
        <v>0</v>
      </c>
      <c r="AC47" s="306"/>
      <c r="AD47" s="22"/>
      <c r="AE47" s="22"/>
      <c r="AF47" s="306"/>
    </row>
    <row r="48" spans="1:32" ht="12.75" customHeight="1" x14ac:dyDescent="0.2">
      <c r="A48" s="305" t="s">
        <v>114</v>
      </c>
      <c r="B48" s="1624" t="s">
        <v>113</v>
      </c>
      <c r="C48" s="1649"/>
      <c r="D48" s="488">
        <v>0</v>
      </c>
      <c r="E48" s="1206">
        <f t="shared" si="25"/>
        <v>0</v>
      </c>
      <c r="F48" s="61">
        <f t="shared" si="26"/>
        <v>0</v>
      </c>
      <c r="G48" s="502">
        <f t="shared" si="26"/>
        <v>0</v>
      </c>
      <c r="H48" s="435"/>
      <c r="I48" s="490"/>
      <c r="J48" s="22">
        <v>0</v>
      </c>
      <c r="K48" s="306"/>
      <c r="L48" s="490"/>
      <c r="M48" s="22">
        <v>0</v>
      </c>
      <c r="N48" s="306"/>
      <c r="O48" s="490"/>
      <c r="P48" s="22">
        <v>0</v>
      </c>
      <c r="Q48" s="306"/>
      <c r="R48" s="24"/>
      <c r="S48" s="22">
        <v>0</v>
      </c>
      <c r="T48" s="306"/>
      <c r="U48" s="22"/>
      <c r="V48" s="22">
        <v>0</v>
      </c>
      <c r="W48" s="306"/>
      <c r="X48" s="1336"/>
      <c r="Y48" s="1333">
        <v>0</v>
      </c>
      <c r="Z48" s="1336"/>
      <c r="AA48" s="22"/>
      <c r="AB48" s="1333">
        <v>0</v>
      </c>
      <c r="AC48" s="306"/>
      <c r="AD48" s="22"/>
      <c r="AE48" s="22"/>
      <c r="AF48" s="306"/>
    </row>
    <row r="49" spans="1:32" ht="12.75" customHeight="1" x14ac:dyDescent="0.2">
      <c r="A49" s="305" t="s">
        <v>116</v>
      </c>
      <c r="B49" s="1624" t="s">
        <v>115</v>
      </c>
      <c r="C49" s="1649"/>
      <c r="D49" s="488">
        <v>3386</v>
      </c>
      <c r="E49" s="1206">
        <f t="shared" si="25"/>
        <v>0</v>
      </c>
      <c r="F49" s="61">
        <f t="shared" si="26"/>
        <v>4332</v>
      </c>
      <c r="G49" s="502">
        <f t="shared" si="26"/>
        <v>3233</v>
      </c>
      <c r="H49" s="435">
        <f t="shared" si="1"/>
        <v>0.7463065558633426</v>
      </c>
      <c r="I49" s="490"/>
      <c r="J49" s="22">
        <v>4332</v>
      </c>
      <c r="K49" s="306">
        <v>3233</v>
      </c>
      <c r="L49" s="490"/>
      <c r="M49" s="22">
        <v>0</v>
      </c>
      <c r="N49" s="306"/>
      <c r="O49" s="490"/>
      <c r="P49" s="22">
        <v>0</v>
      </c>
      <c r="Q49" s="306"/>
      <c r="R49" s="24"/>
      <c r="S49" s="22">
        <v>0</v>
      </c>
      <c r="T49" s="306"/>
      <c r="U49" s="22"/>
      <c r="V49" s="22">
        <v>0</v>
      </c>
      <c r="W49" s="306"/>
      <c r="X49" s="1336"/>
      <c r="Y49" s="1333">
        <v>0</v>
      </c>
      <c r="Z49" s="1336"/>
      <c r="AA49" s="22"/>
      <c r="AB49" s="1333">
        <v>0</v>
      </c>
      <c r="AC49" s="306"/>
      <c r="AD49" s="22"/>
      <c r="AE49" s="22"/>
      <c r="AF49" s="306"/>
    </row>
    <row r="50" spans="1:32" ht="12.75" customHeight="1" x14ac:dyDescent="0.2">
      <c r="A50" s="305" t="s">
        <v>118</v>
      </c>
      <c r="B50" s="1624" t="s">
        <v>117</v>
      </c>
      <c r="C50" s="1649"/>
      <c r="D50" s="488">
        <v>0</v>
      </c>
      <c r="E50" s="1206">
        <f t="shared" si="25"/>
        <v>0</v>
      </c>
      <c r="F50" s="61">
        <f t="shared" si="26"/>
        <v>0</v>
      </c>
      <c r="G50" s="502">
        <f t="shared" si="26"/>
        <v>0</v>
      </c>
      <c r="H50" s="435"/>
      <c r="I50" s="490"/>
      <c r="J50" s="22">
        <v>0</v>
      </c>
      <c r="K50" s="306"/>
      <c r="L50" s="490"/>
      <c r="M50" s="22">
        <v>0</v>
      </c>
      <c r="N50" s="306"/>
      <c r="O50" s="490"/>
      <c r="P50" s="22">
        <v>0</v>
      </c>
      <c r="Q50" s="306"/>
      <c r="R50" s="24"/>
      <c r="S50" s="22">
        <v>0</v>
      </c>
      <c r="T50" s="306"/>
      <c r="U50" s="22"/>
      <c r="V50" s="22">
        <v>0</v>
      </c>
      <c r="W50" s="306"/>
      <c r="X50" s="1336"/>
      <c r="Y50" s="1333">
        <v>0</v>
      </c>
      <c r="Z50" s="1336"/>
      <c r="AA50" s="22"/>
      <c r="AB50" s="1333">
        <v>0</v>
      </c>
      <c r="AC50" s="306"/>
      <c r="AD50" s="22"/>
      <c r="AE50" s="22"/>
      <c r="AF50" s="306"/>
    </row>
    <row r="51" spans="1:32" ht="12.75" customHeight="1" x14ac:dyDescent="0.2">
      <c r="A51" s="305" t="s">
        <v>120</v>
      </c>
      <c r="B51" s="1624" t="s">
        <v>119</v>
      </c>
      <c r="C51" s="1649"/>
      <c r="D51" s="488">
        <v>0</v>
      </c>
      <c r="E51" s="1206">
        <f t="shared" si="25"/>
        <v>0</v>
      </c>
      <c r="F51" s="61">
        <f t="shared" si="26"/>
        <v>0</v>
      </c>
      <c r="G51" s="502">
        <f t="shared" si="26"/>
        <v>0</v>
      </c>
      <c r="H51" s="435"/>
      <c r="I51" s="490"/>
      <c r="J51" s="22">
        <v>0</v>
      </c>
      <c r="K51" s="306"/>
      <c r="L51" s="490"/>
      <c r="M51" s="22">
        <v>0</v>
      </c>
      <c r="N51" s="306"/>
      <c r="O51" s="490"/>
      <c r="P51" s="22">
        <v>0</v>
      </c>
      <c r="Q51" s="306"/>
      <c r="R51" s="24"/>
      <c r="S51" s="22">
        <v>0</v>
      </c>
      <c r="T51" s="306"/>
      <c r="U51" s="22"/>
      <c r="V51" s="22">
        <v>0</v>
      </c>
      <c r="W51" s="306"/>
      <c r="X51" s="1336"/>
      <c r="Y51" s="1333">
        <v>0</v>
      </c>
      <c r="Z51" s="1336"/>
      <c r="AA51" s="22"/>
      <c r="AB51" s="1333">
        <v>0</v>
      </c>
      <c r="AC51" s="306"/>
      <c r="AD51" s="22"/>
      <c r="AE51" s="22"/>
      <c r="AF51" s="306"/>
    </row>
    <row r="52" spans="1:32" ht="12.75" customHeight="1" x14ac:dyDescent="0.2">
      <c r="A52" s="305" t="s">
        <v>122</v>
      </c>
      <c r="B52" s="1624" t="s">
        <v>121</v>
      </c>
      <c r="C52" s="1649"/>
      <c r="D52" s="488">
        <v>1099</v>
      </c>
      <c r="E52" s="1206">
        <f t="shared" si="25"/>
        <v>0</v>
      </c>
      <c r="F52" s="61">
        <f t="shared" si="26"/>
        <v>3808</v>
      </c>
      <c r="G52" s="502">
        <f t="shared" si="26"/>
        <v>2210</v>
      </c>
      <c r="H52" s="435">
        <f t="shared" si="1"/>
        <v>0.5803571428571429</v>
      </c>
      <c r="I52" s="490"/>
      <c r="J52" s="22">
        <v>3808</v>
      </c>
      <c r="K52" s="306">
        <v>2210</v>
      </c>
      <c r="L52" s="490"/>
      <c r="M52" s="22">
        <v>0</v>
      </c>
      <c r="N52" s="306"/>
      <c r="O52" s="490"/>
      <c r="P52" s="22">
        <v>0</v>
      </c>
      <c r="Q52" s="306"/>
      <c r="R52" s="24"/>
      <c r="S52" s="22">
        <v>0</v>
      </c>
      <c r="T52" s="306"/>
      <c r="U52" s="22"/>
      <c r="V52" s="22">
        <v>0</v>
      </c>
      <c r="W52" s="306"/>
      <c r="X52" s="1336"/>
      <c r="Y52" s="1333">
        <v>0</v>
      </c>
      <c r="Z52" s="1336"/>
      <c r="AA52" s="22"/>
      <c r="AB52" s="1333">
        <v>0</v>
      </c>
      <c r="AC52" s="306"/>
      <c r="AD52" s="22"/>
      <c r="AE52" s="22"/>
      <c r="AF52" s="306"/>
    </row>
    <row r="53" spans="1:32" s="32" customFormat="1" ht="12.75" customHeight="1" x14ac:dyDescent="0.2">
      <c r="A53" s="301" t="s">
        <v>123</v>
      </c>
      <c r="B53" s="1631" t="s">
        <v>161</v>
      </c>
      <c r="C53" s="1647"/>
      <c r="D53" s="346">
        <v>238770</v>
      </c>
      <c r="E53" s="1198">
        <f t="shared" si="25"/>
        <v>80379</v>
      </c>
      <c r="F53" s="40">
        <f t="shared" ref="F53:AF53" si="27">+F52+F51+F50+F49+F48+F47+F46</f>
        <v>25960</v>
      </c>
      <c r="G53" s="302">
        <f t="shared" si="27"/>
        <v>5443</v>
      </c>
      <c r="H53" s="435">
        <f t="shared" si="1"/>
        <v>0.20966872110939908</v>
      </c>
      <c r="I53" s="486">
        <f t="shared" si="27"/>
        <v>0</v>
      </c>
      <c r="J53" s="486">
        <v>25960</v>
      </c>
      <c r="K53" s="486">
        <f t="shared" si="27"/>
        <v>5443</v>
      </c>
      <c r="L53" s="486">
        <f t="shared" si="27"/>
        <v>9800</v>
      </c>
      <c r="M53" s="486">
        <f t="shared" si="27"/>
        <v>0</v>
      </c>
      <c r="N53" s="486">
        <f t="shared" si="27"/>
        <v>0</v>
      </c>
      <c r="O53" s="486">
        <f t="shared" si="27"/>
        <v>0</v>
      </c>
      <c r="P53" s="486">
        <v>0</v>
      </c>
      <c r="Q53" s="486">
        <f t="shared" si="27"/>
        <v>0</v>
      </c>
      <c r="R53" s="486">
        <f>+R52+R51+R50+R49+R48+R46+R47</f>
        <v>0</v>
      </c>
      <c r="S53" s="486">
        <v>0</v>
      </c>
      <c r="T53" s="486">
        <f t="shared" si="27"/>
        <v>0</v>
      </c>
      <c r="U53" s="486">
        <f t="shared" si="27"/>
        <v>0</v>
      </c>
      <c r="V53" s="486">
        <v>0</v>
      </c>
      <c r="W53" s="486">
        <f t="shared" si="27"/>
        <v>0</v>
      </c>
      <c r="X53" s="1335"/>
      <c r="Y53" s="1333">
        <v>0</v>
      </c>
      <c r="Z53" s="1335"/>
      <c r="AA53" s="486">
        <f>+AA52+AA51+AA50+AA49+AA48+AA46+AA47</f>
        <v>70579</v>
      </c>
      <c r="AB53" s="1333">
        <v>0</v>
      </c>
      <c r="AC53" s="302">
        <f t="shared" si="27"/>
        <v>0</v>
      </c>
      <c r="AD53" s="40">
        <f t="shared" si="27"/>
        <v>0</v>
      </c>
      <c r="AE53" s="40">
        <f t="shared" si="27"/>
        <v>0</v>
      </c>
      <c r="AF53" s="302">
        <f t="shared" si="27"/>
        <v>0</v>
      </c>
    </row>
    <row r="54" spans="1:32" x14ac:dyDescent="0.2">
      <c r="A54" s="303"/>
      <c r="B54" s="478"/>
      <c r="C54" s="478"/>
      <c r="D54" s="488"/>
      <c r="E54" s="1206"/>
      <c r="F54" s="144"/>
      <c r="G54" s="347"/>
      <c r="H54" s="435"/>
      <c r="I54" s="489"/>
      <c r="J54" s="42"/>
      <c r="K54" s="304"/>
      <c r="L54" s="489"/>
      <c r="M54" s="42"/>
      <c r="N54" s="304"/>
      <c r="O54" s="489"/>
      <c r="P54" s="42"/>
      <c r="Q54" s="304"/>
      <c r="R54" s="42"/>
      <c r="S54" s="42"/>
      <c r="T54" s="304"/>
      <c r="U54" s="42"/>
      <c r="V54" s="42"/>
      <c r="W54" s="304"/>
      <c r="X54" s="42"/>
      <c r="Y54" s="1340"/>
      <c r="Z54" s="42"/>
      <c r="AA54" s="42"/>
      <c r="AB54" s="1333"/>
      <c r="AC54" s="304"/>
      <c r="AD54" s="42"/>
      <c r="AE54" s="42"/>
      <c r="AF54" s="304"/>
    </row>
    <row r="55" spans="1:32" ht="12.75" customHeight="1" x14ac:dyDescent="0.2">
      <c r="A55" s="305" t="s">
        <v>125</v>
      </c>
      <c r="B55" s="1624" t="s">
        <v>124</v>
      </c>
      <c r="C55" s="1649"/>
      <c r="D55" s="488">
        <v>6359</v>
      </c>
      <c r="E55" s="1206">
        <f t="shared" ref="E55:G58" si="28">+I55+L55+O55+R55+U55+AA55+AD55</f>
        <v>0</v>
      </c>
      <c r="F55" s="61">
        <f t="shared" si="28"/>
        <v>32226</v>
      </c>
      <c r="G55" s="502">
        <f>+K55+N55+Q55+T55+W55+AC55+AF55</f>
        <v>23608</v>
      </c>
      <c r="H55" s="435">
        <f t="shared" si="1"/>
        <v>0.73257618072363928</v>
      </c>
      <c r="I55" s="490"/>
      <c r="J55" s="22">
        <v>0</v>
      </c>
      <c r="K55" s="306"/>
      <c r="L55" s="490"/>
      <c r="M55" s="22">
        <v>7759</v>
      </c>
      <c r="N55" s="306">
        <v>7759</v>
      </c>
      <c r="O55" s="490"/>
      <c r="P55" s="22">
        <v>17632</v>
      </c>
      <c r="Q55" s="306">
        <v>7632</v>
      </c>
      <c r="R55" s="24"/>
      <c r="S55" s="22">
        <v>0</v>
      </c>
      <c r="T55" s="306"/>
      <c r="U55" s="22"/>
      <c r="V55" s="22">
        <v>-294</v>
      </c>
      <c r="W55" s="306">
        <v>1088</v>
      </c>
      <c r="X55" s="1336"/>
      <c r="Y55" s="1333">
        <v>526</v>
      </c>
      <c r="Z55" s="1336"/>
      <c r="AA55" s="22"/>
      <c r="AB55" s="1333">
        <v>7129</v>
      </c>
      <c r="AC55" s="306">
        <v>7129</v>
      </c>
      <c r="AD55" s="22"/>
      <c r="AE55" s="22"/>
      <c r="AF55" s="306"/>
    </row>
    <row r="56" spans="1:32" ht="12.75" customHeight="1" x14ac:dyDescent="0.2">
      <c r="A56" s="305" t="s">
        <v>127</v>
      </c>
      <c r="B56" s="1624" t="s">
        <v>126</v>
      </c>
      <c r="C56" s="1649"/>
      <c r="D56" s="488">
        <v>0</v>
      </c>
      <c r="E56" s="1206">
        <f t="shared" si="28"/>
        <v>0</v>
      </c>
      <c r="F56" s="61">
        <f t="shared" si="28"/>
        <v>0</v>
      </c>
      <c r="G56" s="502">
        <f t="shared" si="28"/>
        <v>0</v>
      </c>
      <c r="H56" s="435"/>
      <c r="I56" s="490"/>
      <c r="J56" s="22">
        <v>0</v>
      </c>
      <c r="K56" s="306"/>
      <c r="L56" s="490"/>
      <c r="M56" s="22">
        <v>0</v>
      </c>
      <c r="N56" s="306"/>
      <c r="O56" s="490"/>
      <c r="P56" s="22">
        <v>0</v>
      </c>
      <c r="Q56" s="306"/>
      <c r="R56" s="24"/>
      <c r="S56" s="22">
        <v>0</v>
      </c>
      <c r="T56" s="306"/>
      <c r="U56" s="22"/>
      <c r="V56" s="22">
        <v>0</v>
      </c>
      <c r="W56" s="306"/>
      <c r="X56" s="1336"/>
      <c r="Y56" s="1333">
        <v>0</v>
      </c>
      <c r="Z56" s="1336"/>
      <c r="AA56" s="22"/>
      <c r="AB56" s="1333">
        <v>0</v>
      </c>
      <c r="AC56" s="306"/>
      <c r="AD56" s="22"/>
      <c r="AE56" s="22"/>
      <c r="AF56" s="306"/>
    </row>
    <row r="57" spans="1:32" ht="12.75" customHeight="1" x14ac:dyDescent="0.2">
      <c r="A57" s="305" t="s">
        <v>129</v>
      </c>
      <c r="B57" s="1624" t="s">
        <v>128</v>
      </c>
      <c r="C57" s="1649"/>
      <c r="D57" s="488">
        <v>0</v>
      </c>
      <c r="E57" s="1206">
        <f t="shared" si="28"/>
        <v>0</v>
      </c>
      <c r="F57" s="61">
        <f t="shared" si="28"/>
        <v>0</v>
      </c>
      <c r="G57" s="502">
        <f t="shared" si="28"/>
        <v>0</v>
      </c>
      <c r="H57" s="435"/>
      <c r="I57" s="490"/>
      <c r="J57" s="22">
        <v>0</v>
      </c>
      <c r="K57" s="306"/>
      <c r="L57" s="490"/>
      <c r="M57" s="22">
        <v>0</v>
      </c>
      <c r="N57" s="306"/>
      <c r="O57" s="490"/>
      <c r="P57" s="22">
        <v>0</v>
      </c>
      <c r="Q57" s="306"/>
      <c r="R57" s="24"/>
      <c r="S57" s="22">
        <v>0</v>
      </c>
      <c r="T57" s="306"/>
      <c r="U57" s="22"/>
      <c r="V57" s="22">
        <v>0</v>
      </c>
      <c r="W57" s="306"/>
      <c r="X57" s="1336"/>
      <c r="Y57" s="1333">
        <v>0</v>
      </c>
      <c r="Z57" s="1336"/>
      <c r="AA57" s="22"/>
      <c r="AB57" s="1333">
        <v>0</v>
      </c>
      <c r="AC57" s="306"/>
      <c r="AD57" s="22"/>
      <c r="AE57" s="22"/>
      <c r="AF57" s="306"/>
    </row>
    <row r="58" spans="1:32" ht="12.75" customHeight="1" x14ac:dyDescent="0.2">
      <c r="A58" s="305" t="s">
        <v>131</v>
      </c>
      <c r="B58" s="1624" t="s">
        <v>130</v>
      </c>
      <c r="C58" s="1649"/>
      <c r="D58" s="488">
        <v>1717</v>
      </c>
      <c r="E58" s="1206">
        <f t="shared" si="28"/>
        <v>0</v>
      </c>
      <c r="F58" s="61">
        <f t="shared" si="28"/>
        <v>9021</v>
      </c>
      <c r="G58" s="502">
        <f t="shared" si="28"/>
        <v>6321</v>
      </c>
      <c r="H58" s="435">
        <f t="shared" si="1"/>
        <v>0.70069837046890593</v>
      </c>
      <c r="I58" s="490"/>
      <c r="J58" s="22">
        <v>0</v>
      </c>
      <c r="K58" s="306"/>
      <c r="L58" s="490"/>
      <c r="M58" s="22">
        <v>2041</v>
      </c>
      <c r="N58" s="306">
        <v>2041</v>
      </c>
      <c r="O58" s="490"/>
      <c r="P58" s="22">
        <v>4761</v>
      </c>
      <c r="Q58" s="306">
        <v>2061</v>
      </c>
      <c r="R58" s="24"/>
      <c r="S58" s="22">
        <v>0</v>
      </c>
      <c r="T58" s="306"/>
      <c r="U58" s="22"/>
      <c r="V58" s="22">
        <v>294</v>
      </c>
      <c r="W58" s="306">
        <v>294</v>
      </c>
      <c r="X58" s="1336"/>
      <c r="Y58" s="1333">
        <v>0</v>
      </c>
      <c r="Z58" s="1336"/>
      <c r="AA58" s="22"/>
      <c r="AB58" s="1333">
        <v>1925</v>
      </c>
      <c r="AC58" s="306">
        <v>1925</v>
      </c>
      <c r="AD58" s="22"/>
      <c r="AE58" s="22"/>
      <c r="AF58" s="306"/>
    </row>
    <row r="59" spans="1:32" s="32" customFormat="1" ht="12.75" customHeight="1" x14ac:dyDescent="0.2">
      <c r="A59" s="301" t="s">
        <v>132</v>
      </c>
      <c r="B59" s="1631" t="s">
        <v>160</v>
      </c>
      <c r="C59" s="1647"/>
      <c r="D59" s="488">
        <v>8076</v>
      </c>
      <c r="E59" s="1206">
        <f>+I59+L59+O59+R59+U59+AA59+AD59</f>
        <v>0</v>
      </c>
      <c r="F59" s="61">
        <f>+J59+M59+P59+S59+V59+AB59+AE59+Y59</f>
        <v>41773</v>
      </c>
      <c r="G59" s="502">
        <f>+K59+N59+Q59+T59+W59+AC59+AF59</f>
        <v>29929</v>
      </c>
      <c r="H59" s="435">
        <f t="shared" si="1"/>
        <v>0.71646757474923994</v>
      </c>
      <c r="I59" s="503">
        <f>SUM(I55:I58)</f>
        <v>0</v>
      </c>
      <c r="J59" s="503">
        <v>0</v>
      </c>
      <c r="K59" s="503">
        <f t="shared" ref="K59:W59" si="29">SUM(K55:K58)</f>
        <v>0</v>
      </c>
      <c r="L59" s="503">
        <f t="shared" si="29"/>
        <v>0</v>
      </c>
      <c r="M59" s="503">
        <v>9800</v>
      </c>
      <c r="N59" s="503">
        <f t="shared" si="29"/>
        <v>9800</v>
      </c>
      <c r="O59" s="503">
        <f t="shared" si="29"/>
        <v>0</v>
      </c>
      <c r="P59" s="503">
        <v>22393</v>
      </c>
      <c r="Q59" s="503">
        <f t="shared" si="29"/>
        <v>9693</v>
      </c>
      <c r="R59" s="503">
        <f t="shared" si="29"/>
        <v>0</v>
      </c>
      <c r="S59" s="503">
        <v>0</v>
      </c>
      <c r="T59" s="503">
        <f t="shared" si="29"/>
        <v>0</v>
      </c>
      <c r="U59" s="503">
        <f t="shared" si="29"/>
        <v>0</v>
      </c>
      <c r="V59" s="503">
        <v>0</v>
      </c>
      <c r="W59" s="503">
        <f t="shared" si="29"/>
        <v>1382</v>
      </c>
      <c r="X59" s="1338"/>
      <c r="Y59" s="1333">
        <v>526</v>
      </c>
      <c r="Z59" s="1338"/>
      <c r="AA59" s="503">
        <f t="shared" ref="AA59" si="30">SUM(AA55:AA58)</f>
        <v>0</v>
      </c>
      <c r="AB59" s="1333">
        <v>9054</v>
      </c>
      <c r="AC59" s="1333">
        <v>9054</v>
      </c>
      <c r="AD59" s="40"/>
      <c r="AE59" s="40"/>
      <c r="AF59" s="302"/>
    </row>
    <row r="60" spans="1:32" x14ac:dyDescent="0.2">
      <c r="A60" s="303"/>
      <c r="B60" s="478"/>
      <c r="C60" s="478"/>
      <c r="D60" s="488"/>
      <c r="E60" s="1206"/>
      <c r="F60" s="144"/>
      <c r="G60" s="347"/>
      <c r="H60" s="435"/>
      <c r="I60" s="489"/>
      <c r="J60" s="42"/>
      <c r="K60" s="304"/>
      <c r="L60" s="489"/>
      <c r="M60" s="42"/>
      <c r="N60" s="304"/>
      <c r="O60" s="489"/>
      <c r="P60" s="42"/>
      <c r="Q60" s="304"/>
      <c r="R60" s="42"/>
      <c r="S60" s="42"/>
      <c r="T60" s="304"/>
      <c r="U60" s="42"/>
      <c r="V60" s="42"/>
      <c r="W60" s="304"/>
      <c r="X60" s="42"/>
      <c r="Y60" s="1340"/>
      <c r="Z60" s="42"/>
      <c r="AA60" s="42"/>
      <c r="AB60" s="1333"/>
      <c r="AC60" s="304"/>
      <c r="AD60" s="42"/>
      <c r="AE60" s="42"/>
      <c r="AF60" s="304"/>
    </row>
    <row r="61" spans="1:32" hidden="1" x14ac:dyDescent="0.2">
      <c r="A61" s="69" t="s">
        <v>363</v>
      </c>
      <c r="B61" s="1642" t="s">
        <v>364</v>
      </c>
      <c r="C61" s="1642"/>
      <c r="D61" s="346">
        <v>0</v>
      </c>
      <c r="E61" s="1198">
        <f>+I61+L61+O61+R61+U61+AA61+AD61</f>
        <v>0</v>
      </c>
      <c r="F61" s="144"/>
      <c r="G61" s="347"/>
      <c r="H61" s="435"/>
      <c r="I61" s="489"/>
      <c r="J61" s="42">
        <v>0</v>
      </c>
      <c r="K61" s="304"/>
      <c r="L61" s="489"/>
      <c r="M61" s="42">
        <v>0</v>
      </c>
      <c r="N61" s="304"/>
      <c r="O61" s="489"/>
      <c r="P61" s="42">
        <v>0</v>
      </c>
      <c r="Q61" s="304"/>
      <c r="R61" s="42"/>
      <c r="S61" s="42">
        <v>0</v>
      </c>
      <c r="T61" s="304"/>
      <c r="U61" s="42"/>
      <c r="V61" s="42">
        <v>0</v>
      </c>
      <c r="W61" s="304"/>
      <c r="X61" s="42"/>
      <c r="Y61" s="1340">
        <v>0</v>
      </c>
      <c r="Z61" s="42"/>
      <c r="AA61" s="42"/>
      <c r="AB61" s="1333">
        <v>0</v>
      </c>
      <c r="AC61" s="304"/>
      <c r="AD61" s="42"/>
      <c r="AE61" s="42"/>
      <c r="AF61" s="304"/>
    </row>
    <row r="62" spans="1:32" hidden="1" x14ac:dyDescent="0.2">
      <c r="A62" s="69" t="s">
        <v>376</v>
      </c>
      <c r="B62" s="1642" t="s">
        <v>377</v>
      </c>
      <c r="C62" s="1642"/>
      <c r="D62" s="346">
        <v>0</v>
      </c>
      <c r="E62" s="1198">
        <f>+I62+L62+O62+R62+U62+AA62+AD62</f>
        <v>0</v>
      </c>
      <c r="F62" s="144"/>
      <c r="G62" s="347"/>
      <c r="H62" s="435"/>
      <c r="I62" s="489"/>
      <c r="J62" s="42">
        <v>0</v>
      </c>
      <c r="K62" s="304"/>
      <c r="L62" s="489"/>
      <c r="M62" s="42">
        <v>0</v>
      </c>
      <c r="N62" s="304"/>
      <c r="O62" s="489"/>
      <c r="P62" s="42">
        <v>0</v>
      </c>
      <c r="Q62" s="304"/>
      <c r="R62" s="42"/>
      <c r="S62" s="42">
        <v>0</v>
      </c>
      <c r="T62" s="304"/>
      <c r="U62" s="42"/>
      <c r="V62" s="42">
        <v>0</v>
      </c>
      <c r="W62" s="304"/>
      <c r="X62" s="42"/>
      <c r="Y62" s="1340">
        <v>0</v>
      </c>
      <c r="Z62" s="42"/>
      <c r="AA62" s="42"/>
      <c r="AB62" s="1333">
        <v>0</v>
      </c>
      <c r="AC62" s="304"/>
      <c r="AD62" s="42"/>
      <c r="AE62" s="42"/>
      <c r="AF62" s="304"/>
    </row>
    <row r="63" spans="1:32" ht="12.75" hidden="1" customHeight="1" x14ac:dyDescent="0.2">
      <c r="A63" s="69" t="s">
        <v>568</v>
      </c>
      <c r="B63" s="1642" t="s">
        <v>378</v>
      </c>
      <c r="C63" s="1642"/>
      <c r="D63" s="346">
        <v>0</v>
      </c>
      <c r="E63" s="1198">
        <f>+I63+L63+O63+R63+U63+AA63+AD63</f>
        <v>0</v>
      </c>
      <c r="F63" s="144"/>
      <c r="G63" s="347"/>
      <c r="H63" s="435"/>
      <c r="I63" s="489"/>
      <c r="J63" s="42">
        <v>0</v>
      </c>
      <c r="K63" s="304"/>
      <c r="L63" s="489"/>
      <c r="M63" s="42">
        <v>0</v>
      </c>
      <c r="N63" s="304"/>
      <c r="O63" s="489"/>
      <c r="P63" s="42">
        <v>0</v>
      </c>
      <c r="Q63" s="304"/>
      <c r="R63" s="42"/>
      <c r="S63" s="42">
        <v>0</v>
      </c>
      <c r="T63" s="304"/>
      <c r="U63" s="42"/>
      <c r="V63" s="42">
        <v>0</v>
      </c>
      <c r="W63" s="304"/>
      <c r="X63" s="42"/>
      <c r="Y63" s="1340">
        <v>0</v>
      </c>
      <c r="Z63" s="42"/>
      <c r="AA63" s="42"/>
      <c r="AB63" s="1333">
        <v>0</v>
      </c>
      <c r="AC63" s="304"/>
      <c r="AD63" s="42"/>
      <c r="AE63" s="42"/>
      <c r="AF63" s="304"/>
    </row>
    <row r="64" spans="1:32" s="32" customFormat="1" ht="12.75" customHeight="1" x14ac:dyDescent="0.2">
      <c r="A64" s="301" t="s">
        <v>134</v>
      </c>
      <c r="B64" s="1631" t="s">
        <v>158</v>
      </c>
      <c r="C64" s="1647"/>
      <c r="D64" s="346">
        <v>0</v>
      </c>
      <c r="E64" s="1198">
        <f>+I64+L64+O64+R64+U64+AA64+AD64</f>
        <v>0</v>
      </c>
      <c r="F64" s="40">
        <f t="shared" ref="F64:AF64" si="31">SUM(F61:F63)</f>
        <v>0</v>
      </c>
      <c r="G64" s="302">
        <f t="shared" si="31"/>
        <v>0</v>
      </c>
      <c r="H64" s="435"/>
      <c r="I64" s="486">
        <f t="shared" si="31"/>
        <v>0</v>
      </c>
      <c r="J64" s="40">
        <v>0</v>
      </c>
      <c r="K64" s="302">
        <f t="shared" si="31"/>
        <v>0</v>
      </c>
      <c r="L64" s="486">
        <f t="shared" si="31"/>
        <v>0</v>
      </c>
      <c r="M64" s="40">
        <v>0</v>
      </c>
      <c r="N64" s="302">
        <f t="shared" si="31"/>
        <v>0</v>
      </c>
      <c r="O64" s="486">
        <f t="shared" si="31"/>
        <v>0</v>
      </c>
      <c r="P64" s="40">
        <v>0</v>
      </c>
      <c r="Q64" s="302">
        <f t="shared" si="31"/>
        <v>0</v>
      </c>
      <c r="R64" s="343">
        <f t="shared" si="31"/>
        <v>0</v>
      </c>
      <c r="S64" s="40">
        <v>0</v>
      </c>
      <c r="T64" s="302">
        <f t="shared" si="31"/>
        <v>0</v>
      </c>
      <c r="U64" s="40">
        <f t="shared" si="31"/>
        <v>0</v>
      </c>
      <c r="V64" s="40">
        <v>0</v>
      </c>
      <c r="W64" s="302">
        <f t="shared" si="31"/>
        <v>0</v>
      </c>
      <c r="X64" s="1334"/>
      <c r="Y64" s="1333">
        <v>0</v>
      </c>
      <c r="Z64" s="1334"/>
      <c r="AA64" s="40">
        <f t="shared" ref="AA64" si="32">SUM(AA61:AA63)</f>
        <v>0</v>
      </c>
      <c r="AB64" s="1333">
        <v>0</v>
      </c>
      <c r="AC64" s="302">
        <f t="shared" si="31"/>
        <v>0</v>
      </c>
      <c r="AD64" s="40">
        <f t="shared" si="31"/>
        <v>0</v>
      </c>
      <c r="AE64" s="40">
        <f t="shared" si="31"/>
        <v>0</v>
      </c>
      <c r="AF64" s="302">
        <f t="shared" si="31"/>
        <v>0</v>
      </c>
    </row>
    <row r="65" spans="1:32" ht="13.5" thickBot="1" x14ac:dyDescent="0.25">
      <c r="A65" s="303"/>
      <c r="B65" s="479"/>
      <c r="C65" s="479"/>
      <c r="D65" s="491"/>
      <c r="E65" s="1207"/>
      <c r="F65" s="144"/>
      <c r="G65" s="347"/>
      <c r="H65" s="435"/>
      <c r="I65" s="489"/>
      <c r="J65" s="42"/>
      <c r="K65" s="304"/>
      <c r="L65" s="489"/>
      <c r="M65" s="42"/>
      <c r="N65" s="304"/>
      <c r="O65" s="489"/>
      <c r="P65" s="42"/>
      <c r="Q65" s="304"/>
      <c r="R65" s="42"/>
      <c r="S65" s="42"/>
      <c r="T65" s="304"/>
      <c r="U65" s="42"/>
      <c r="V65" s="42"/>
      <c r="W65" s="304"/>
      <c r="X65" s="42"/>
      <c r="Y65" s="1340"/>
      <c r="Z65" s="42"/>
      <c r="AA65" s="42"/>
      <c r="AB65" s="1424"/>
      <c r="AC65" s="304"/>
      <c r="AD65" s="42"/>
      <c r="AE65" s="42"/>
      <c r="AF65" s="304"/>
    </row>
    <row r="66" spans="1:32" s="32" customFormat="1" ht="12.75" customHeight="1" thickBot="1" x14ac:dyDescent="0.25">
      <c r="A66" s="35" t="s">
        <v>135</v>
      </c>
      <c r="B66" s="1620" t="s">
        <v>157</v>
      </c>
      <c r="C66" s="1648"/>
      <c r="D66" s="348">
        <v>253032</v>
      </c>
      <c r="E66" s="1201">
        <f>+I66+L66+O66+R66+U66+AA66+AD66</f>
        <v>103895</v>
      </c>
      <c r="F66" s="43">
        <f t="shared" ref="F66:G66" si="33">+F64+F59+F53+F44+F35+F9+F7</f>
        <v>91880</v>
      </c>
      <c r="G66" s="342">
        <f t="shared" si="33"/>
        <v>38079</v>
      </c>
      <c r="H66" s="435">
        <f t="shared" si="1"/>
        <v>0.41444275141488901</v>
      </c>
      <c r="I66" s="493">
        <f t="shared" ref="I66:AF66" si="34">+I64+I59+I53+I44+I35+I9+I7</f>
        <v>0</v>
      </c>
      <c r="J66" s="43">
        <v>25960</v>
      </c>
      <c r="K66" s="342">
        <f t="shared" si="34"/>
        <v>5443</v>
      </c>
      <c r="L66" s="493">
        <f t="shared" si="34"/>
        <v>9800</v>
      </c>
      <c r="M66" s="43">
        <v>9800</v>
      </c>
      <c r="N66" s="342">
        <f t="shared" si="34"/>
        <v>9814</v>
      </c>
      <c r="O66" s="493">
        <f t="shared" si="34"/>
        <v>0</v>
      </c>
      <c r="P66" s="43">
        <v>22393</v>
      </c>
      <c r="Q66" s="342">
        <f t="shared" si="34"/>
        <v>9693</v>
      </c>
      <c r="R66" s="344">
        <f t="shared" si="34"/>
        <v>2775</v>
      </c>
      <c r="S66" s="43">
        <v>2775</v>
      </c>
      <c r="T66" s="342">
        <f t="shared" si="34"/>
        <v>0</v>
      </c>
      <c r="U66" s="43">
        <f t="shared" si="34"/>
        <v>20741</v>
      </c>
      <c r="V66" s="43">
        <v>21372</v>
      </c>
      <c r="W66" s="342">
        <f t="shared" si="34"/>
        <v>4075</v>
      </c>
      <c r="X66" s="1339"/>
      <c r="Y66" s="1425">
        <v>526</v>
      </c>
      <c r="Z66" s="1426"/>
      <c r="AA66" s="1339">
        <f t="shared" si="34"/>
        <v>70579</v>
      </c>
      <c r="AB66" s="1425">
        <v>9054</v>
      </c>
      <c r="AC66" s="1423">
        <f t="shared" si="34"/>
        <v>9054</v>
      </c>
      <c r="AD66" s="43">
        <f t="shared" si="34"/>
        <v>0</v>
      </c>
      <c r="AE66" s="43">
        <f t="shared" si="34"/>
        <v>0</v>
      </c>
      <c r="AF66" s="342">
        <f t="shared" si="34"/>
        <v>0</v>
      </c>
    </row>
    <row r="67" spans="1:32" ht="13.5" thickBot="1" x14ac:dyDescent="0.25">
      <c r="A67" s="70"/>
      <c r="E67" s="1209"/>
      <c r="H67" s="435"/>
      <c r="Y67" s="1340"/>
      <c r="AB67" s="1060"/>
    </row>
    <row r="68" spans="1:32" ht="12.75" customHeight="1" thickBot="1" x14ac:dyDescent="0.25">
      <c r="A68" s="35" t="s">
        <v>360</v>
      </c>
      <c r="B68" s="1620" t="s">
        <v>361</v>
      </c>
      <c r="C68" s="1648"/>
      <c r="D68" s="348">
        <v>0</v>
      </c>
      <c r="E68" s="1201">
        <f>+H67+K68+N68+Q68+T68+W68+AC68</f>
        <v>0</v>
      </c>
      <c r="F68" s="43">
        <f>+I68+L68+O68+R68+U68+AA68+AD68</f>
        <v>0</v>
      </c>
      <c r="G68" s="342">
        <f>+J68+M68+P68+S68+V68+AB68+AE68</f>
        <v>0</v>
      </c>
      <c r="H68" s="435"/>
      <c r="I68" s="43"/>
      <c r="J68" s="342">
        <v>0</v>
      </c>
      <c r="K68" s="493"/>
      <c r="L68" s="43"/>
      <c r="M68" s="342">
        <v>0</v>
      </c>
      <c r="N68" s="493"/>
      <c r="O68" s="43"/>
      <c r="P68" s="342">
        <v>0</v>
      </c>
      <c r="Q68" s="494"/>
      <c r="R68" s="43"/>
      <c r="S68" s="342">
        <v>0</v>
      </c>
      <c r="T68" s="43"/>
      <c r="U68" s="43"/>
      <c r="V68" s="342">
        <v>0</v>
      </c>
      <c r="W68" s="43"/>
      <c r="X68" s="1339"/>
      <c r="Y68" s="1425">
        <v>0</v>
      </c>
      <c r="Z68" s="344"/>
      <c r="AA68" s="1339"/>
      <c r="AB68" s="1425">
        <v>0</v>
      </c>
      <c r="AC68" s="344"/>
      <c r="AD68" s="43"/>
      <c r="AE68" s="342"/>
      <c r="AF68" s="43"/>
    </row>
    <row r="70" spans="1:32" x14ac:dyDescent="0.2">
      <c r="AA70" s="361"/>
    </row>
    <row r="71" spans="1:32" x14ac:dyDescent="0.2">
      <c r="AA71" s="361"/>
    </row>
    <row r="80" spans="1:32" x14ac:dyDescent="0.2">
      <c r="H80" s="16" t="s">
        <v>610</v>
      </c>
    </row>
  </sheetData>
  <mergeCells count="79">
    <mergeCell ref="A2:A4"/>
    <mergeCell ref="B2:C4"/>
    <mergeCell ref="E2:G2"/>
    <mergeCell ref="I2:K2"/>
    <mergeCell ref="L2:N2"/>
    <mergeCell ref="H2:H4"/>
    <mergeCell ref="AD2:AF2"/>
    <mergeCell ref="E3:G3"/>
    <mergeCell ref="I3:K3"/>
    <mergeCell ref="L3:N3"/>
    <mergeCell ref="O3:Q3"/>
    <mergeCell ref="R3:T3"/>
    <mergeCell ref="U3:W3"/>
    <mergeCell ref="O2:Q2"/>
    <mergeCell ref="X2:Z2"/>
    <mergeCell ref="X3:Z3"/>
    <mergeCell ref="B16:C16"/>
    <mergeCell ref="AA3:AC3"/>
    <mergeCell ref="AD3:AF3"/>
    <mergeCell ref="B5:C5"/>
    <mergeCell ref="B6:C6"/>
    <mergeCell ref="B7:C7"/>
    <mergeCell ref="B9:C9"/>
    <mergeCell ref="B11:C11"/>
    <mergeCell ref="B12:C12"/>
    <mergeCell ref="B13:C13"/>
    <mergeCell ref="B14:C14"/>
    <mergeCell ref="B15:C15"/>
    <mergeCell ref="D2:D4"/>
    <mergeCell ref="R2:T2"/>
    <mergeCell ref="U2:W2"/>
    <mergeCell ref="AA2:AC2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8:C38"/>
    <mergeCell ref="B39:C39"/>
    <mergeCell ref="B40:C40"/>
    <mergeCell ref="B47:C47"/>
    <mergeCell ref="B48:C48"/>
    <mergeCell ref="B32:C32"/>
    <mergeCell ref="B33:C33"/>
    <mergeCell ref="B34:C34"/>
    <mergeCell ref="B35:C35"/>
    <mergeCell ref="B37:C37"/>
    <mergeCell ref="B49:C49"/>
    <mergeCell ref="B50:C50"/>
    <mergeCell ref="B51:C51"/>
    <mergeCell ref="AE1:AF1"/>
    <mergeCell ref="B63:C63"/>
    <mergeCell ref="B55:C55"/>
    <mergeCell ref="B42:C42"/>
    <mergeCell ref="B43:C43"/>
    <mergeCell ref="B44:C44"/>
    <mergeCell ref="B46:C46"/>
    <mergeCell ref="B52:C52"/>
    <mergeCell ref="B53:C53"/>
    <mergeCell ref="B41:C41"/>
    <mergeCell ref="B29:C29"/>
    <mergeCell ref="B30:C30"/>
    <mergeCell ref="B31:C31"/>
    <mergeCell ref="B64:C64"/>
    <mergeCell ref="B66:C66"/>
    <mergeCell ref="B68:C68"/>
    <mergeCell ref="B56:C56"/>
    <mergeCell ref="B57:C57"/>
    <mergeCell ref="B58:C58"/>
    <mergeCell ref="B59:C59"/>
    <mergeCell ref="B61:C61"/>
    <mergeCell ref="B62:C62"/>
  </mergeCells>
  <printOptions horizontalCentered="1"/>
  <pageMargins left="0.25" right="0.25" top="0.75" bottom="0.75" header="0.3" footer="0.3"/>
  <pageSetup paperSize="8" scale="68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AN65"/>
  <sheetViews>
    <sheetView topLeftCell="A16" zoomScaleNormal="100" workbookViewId="0">
      <pane xSplit="1" topLeftCell="C1" activePane="topRight" state="frozen"/>
      <selection pane="topRight" activeCell="F29" sqref="F29"/>
    </sheetView>
  </sheetViews>
  <sheetFormatPr defaultColWidth="9.140625" defaultRowHeight="15" x14ac:dyDescent="0.25"/>
  <cols>
    <col min="1" max="1" width="8.140625" style="19" customWidth="1"/>
    <col min="2" max="2" width="7.140625" style="20" customWidth="1"/>
    <col min="3" max="3" width="31" style="20" customWidth="1"/>
    <col min="4" max="4" width="8.85546875" style="16" customWidth="1"/>
    <col min="5" max="5" width="9.42578125" style="16" customWidth="1"/>
    <col min="6" max="6" width="8.140625" style="16" customWidth="1"/>
    <col min="7" max="7" width="8.140625" style="430" customWidth="1"/>
    <col min="8" max="8" width="9.85546875" style="16" bestFit="1" customWidth="1"/>
    <col min="9" max="9" width="7.5703125" style="16" customWidth="1"/>
    <col min="10" max="10" width="8.140625" style="16" customWidth="1"/>
    <col min="11" max="11" width="7.85546875" style="16" hidden="1" customWidth="1"/>
    <col min="12" max="12" width="7.7109375" style="16" hidden="1" customWidth="1"/>
    <col min="13" max="13" width="7.85546875" style="16" hidden="1" customWidth="1"/>
    <col min="14" max="14" width="8.42578125" style="16" customWidth="1"/>
    <col min="15" max="16" width="7.85546875" style="16" customWidth="1"/>
    <col min="17" max="19" width="7.85546875" style="16" hidden="1" customWidth="1"/>
    <col min="20" max="20" width="8.42578125" style="16" customWidth="1"/>
    <col min="21" max="22" width="7.85546875" style="16" customWidth="1"/>
    <col min="23" max="23" width="8.42578125" style="361" customWidth="1"/>
    <col min="24" max="25" width="7.85546875" style="361" customWidth="1"/>
    <col min="26" max="26" width="8.85546875" style="361" bestFit="1" customWidth="1"/>
    <col min="27" max="28" width="7.85546875" style="361" customWidth="1"/>
    <col min="29" max="29" width="8.42578125" style="361" customWidth="1"/>
    <col min="30" max="31" width="7.85546875" style="361" customWidth="1"/>
    <col min="32" max="32" width="8.7109375" style="361" customWidth="1"/>
    <col min="33" max="33" width="8" style="361" customWidth="1"/>
    <col min="34" max="34" width="7.5703125" style="361" customWidth="1"/>
    <col min="35" max="35" width="8.85546875" style="16" hidden="1" customWidth="1"/>
    <col min="36" max="36" width="7.85546875" style="16" hidden="1" customWidth="1"/>
    <col min="37" max="37" width="7.28515625" style="16" hidden="1" customWidth="1"/>
    <col min="38" max="40" width="8.85546875" customWidth="1"/>
    <col min="41" max="16384" width="9.140625" style="16"/>
  </cols>
  <sheetData>
    <row r="1" spans="1:37" s="1" customFormat="1" ht="12.75" customHeight="1" thickBot="1" x14ac:dyDescent="0.3">
      <c r="A1" s="19"/>
      <c r="B1" s="20"/>
      <c r="C1" s="20"/>
      <c r="G1" s="436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47" t="s">
        <v>375</v>
      </c>
      <c r="AJ1" s="47"/>
      <c r="AK1" s="47"/>
    </row>
    <row r="2" spans="1:37" s="26" customFormat="1" ht="28.5" customHeight="1" x14ac:dyDescent="0.25">
      <c r="A2" s="1640" t="s">
        <v>0</v>
      </c>
      <c r="B2" s="1645" t="s">
        <v>182</v>
      </c>
      <c r="C2" s="1643"/>
      <c r="D2" s="1663" t="s">
        <v>180</v>
      </c>
      <c r="E2" s="1664"/>
      <c r="F2" s="1665"/>
      <c r="G2" s="1682" t="s">
        <v>508</v>
      </c>
      <c r="H2" s="1685" t="s">
        <v>832</v>
      </c>
      <c r="I2" s="1686"/>
      <c r="J2" s="1670"/>
      <c r="K2" s="1652" t="s">
        <v>614</v>
      </c>
      <c r="L2" s="1652"/>
      <c r="M2" s="1652"/>
      <c r="N2" s="1652" t="s">
        <v>833</v>
      </c>
      <c r="O2" s="1652"/>
      <c r="P2" s="1652"/>
      <c r="Q2" s="1652" t="s">
        <v>644</v>
      </c>
      <c r="R2" s="1652"/>
      <c r="S2" s="1652"/>
      <c r="T2" s="1652" t="s">
        <v>885</v>
      </c>
      <c r="U2" s="1652"/>
      <c r="V2" s="1652"/>
      <c r="W2" s="1692" t="s">
        <v>886</v>
      </c>
      <c r="X2" s="1692"/>
      <c r="Y2" s="1692"/>
      <c r="Z2" s="1692" t="s">
        <v>887</v>
      </c>
      <c r="AA2" s="1692"/>
      <c r="AB2" s="1692"/>
      <c r="AC2" s="1692" t="s">
        <v>888</v>
      </c>
      <c r="AD2" s="1692"/>
      <c r="AE2" s="1692"/>
      <c r="AF2" s="1692" t="s">
        <v>889</v>
      </c>
      <c r="AG2" s="1692"/>
      <c r="AH2" s="1692"/>
      <c r="AI2" s="1685"/>
      <c r="AJ2" s="1686"/>
      <c r="AK2" s="1670"/>
    </row>
    <row r="3" spans="1:37" s="26" customFormat="1" ht="12.75" customHeight="1" x14ac:dyDescent="0.25">
      <c r="A3" s="1641"/>
      <c r="B3" s="1646"/>
      <c r="C3" s="1644"/>
      <c r="D3" s="1669"/>
      <c r="E3" s="1652"/>
      <c r="F3" s="1653"/>
      <c r="G3" s="1683"/>
      <c r="H3" s="1652" t="s">
        <v>288</v>
      </c>
      <c r="I3" s="1652"/>
      <c r="J3" s="1652"/>
      <c r="K3" s="1652" t="s">
        <v>288</v>
      </c>
      <c r="L3" s="1652"/>
      <c r="M3" s="1652"/>
      <c r="N3" s="1652" t="s">
        <v>288</v>
      </c>
      <c r="O3" s="1652"/>
      <c r="P3" s="1652"/>
      <c r="Q3" s="1652" t="s">
        <v>288</v>
      </c>
      <c r="R3" s="1652"/>
      <c r="S3" s="1652"/>
      <c r="T3" s="1652" t="s">
        <v>288</v>
      </c>
      <c r="U3" s="1652"/>
      <c r="V3" s="1652"/>
      <c r="W3" s="1692" t="s">
        <v>288</v>
      </c>
      <c r="X3" s="1692"/>
      <c r="Y3" s="1692"/>
      <c r="Z3" s="1692" t="s">
        <v>288</v>
      </c>
      <c r="AA3" s="1692"/>
      <c r="AB3" s="1692"/>
      <c r="AC3" s="1692" t="s">
        <v>288</v>
      </c>
      <c r="AD3" s="1692"/>
      <c r="AE3" s="1692"/>
      <c r="AF3" s="1692" t="s">
        <v>288</v>
      </c>
      <c r="AG3" s="1692"/>
      <c r="AH3" s="1692"/>
      <c r="AI3" s="1652" t="s">
        <v>288</v>
      </c>
      <c r="AJ3" s="1652"/>
      <c r="AK3" s="1653"/>
    </row>
    <row r="4" spans="1:37" s="15" customFormat="1" ht="38.25" x14ac:dyDescent="0.25">
      <c r="A4" s="1641"/>
      <c r="B4" s="1646"/>
      <c r="C4" s="1644"/>
      <c r="D4" s="1171" t="s">
        <v>852</v>
      </c>
      <c r="E4" s="386" t="s">
        <v>178</v>
      </c>
      <c r="F4" s="300" t="s">
        <v>179</v>
      </c>
      <c r="G4" s="1684"/>
      <c r="H4" s="1171" t="s">
        <v>852</v>
      </c>
      <c r="I4" s="477" t="s">
        <v>178</v>
      </c>
      <c r="J4" s="477" t="s">
        <v>179</v>
      </c>
      <c r="K4" s="477" t="s">
        <v>712</v>
      </c>
      <c r="L4" s="477" t="s">
        <v>178</v>
      </c>
      <c r="M4" s="477" t="s">
        <v>179</v>
      </c>
      <c r="N4" s="1171" t="s">
        <v>852</v>
      </c>
      <c r="O4" s="477" t="s">
        <v>178</v>
      </c>
      <c r="P4" s="477" t="s">
        <v>179</v>
      </c>
      <c r="Q4" s="640" t="s">
        <v>712</v>
      </c>
      <c r="R4" s="477" t="s">
        <v>178</v>
      </c>
      <c r="S4" s="477" t="s">
        <v>179</v>
      </c>
      <c r="T4" s="1171" t="s">
        <v>852</v>
      </c>
      <c r="U4" s="477" t="s">
        <v>178</v>
      </c>
      <c r="V4" s="477" t="s">
        <v>179</v>
      </c>
      <c r="W4" s="1171" t="s">
        <v>852</v>
      </c>
      <c r="X4" s="1054" t="s">
        <v>178</v>
      </c>
      <c r="Y4" s="1054" t="s">
        <v>179</v>
      </c>
      <c r="Z4" s="1171" t="s">
        <v>852</v>
      </c>
      <c r="AA4" s="1054" t="s">
        <v>178</v>
      </c>
      <c r="AB4" s="1054" t="s">
        <v>179</v>
      </c>
      <c r="AC4" s="1171" t="s">
        <v>852</v>
      </c>
      <c r="AD4" s="1054" t="s">
        <v>178</v>
      </c>
      <c r="AE4" s="1054" t="s">
        <v>179</v>
      </c>
      <c r="AF4" s="1171" t="s">
        <v>852</v>
      </c>
      <c r="AG4" s="1054" t="s">
        <v>178</v>
      </c>
      <c r="AH4" s="1054" t="s">
        <v>179</v>
      </c>
      <c r="AI4" s="345" t="s">
        <v>852</v>
      </c>
      <c r="AJ4" s="640" t="s">
        <v>178</v>
      </c>
      <c r="AK4" s="300" t="s">
        <v>179</v>
      </c>
    </row>
    <row r="5" spans="1:37" s="32" customFormat="1" ht="12.75" customHeight="1" x14ac:dyDescent="0.2">
      <c r="A5" s="301" t="s">
        <v>27</v>
      </c>
      <c r="B5" s="1631" t="s">
        <v>174</v>
      </c>
      <c r="C5" s="1688"/>
      <c r="D5" s="1198">
        <f t="shared" ref="D5:F7" si="0">+H5+K5+AF5+AI5+N5+W5+Q5+Z5+AC5+T5</f>
        <v>0</v>
      </c>
      <c r="E5" s="40">
        <f t="shared" si="0"/>
        <v>0</v>
      </c>
      <c r="F5" s="302">
        <f t="shared" si="0"/>
        <v>0</v>
      </c>
      <c r="G5" s="435"/>
      <c r="H5" s="1176"/>
      <c r="I5" s="22">
        <v>0</v>
      </c>
      <c r="J5" s="22"/>
      <c r="K5" s="22"/>
      <c r="L5" s="22"/>
      <c r="M5" s="22"/>
      <c r="N5" s="1176"/>
      <c r="O5" s="22">
        <v>0</v>
      </c>
      <c r="P5" s="22"/>
      <c r="Q5" s="22"/>
      <c r="R5" s="22"/>
      <c r="S5" s="22"/>
      <c r="T5" s="1176"/>
      <c r="U5" s="22">
        <v>0</v>
      </c>
      <c r="V5" s="22"/>
      <c r="W5" s="1176"/>
      <c r="X5" s="474">
        <v>0</v>
      </c>
      <c r="Y5" s="474"/>
      <c r="Z5" s="1176"/>
      <c r="AA5" s="474">
        <v>0</v>
      </c>
      <c r="AB5" s="474"/>
      <c r="AC5" s="1176"/>
      <c r="AD5" s="474">
        <v>0</v>
      </c>
      <c r="AE5" s="474"/>
      <c r="AF5" s="1176"/>
      <c r="AG5" s="474">
        <v>0</v>
      </c>
      <c r="AH5" s="474"/>
      <c r="AI5" s="40"/>
      <c r="AJ5" s="40"/>
      <c r="AK5" s="302"/>
    </row>
    <row r="6" spans="1:37" s="32" customFormat="1" ht="12.75" customHeight="1" x14ac:dyDescent="0.2">
      <c r="A6" s="301" t="s">
        <v>33</v>
      </c>
      <c r="B6" s="1631" t="s">
        <v>173</v>
      </c>
      <c r="C6" s="1688"/>
      <c r="D6" s="1198">
        <f t="shared" si="0"/>
        <v>47000</v>
      </c>
      <c r="E6" s="40">
        <f t="shared" si="0"/>
        <v>61750</v>
      </c>
      <c r="F6" s="302">
        <f t="shared" si="0"/>
        <v>2760</v>
      </c>
      <c r="G6" s="435">
        <f t="shared" ref="G6:G65" si="1">+F6/E6</f>
        <v>4.4696356275303641E-2</v>
      </c>
      <c r="H6" s="1176"/>
      <c r="I6" s="22">
        <v>14750</v>
      </c>
      <c r="J6" s="22">
        <v>2760</v>
      </c>
      <c r="K6" s="22"/>
      <c r="L6" s="22"/>
      <c r="M6" s="22"/>
      <c r="N6" s="1176"/>
      <c r="O6" s="22">
        <v>0</v>
      </c>
      <c r="P6" s="22"/>
      <c r="Q6" s="22"/>
      <c r="R6" s="22"/>
      <c r="S6" s="22"/>
      <c r="T6" s="1176"/>
      <c r="U6" s="22">
        <v>0</v>
      </c>
      <c r="V6" s="22"/>
      <c r="W6" s="1176">
        <f>19000+28000</f>
        <v>47000</v>
      </c>
      <c r="X6" s="474">
        <v>47000</v>
      </c>
      <c r="Y6" s="474"/>
      <c r="Z6" s="1176"/>
      <c r="AA6" s="474">
        <v>0</v>
      </c>
      <c r="AB6" s="474"/>
      <c r="AC6" s="1176"/>
      <c r="AD6" s="474">
        <v>0</v>
      </c>
      <c r="AE6" s="474"/>
      <c r="AF6" s="1176"/>
      <c r="AG6" s="474">
        <v>0</v>
      </c>
      <c r="AH6" s="474"/>
      <c r="AI6" s="40"/>
      <c r="AJ6" s="40"/>
      <c r="AK6" s="302"/>
    </row>
    <row r="7" spans="1:37" s="32" customFormat="1" ht="12.75" customHeight="1" x14ac:dyDescent="0.2">
      <c r="A7" s="301" t="s">
        <v>34</v>
      </c>
      <c r="B7" s="1631" t="s">
        <v>172</v>
      </c>
      <c r="C7" s="1688"/>
      <c r="D7" s="1198">
        <f t="shared" si="0"/>
        <v>47000</v>
      </c>
      <c r="E7" s="40">
        <f t="shared" si="0"/>
        <v>61750</v>
      </c>
      <c r="F7" s="302">
        <f t="shared" si="0"/>
        <v>2760</v>
      </c>
      <c r="G7" s="435">
        <f t="shared" si="1"/>
        <v>4.4696356275303641E-2</v>
      </c>
      <c r="H7" s="1173">
        <f>+H5+H6</f>
        <v>0</v>
      </c>
      <c r="I7" s="39">
        <v>14750</v>
      </c>
      <c r="J7" s="39">
        <f t="shared" ref="J7:AI7" si="2">+J5+J6</f>
        <v>2760</v>
      </c>
      <c r="K7" s="39">
        <f t="shared" si="2"/>
        <v>0</v>
      </c>
      <c r="L7" s="39">
        <f t="shared" si="2"/>
        <v>0</v>
      </c>
      <c r="M7" s="39">
        <f t="shared" si="2"/>
        <v>0</v>
      </c>
      <c r="N7" s="1173">
        <f t="shared" si="2"/>
        <v>0</v>
      </c>
      <c r="O7" s="39">
        <v>0</v>
      </c>
      <c r="P7" s="39">
        <f t="shared" si="2"/>
        <v>0</v>
      </c>
      <c r="Q7" s="39">
        <f t="shared" si="2"/>
        <v>0</v>
      </c>
      <c r="R7" s="39">
        <f t="shared" si="2"/>
        <v>0</v>
      </c>
      <c r="S7" s="39">
        <f t="shared" si="2"/>
        <v>0</v>
      </c>
      <c r="T7" s="1173">
        <f t="shared" si="2"/>
        <v>0</v>
      </c>
      <c r="U7" s="39">
        <v>0</v>
      </c>
      <c r="V7" s="39">
        <f t="shared" si="2"/>
        <v>0</v>
      </c>
      <c r="W7" s="1173">
        <f t="shared" si="2"/>
        <v>47000</v>
      </c>
      <c r="X7" s="1056">
        <v>47000</v>
      </c>
      <c r="Y7" s="1056">
        <f t="shared" si="2"/>
        <v>0</v>
      </c>
      <c r="Z7" s="1173">
        <f t="shared" si="2"/>
        <v>0</v>
      </c>
      <c r="AA7" s="1056">
        <v>0</v>
      </c>
      <c r="AB7" s="1056">
        <f t="shared" si="2"/>
        <v>0</v>
      </c>
      <c r="AC7" s="1173">
        <f t="shared" si="2"/>
        <v>0</v>
      </c>
      <c r="AD7" s="1056">
        <v>0</v>
      </c>
      <c r="AE7" s="1056">
        <f t="shared" si="2"/>
        <v>0</v>
      </c>
      <c r="AF7" s="1173">
        <f t="shared" si="2"/>
        <v>0</v>
      </c>
      <c r="AG7" s="1056">
        <v>0</v>
      </c>
      <c r="AH7" s="1056">
        <f t="shared" si="2"/>
        <v>0</v>
      </c>
      <c r="AI7" s="39">
        <f t="shared" si="2"/>
        <v>0</v>
      </c>
      <c r="AJ7" s="40"/>
      <c r="AK7" s="302"/>
    </row>
    <row r="8" spans="1:37" ht="12" customHeight="1" x14ac:dyDescent="0.25">
      <c r="A8" s="303"/>
      <c r="B8" s="387"/>
      <c r="C8" s="218"/>
      <c r="D8" s="1199"/>
      <c r="E8" s="144"/>
      <c r="F8" s="347"/>
      <c r="G8" s="435"/>
      <c r="H8" s="1179"/>
      <c r="I8" s="23"/>
      <c r="J8" s="24"/>
      <c r="K8" s="23"/>
      <c r="L8" s="23"/>
      <c r="M8" s="24"/>
      <c r="N8" s="1179"/>
      <c r="O8" s="23"/>
      <c r="P8" s="23"/>
      <c r="Q8" s="23"/>
      <c r="R8" s="23"/>
      <c r="S8" s="23"/>
      <c r="T8" s="1179"/>
      <c r="U8" s="23"/>
      <c r="V8" s="23"/>
      <c r="W8" s="1179"/>
      <c r="X8" s="1057"/>
      <c r="Y8" s="1058"/>
      <c r="Z8" s="1179"/>
      <c r="AA8" s="1057"/>
      <c r="AB8" s="1057"/>
      <c r="AC8" s="1179"/>
      <c r="AD8" s="1057"/>
      <c r="AE8" s="1057"/>
      <c r="AF8" s="1179"/>
      <c r="AG8" s="1057"/>
      <c r="AH8" s="1057"/>
      <c r="AI8" s="42"/>
      <c r="AJ8" s="42"/>
      <c r="AK8" s="304"/>
    </row>
    <row r="9" spans="1:37" s="32" customFormat="1" ht="12.75" customHeight="1" x14ac:dyDescent="0.2">
      <c r="A9" s="301" t="s">
        <v>35</v>
      </c>
      <c r="B9" s="1631" t="s">
        <v>171</v>
      </c>
      <c r="C9" s="1688"/>
      <c r="D9" s="1198">
        <f>+H9+K9+AF9+AI9+N9+W9+Q9+Z9+AC9+T9</f>
        <v>0</v>
      </c>
      <c r="E9" s="40">
        <f>+I9+L9+AG9+AJ9+O9+X9+R9+AA9+AD9+U9</f>
        <v>2792</v>
      </c>
      <c r="F9" s="302">
        <f>+J9+M9+AH9+AK9+P9+Y9+S9+AB9+AE9+V9</f>
        <v>239</v>
      </c>
      <c r="G9" s="435">
        <f t="shared" si="1"/>
        <v>8.5601719197707732E-2</v>
      </c>
      <c r="H9" s="1178"/>
      <c r="I9" s="25">
        <v>2792</v>
      </c>
      <c r="J9" s="22">
        <v>239</v>
      </c>
      <c r="K9" s="25"/>
      <c r="L9" s="25"/>
      <c r="M9" s="22"/>
      <c r="N9" s="1178"/>
      <c r="O9" s="25">
        <v>0</v>
      </c>
      <c r="P9" s="22"/>
      <c r="Q9" s="25"/>
      <c r="R9" s="25"/>
      <c r="S9" s="22"/>
      <c r="T9" s="1178"/>
      <c r="U9" s="25">
        <v>0</v>
      </c>
      <c r="V9" s="22"/>
      <c r="W9" s="1178"/>
      <c r="X9" s="1059">
        <v>0</v>
      </c>
      <c r="Y9" s="474"/>
      <c r="Z9" s="1178"/>
      <c r="AA9" s="1059">
        <v>0</v>
      </c>
      <c r="AB9" s="474"/>
      <c r="AC9" s="1178"/>
      <c r="AD9" s="1059">
        <v>0</v>
      </c>
      <c r="AE9" s="474"/>
      <c r="AF9" s="1178"/>
      <c r="AG9" s="1059">
        <v>0</v>
      </c>
      <c r="AH9" s="474"/>
      <c r="AI9" s="40">
        <v>0</v>
      </c>
      <c r="AJ9" s="40"/>
      <c r="AK9" s="302"/>
    </row>
    <row r="10" spans="1:37" ht="11.25" customHeight="1" x14ac:dyDescent="0.25">
      <c r="A10" s="69"/>
      <c r="C10" s="219"/>
      <c r="D10" s="1199"/>
      <c r="E10" s="144"/>
      <c r="F10" s="347"/>
      <c r="G10" s="435"/>
      <c r="H10" s="1179"/>
      <c r="I10" s="23"/>
      <c r="J10" s="24"/>
      <c r="K10" s="23"/>
      <c r="L10" s="23"/>
      <c r="M10" s="24"/>
      <c r="N10" s="1179"/>
      <c r="O10" s="23"/>
      <c r="P10" s="23"/>
      <c r="Q10" s="23"/>
      <c r="R10" s="23"/>
      <c r="S10" s="23"/>
      <c r="T10" s="1179"/>
      <c r="U10" s="23"/>
      <c r="V10" s="23"/>
      <c r="W10" s="1179"/>
      <c r="X10" s="1057"/>
      <c r="Y10" s="1058"/>
      <c r="Z10" s="1179"/>
      <c r="AA10" s="1057"/>
      <c r="AB10" s="1057"/>
      <c r="AC10" s="1179"/>
      <c r="AD10" s="1057"/>
      <c r="AE10" s="1057"/>
      <c r="AF10" s="1179"/>
      <c r="AG10" s="1057"/>
      <c r="AH10" s="1057"/>
      <c r="AI10" s="42"/>
      <c r="AJ10" s="42"/>
      <c r="AK10" s="304"/>
    </row>
    <row r="11" spans="1:37" ht="12.75" customHeight="1" x14ac:dyDescent="0.25">
      <c r="A11" s="305" t="s">
        <v>42</v>
      </c>
      <c r="B11" s="1624" t="s">
        <v>41</v>
      </c>
      <c r="C11" s="1625"/>
      <c r="D11" s="1198">
        <f t="shared" ref="D11:D35" si="3">+H11+K11+AF11+AI11+N11+W11+Q11+Z11+AC11+T11</f>
        <v>0</v>
      </c>
      <c r="E11" s="40">
        <f t="shared" ref="E11:E35" si="4">+I11+L11+AG11+AJ11+O11+X11+R11+AA11+AD11+U11</f>
        <v>0</v>
      </c>
      <c r="F11" s="302">
        <f t="shared" ref="F11:F35" si="5">+J11+M11+AH11+AK11+P11+Y11+S11+AB11+AE11+V11</f>
        <v>0</v>
      </c>
      <c r="G11" s="435"/>
      <c r="H11" s="1178"/>
      <c r="I11" s="25">
        <v>0</v>
      </c>
      <c r="J11" s="22"/>
      <c r="K11" s="25"/>
      <c r="L11" s="25"/>
      <c r="M11" s="22"/>
      <c r="N11" s="1178"/>
      <c r="O11" s="25">
        <v>0</v>
      </c>
      <c r="P11" s="22"/>
      <c r="Q11" s="25"/>
      <c r="R11" s="25"/>
      <c r="S11" s="22"/>
      <c r="T11" s="1178"/>
      <c r="U11" s="25">
        <v>0</v>
      </c>
      <c r="V11" s="22"/>
      <c r="W11" s="1178"/>
      <c r="X11" s="1059">
        <v>0</v>
      </c>
      <c r="Y11" s="474"/>
      <c r="Z11" s="1178"/>
      <c r="AA11" s="1059">
        <v>0</v>
      </c>
      <c r="AB11" s="474"/>
      <c r="AC11" s="1178"/>
      <c r="AD11" s="1059">
        <v>0</v>
      </c>
      <c r="AE11" s="474"/>
      <c r="AF11" s="1178"/>
      <c r="AG11" s="1059">
        <v>0</v>
      </c>
      <c r="AH11" s="474"/>
      <c r="AI11" s="22"/>
      <c r="AJ11" s="22"/>
      <c r="AK11" s="306"/>
    </row>
    <row r="12" spans="1:37" ht="12.75" customHeight="1" x14ac:dyDescent="0.25">
      <c r="A12" s="305" t="s">
        <v>44</v>
      </c>
      <c r="B12" s="1624" t="s">
        <v>43</v>
      </c>
      <c r="C12" s="1625"/>
      <c r="D12" s="1198">
        <f t="shared" si="3"/>
        <v>0</v>
      </c>
      <c r="E12" s="40">
        <f t="shared" si="4"/>
        <v>0</v>
      </c>
      <c r="F12" s="302">
        <f t="shared" si="5"/>
        <v>0</v>
      </c>
      <c r="G12" s="435"/>
      <c r="H12" s="1176"/>
      <c r="I12" s="22">
        <v>0</v>
      </c>
      <c r="J12" s="22"/>
      <c r="K12" s="22"/>
      <c r="L12" s="22"/>
      <c r="M12" s="22"/>
      <c r="N12" s="1176"/>
      <c r="O12" s="22">
        <v>0</v>
      </c>
      <c r="P12" s="22"/>
      <c r="Q12" s="22"/>
      <c r="R12" s="22"/>
      <c r="S12" s="22"/>
      <c r="T12" s="1176"/>
      <c r="U12" s="22">
        <v>0</v>
      </c>
      <c r="V12" s="22"/>
      <c r="W12" s="1176"/>
      <c r="X12" s="474">
        <v>0</v>
      </c>
      <c r="Y12" s="474"/>
      <c r="Z12" s="1176"/>
      <c r="AA12" s="474">
        <v>0</v>
      </c>
      <c r="AB12" s="474"/>
      <c r="AC12" s="1176"/>
      <c r="AD12" s="474">
        <v>0</v>
      </c>
      <c r="AE12" s="474"/>
      <c r="AF12" s="1176"/>
      <c r="AG12" s="474">
        <v>0</v>
      </c>
      <c r="AH12" s="474"/>
      <c r="AI12" s="22"/>
      <c r="AJ12" s="22"/>
      <c r="AK12" s="306"/>
    </row>
    <row r="13" spans="1:37" ht="12.75" customHeight="1" x14ac:dyDescent="0.25">
      <c r="A13" s="305" t="s">
        <v>46</v>
      </c>
      <c r="B13" s="1624" t="s">
        <v>45</v>
      </c>
      <c r="C13" s="1625"/>
      <c r="D13" s="1198">
        <f t="shared" si="3"/>
        <v>0</v>
      </c>
      <c r="E13" s="40">
        <f t="shared" si="4"/>
        <v>0</v>
      </c>
      <c r="F13" s="302">
        <f t="shared" si="5"/>
        <v>0</v>
      </c>
      <c r="G13" s="435"/>
      <c r="H13" s="1176"/>
      <c r="I13" s="22">
        <v>0</v>
      </c>
      <c r="J13" s="22"/>
      <c r="K13" s="22"/>
      <c r="L13" s="22"/>
      <c r="M13" s="22"/>
      <c r="N13" s="1176"/>
      <c r="O13" s="22">
        <v>0</v>
      </c>
      <c r="P13" s="22"/>
      <c r="Q13" s="22"/>
      <c r="R13" s="22"/>
      <c r="S13" s="22"/>
      <c r="T13" s="1176"/>
      <c r="U13" s="22">
        <v>0</v>
      </c>
      <c r="V13" s="22"/>
      <c r="W13" s="1176"/>
      <c r="X13" s="474">
        <v>0</v>
      </c>
      <c r="Y13" s="474"/>
      <c r="Z13" s="1176"/>
      <c r="AA13" s="474">
        <v>0</v>
      </c>
      <c r="AB13" s="474"/>
      <c r="AC13" s="1176"/>
      <c r="AD13" s="474">
        <v>0</v>
      </c>
      <c r="AE13" s="474"/>
      <c r="AF13" s="1176"/>
      <c r="AG13" s="474">
        <v>0</v>
      </c>
      <c r="AH13" s="474"/>
      <c r="AI13" s="22"/>
      <c r="AJ13" s="22"/>
      <c r="AK13" s="306"/>
    </row>
    <row r="14" spans="1:37" s="32" customFormat="1" ht="12.75" customHeight="1" x14ac:dyDescent="0.2">
      <c r="A14" s="301" t="s">
        <v>47</v>
      </c>
      <c r="B14" s="1631" t="s">
        <v>170</v>
      </c>
      <c r="C14" s="1688"/>
      <c r="D14" s="1198">
        <f t="shared" si="3"/>
        <v>0</v>
      </c>
      <c r="E14" s="40">
        <f t="shared" si="4"/>
        <v>0</v>
      </c>
      <c r="F14" s="302">
        <f t="shared" si="5"/>
        <v>0</v>
      </c>
      <c r="G14" s="435"/>
      <c r="H14" s="1172">
        <f>SUM(H11:H13)</f>
        <v>0</v>
      </c>
      <c r="I14" s="40">
        <v>0</v>
      </c>
      <c r="J14" s="40">
        <f t="shared" ref="J14:AI14" si="6">SUM(J11:J13)</f>
        <v>0</v>
      </c>
      <c r="K14" s="40">
        <f t="shared" si="6"/>
        <v>0</v>
      </c>
      <c r="L14" s="40">
        <f t="shared" si="6"/>
        <v>0</v>
      </c>
      <c r="M14" s="40">
        <f t="shared" si="6"/>
        <v>0</v>
      </c>
      <c r="N14" s="1172">
        <f t="shared" si="6"/>
        <v>0</v>
      </c>
      <c r="O14" s="40">
        <v>0</v>
      </c>
      <c r="P14" s="40">
        <f t="shared" si="6"/>
        <v>0</v>
      </c>
      <c r="Q14" s="40">
        <f t="shared" si="6"/>
        <v>0</v>
      </c>
      <c r="R14" s="40">
        <f t="shared" si="6"/>
        <v>0</v>
      </c>
      <c r="S14" s="40">
        <f t="shared" si="6"/>
        <v>0</v>
      </c>
      <c r="T14" s="1172">
        <f t="shared" si="6"/>
        <v>0</v>
      </c>
      <c r="U14" s="40">
        <v>0</v>
      </c>
      <c r="V14" s="40">
        <f t="shared" si="6"/>
        <v>0</v>
      </c>
      <c r="W14" s="1172">
        <f t="shared" si="6"/>
        <v>0</v>
      </c>
      <c r="X14" s="560">
        <v>0</v>
      </c>
      <c r="Y14" s="560">
        <f t="shared" si="6"/>
        <v>0</v>
      </c>
      <c r="Z14" s="1172">
        <f t="shared" si="6"/>
        <v>0</v>
      </c>
      <c r="AA14" s="560">
        <v>0</v>
      </c>
      <c r="AB14" s="560">
        <f t="shared" si="6"/>
        <v>0</v>
      </c>
      <c r="AC14" s="1172">
        <f t="shared" si="6"/>
        <v>0</v>
      </c>
      <c r="AD14" s="560">
        <v>0</v>
      </c>
      <c r="AE14" s="560">
        <f t="shared" si="6"/>
        <v>0</v>
      </c>
      <c r="AF14" s="1172">
        <f t="shared" si="6"/>
        <v>0</v>
      </c>
      <c r="AG14" s="560">
        <v>0</v>
      </c>
      <c r="AH14" s="560">
        <f t="shared" si="6"/>
        <v>0</v>
      </c>
      <c r="AI14" s="40">
        <f t="shared" si="6"/>
        <v>0</v>
      </c>
      <c r="AJ14" s="40"/>
      <c r="AK14" s="302"/>
    </row>
    <row r="15" spans="1:37" ht="12.75" customHeight="1" x14ac:dyDescent="0.25">
      <c r="A15" s="305" t="s">
        <v>49</v>
      </c>
      <c r="B15" s="1624" t="s">
        <v>48</v>
      </c>
      <c r="C15" s="1625"/>
      <c r="D15" s="1198">
        <f t="shared" si="3"/>
        <v>0</v>
      </c>
      <c r="E15" s="40">
        <f t="shared" si="4"/>
        <v>0</v>
      </c>
      <c r="F15" s="302">
        <f t="shared" si="5"/>
        <v>0</v>
      </c>
      <c r="G15" s="435"/>
      <c r="H15" s="1176"/>
      <c r="I15" s="22">
        <v>0</v>
      </c>
      <c r="J15" s="22"/>
      <c r="K15" s="22"/>
      <c r="L15" s="22"/>
      <c r="M15" s="22"/>
      <c r="N15" s="1176"/>
      <c r="O15" s="22">
        <v>0</v>
      </c>
      <c r="P15" s="22"/>
      <c r="Q15" s="22"/>
      <c r="R15" s="22"/>
      <c r="S15" s="22"/>
      <c r="T15" s="1176"/>
      <c r="U15" s="22">
        <v>0</v>
      </c>
      <c r="V15" s="22"/>
      <c r="W15" s="1176"/>
      <c r="X15" s="474">
        <v>0</v>
      </c>
      <c r="Y15" s="474"/>
      <c r="Z15" s="1176"/>
      <c r="AA15" s="474">
        <v>0</v>
      </c>
      <c r="AB15" s="474"/>
      <c r="AC15" s="1176"/>
      <c r="AD15" s="474">
        <v>0</v>
      </c>
      <c r="AE15" s="474"/>
      <c r="AF15" s="1176"/>
      <c r="AG15" s="474">
        <v>0</v>
      </c>
      <c r="AH15" s="474"/>
      <c r="AI15" s="22"/>
      <c r="AJ15" s="22"/>
      <c r="AK15" s="306"/>
    </row>
    <row r="16" spans="1:37" ht="12.75" customHeight="1" x14ac:dyDescent="0.25">
      <c r="A16" s="305" t="s">
        <v>51</v>
      </c>
      <c r="B16" s="1624" t="s">
        <v>50</v>
      </c>
      <c r="C16" s="1625"/>
      <c r="D16" s="1198">
        <f t="shared" si="3"/>
        <v>0</v>
      </c>
      <c r="E16" s="40">
        <f t="shared" si="4"/>
        <v>0</v>
      </c>
      <c r="F16" s="302">
        <f t="shared" si="5"/>
        <v>0</v>
      </c>
      <c r="G16" s="435"/>
      <c r="H16" s="1176"/>
      <c r="I16" s="22">
        <v>0</v>
      </c>
      <c r="J16" s="22"/>
      <c r="K16" s="22"/>
      <c r="L16" s="22"/>
      <c r="M16" s="22"/>
      <c r="N16" s="1176"/>
      <c r="O16" s="22">
        <v>0</v>
      </c>
      <c r="P16" s="22"/>
      <c r="Q16" s="22"/>
      <c r="R16" s="22"/>
      <c r="S16" s="22"/>
      <c r="T16" s="1176"/>
      <c r="U16" s="22">
        <v>0</v>
      </c>
      <c r="V16" s="22"/>
      <c r="W16" s="1176"/>
      <c r="X16" s="474">
        <v>0</v>
      </c>
      <c r="Y16" s="474"/>
      <c r="Z16" s="1176"/>
      <c r="AA16" s="474">
        <v>0</v>
      </c>
      <c r="AB16" s="474"/>
      <c r="AC16" s="1176"/>
      <c r="AD16" s="474">
        <v>0</v>
      </c>
      <c r="AE16" s="474"/>
      <c r="AF16" s="1176"/>
      <c r="AG16" s="474">
        <v>0</v>
      </c>
      <c r="AH16" s="474"/>
      <c r="AI16" s="22"/>
      <c r="AJ16" s="22"/>
      <c r="AK16" s="306"/>
    </row>
    <row r="17" spans="1:37" s="32" customFormat="1" ht="12.75" customHeight="1" x14ac:dyDescent="0.2">
      <c r="A17" s="301" t="s">
        <v>52</v>
      </c>
      <c r="B17" s="1631" t="s">
        <v>169</v>
      </c>
      <c r="C17" s="1688"/>
      <c r="D17" s="1198">
        <f t="shared" si="3"/>
        <v>0</v>
      </c>
      <c r="E17" s="40">
        <f t="shared" si="4"/>
        <v>0</v>
      </c>
      <c r="F17" s="302">
        <f t="shared" si="5"/>
        <v>0</v>
      </c>
      <c r="G17" s="435"/>
      <c r="H17" s="1172">
        <f>+H15+H16</f>
        <v>0</v>
      </c>
      <c r="I17" s="40">
        <v>0</v>
      </c>
      <c r="J17" s="40">
        <f t="shared" ref="J17:AI17" si="7">+J15+J16</f>
        <v>0</v>
      </c>
      <c r="K17" s="40">
        <f t="shared" si="7"/>
        <v>0</v>
      </c>
      <c r="L17" s="40">
        <f t="shared" si="7"/>
        <v>0</v>
      </c>
      <c r="M17" s="40">
        <f t="shared" si="7"/>
        <v>0</v>
      </c>
      <c r="N17" s="1172">
        <f t="shared" si="7"/>
        <v>0</v>
      </c>
      <c r="O17" s="40">
        <v>0</v>
      </c>
      <c r="P17" s="40">
        <f t="shared" si="7"/>
        <v>0</v>
      </c>
      <c r="Q17" s="40">
        <f t="shared" si="7"/>
        <v>0</v>
      </c>
      <c r="R17" s="40">
        <f t="shared" si="7"/>
        <v>0</v>
      </c>
      <c r="S17" s="40">
        <f t="shared" si="7"/>
        <v>0</v>
      </c>
      <c r="T17" s="1172">
        <f t="shared" si="7"/>
        <v>0</v>
      </c>
      <c r="U17" s="40">
        <v>0</v>
      </c>
      <c r="V17" s="40">
        <f t="shared" si="7"/>
        <v>0</v>
      </c>
      <c r="W17" s="1172">
        <f t="shared" si="7"/>
        <v>0</v>
      </c>
      <c r="X17" s="560">
        <v>0</v>
      </c>
      <c r="Y17" s="560">
        <f t="shared" si="7"/>
        <v>0</v>
      </c>
      <c r="Z17" s="1172">
        <f t="shared" si="7"/>
        <v>0</v>
      </c>
      <c r="AA17" s="560">
        <v>0</v>
      </c>
      <c r="AB17" s="560">
        <f t="shared" si="7"/>
        <v>0</v>
      </c>
      <c r="AC17" s="1172">
        <f t="shared" si="7"/>
        <v>0</v>
      </c>
      <c r="AD17" s="560">
        <v>0</v>
      </c>
      <c r="AE17" s="560">
        <f t="shared" si="7"/>
        <v>0</v>
      </c>
      <c r="AF17" s="1172">
        <f t="shared" si="7"/>
        <v>0</v>
      </c>
      <c r="AG17" s="560">
        <v>0</v>
      </c>
      <c r="AH17" s="560">
        <f t="shared" si="7"/>
        <v>0</v>
      </c>
      <c r="AI17" s="40">
        <f t="shared" si="7"/>
        <v>0</v>
      </c>
      <c r="AJ17" s="40"/>
      <c r="AK17" s="302"/>
    </row>
    <row r="18" spans="1:37" ht="12.75" customHeight="1" x14ac:dyDescent="0.25">
      <c r="A18" s="305" t="s">
        <v>54</v>
      </c>
      <c r="B18" s="1624" t="s">
        <v>53</v>
      </c>
      <c r="C18" s="1625"/>
      <c r="D18" s="1198">
        <f t="shared" si="3"/>
        <v>0</v>
      </c>
      <c r="E18" s="40">
        <f t="shared" si="4"/>
        <v>0</v>
      </c>
      <c r="F18" s="302">
        <f t="shared" si="5"/>
        <v>0</v>
      </c>
      <c r="G18" s="435"/>
      <c r="H18" s="1176"/>
      <c r="I18" s="22">
        <v>0</v>
      </c>
      <c r="J18" s="22"/>
      <c r="K18" s="22"/>
      <c r="L18" s="22"/>
      <c r="M18" s="22"/>
      <c r="N18" s="1176"/>
      <c r="O18" s="22">
        <v>0</v>
      </c>
      <c r="P18" s="22"/>
      <c r="Q18" s="22"/>
      <c r="R18" s="22"/>
      <c r="S18" s="22"/>
      <c r="T18" s="1176"/>
      <c r="U18" s="22">
        <v>0</v>
      </c>
      <c r="V18" s="22"/>
      <c r="W18" s="1176"/>
      <c r="X18" s="474">
        <v>0</v>
      </c>
      <c r="Y18" s="474"/>
      <c r="Z18" s="1176"/>
      <c r="AA18" s="474">
        <v>0</v>
      </c>
      <c r="AB18" s="474"/>
      <c r="AC18" s="1176"/>
      <c r="AD18" s="474">
        <v>0</v>
      </c>
      <c r="AE18" s="474"/>
      <c r="AF18" s="1176"/>
      <c r="AG18" s="474">
        <v>0</v>
      </c>
      <c r="AH18" s="474"/>
      <c r="AI18" s="22"/>
      <c r="AJ18" s="22"/>
      <c r="AK18" s="306"/>
    </row>
    <row r="19" spans="1:37" ht="12.75" customHeight="1" x14ac:dyDescent="0.25">
      <c r="A19" s="305" t="s">
        <v>56</v>
      </c>
      <c r="B19" s="1624" t="s">
        <v>55</v>
      </c>
      <c r="C19" s="1625"/>
      <c r="D19" s="1198">
        <f t="shared" si="3"/>
        <v>0</v>
      </c>
      <c r="E19" s="40">
        <f t="shared" si="4"/>
        <v>0</v>
      </c>
      <c r="F19" s="302">
        <f t="shared" si="5"/>
        <v>0</v>
      </c>
      <c r="G19" s="435"/>
      <c r="H19" s="1176"/>
      <c r="I19" s="22">
        <v>0</v>
      </c>
      <c r="J19" s="22"/>
      <c r="K19" s="22"/>
      <c r="L19" s="22"/>
      <c r="M19" s="22"/>
      <c r="N19" s="1176"/>
      <c r="O19" s="22">
        <v>0</v>
      </c>
      <c r="P19" s="22"/>
      <c r="Q19" s="22"/>
      <c r="R19" s="22"/>
      <c r="S19" s="22"/>
      <c r="T19" s="1176"/>
      <c r="U19" s="22">
        <v>0</v>
      </c>
      <c r="V19" s="22"/>
      <c r="W19" s="1176"/>
      <c r="X19" s="474">
        <v>0</v>
      </c>
      <c r="Y19" s="474"/>
      <c r="Z19" s="1176"/>
      <c r="AA19" s="474">
        <v>0</v>
      </c>
      <c r="AB19" s="474"/>
      <c r="AC19" s="1176"/>
      <c r="AD19" s="474">
        <v>0</v>
      </c>
      <c r="AE19" s="474"/>
      <c r="AF19" s="1176"/>
      <c r="AG19" s="474">
        <v>0</v>
      </c>
      <c r="AH19" s="474"/>
      <c r="AI19" s="22"/>
      <c r="AJ19" s="22"/>
      <c r="AK19" s="306"/>
    </row>
    <row r="20" spans="1:37" ht="12.75" customHeight="1" x14ac:dyDescent="0.25">
      <c r="A20" s="305" t="s">
        <v>57</v>
      </c>
      <c r="B20" s="1624" t="s">
        <v>167</v>
      </c>
      <c r="C20" s="1625"/>
      <c r="D20" s="1198">
        <f t="shared" si="3"/>
        <v>0</v>
      </c>
      <c r="E20" s="40">
        <f t="shared" si="4"/>
        <v>0</v>
      </c>
      <c r="F20" s="302">
        <f t="shared" si="5"/>
        <v>0</v>
      </c>
      <c r="G20" s="435"/>
      <c r="H20" s="1176"/>
      <c r="I20" s="22">
        <v>0</v>
      </c>
      <c r="J20" s="22"/>
      <c r="K20" s="22"/>
      <c r="L20" s="22"/>
      <c r="M20" s="22"/>
      <c r="N20" s="1176"/>
      <c r="O20" s="22">
        <v>0</v>
      </c>
      <c r="P20" s="22"/>
      <c r="Q20" s="22"/>
      <c r="R20" s="22"/>
      <c r="S20" s="22"/>
      <c r="T20" s="1176"/>
      <c r="U20" s="22">
        <v>0</v>
      </c>
      <c r="V20" s="22"/>
      <c r="W20" s="1176"/>
      <c r="X20" s="474">
        <v>0</v>
      </c>
      <c r="Y20" s="474"/>
      <c r="Z20" s="1176"/>
      <c r="AA20" s="474">
        <v>0</v>
      </c>
      <c r="AB20" s="474"/>
      <c r="AC20" s="1176"/>
      <c r="AD20" s="474">
        <v>0</v>
      </c>
      <c r="AE20" s="474"/>
      <c r="AF20" s="1176"/>
      <c r="AG20" s="474">
        <v>0</v>
      </c>
      <c r="AH20" s="474"/>
      <c r="AI20" s="22"/>
      <c r="AJ20" s="22"/>
      <c r="AK20" s="306"/>
    </row>
    <row r="21" spans="1:37" ht="12.75" customHeight="1" x14ac:dyDescent="0.25">
      <c r="A21" s="305" t="s">
        <v>59</v>
      </c>
      <c r="B21" s="1624" t="s">
        <v>58</v>
      </c>
      <c r="C21" s="1625"/>
      <c r="D21" s="1198">
        <f t="shared" si="3"/>
        <v>0</v>
      </c>
      <c r="E21" s="40">
        <f t="shared" si="4"/>
        <v>0</v>
      </c>
      <c r="F21" s="302">
        <f t="shared" si="5"/>
        <v>0</v>
      </c>
      <c r="G21" s="435"/>
      <c r="H21" s="1176"/>
      <c r="I21" s="22">
        <v>0</v>
      </c>
      <c r="J21" s="22"/>
      <c r="K21" s="22"/>
      <c r="L21" s="22"/>
      <c r="M21" s="22"/>
      <c r="N21" s="1176"/>
      <c r="O21" s="22">
        <v>0</v>
      </c>
      <c r="P21" s="22"/>
      <c r="Q21" s="22"/>
      <c r="R21" s="22"/>
      <c r="S21" s="22"/>
      <c r="T21" s="1176"/>
      <c r="U21" s="22">
        <v>0</v>
      </c>
      <c r="V21" s="22"/>
      <c r="W21" s="1176"/>
      <c r="X21" s="474">
        <v>0</v>
      </c>
      <c r="Y21" s="474"/>
      <c r="Z21" s="1176"/>
      <c r="AA21" s="474">
        <v>0</v>
      </c>
      <c r="AB21" s="474"/>
      <c r="AC21" s="1176"/>
      <c r="AD21" s="474">
        <v>0</v>
      </c>
      <c r="AE21" s="474"/>
      <c r="AF21" s="1176"/>
      <c r="AG21" s="474">
        <v>0</v>
      </c>
      <c r="AH21" s="474"/>
      <c r="AI21" s="22"/>
      <c r="AJ21" s="22"/>
      <c r="AK21" s="306"/>
    </row>
    <row r="22" spans="1:37" ht="12.75" customHeight="1" x14ac:dyDescent="0.25">
      <c r="A22" s="305" t="s">
        <v>60</v>
      </c>
      <c r="B22" s="1624" t="s">
        <v>166</v>
      </c>
      <c r="C22" s="1625"/>
      <c r="D22" s="1198">
        <f t="shared" si="3"/>
        <v>0</v>
      </c>
      <c r="E22" s="40">
        <f t="shared" si="4"/>
        <v>0</v>
      </c>
      <c r="F22" s="302">
        <f t="shared" si="5"/>
        <v>0</v>
      </c>
      <c r="G22" s="435"/>
      <c r="H22" s="1176"/>
      <c r="I22" s="22">
        <v>0</v>
      </c>
      <c r="J22" s="22"/>
      <c r="K22" s="22"/>
      <c r="L22" s="22"/>
      <c r="M22" s="22"/>
      <c r="N22" s="1176"/>
      <c r="O22" s="22">
        <v>0</v>
      </c>
      <c r="P22" s="22"/>
      <c r="Q22" s="22"/>
      <c r="R22" s="22"/>
      <c r="S22" s="22"/>
      <c r="T22" s="1176"/>
      <c r="U22" s="22">
        <v>0</v>
      </c>
      <c r="V22" s="22"/>
      <c r="W22" s="1176"/>
      <c r="X22" s="474">
        <v>0</v>
      </c>
      <c r="Y22" s="474"/>
      <c r="Z22" s="1176"/>
      <c r="AA22" s="474">
        <v>0</v>
      </c>
      <c r="AB22" s="474"/>
      <c r="AC22" s="1176"/>
      <c r="AD22" s="474">
        <v>0</v>
      </c>
      <c r="AE22" s="474"/>
      <c r="AF22" s="1176"/>
      <c r="AG22" s="474">
        <v>0</v>
      </c>
      <c r="AH22" s="474"/>
      <c r="AI22" s="22"/>
      <c r="AJ22" s="22"/>
      <c r="AK22" s="306"/>
    </row>
    <row r="23" spans="1:37" ht="12.75" customHeight="1" x14ac:dyDescent="0.25">
      <c r="A23" s="305" t="s">
        <v>63</v>
      </c>
      <c r="B23" s="1624" t="s">
        <v>62</v>
      </c>
      <c r="C23" s="1625"/>
      <c r="D23" s="1198">
        <f t="shared" si="3"/>
        <v>0</v>
      </c>
      <c r="E23" s="40">
        <f t="shared" si="4"/>
        <v>0</v>
      </c>
      <c r="F23" s="302">
        <f t="shared" si="5"/>
        <v>0</v>
      </c>
      <c r="G23" s="435"/>
      <c r="H23" s="1176"/>
      <c r="I23" s="22">
        <v>0</v>
      </c>
      <c r="J23" s="22"/>
      <c r="K23" s="22"/>
      <c r="L23" s="22"/>
      <c r="M23" s="22"/>
      <c r="N23" s="1176"/>
      <c r="O23" s="22">
        <v>0</v>
      </c>
      <c r="P23" s="22"/>
      <c r="Q23" s="22"/>
      <c r="R23" s="22"/>
      <c r="S23" s="22"/>
      <c r="T23" s="1176"/>
      <c r="U23" s="22">
        <v>0</v>
      </c>
      <c r="V23" s="22"/>
      <c r="W23" s="1188"/>
      <c r="X23" s="474">
        <v>0</v>
      </c>
      <c r="Y23" s="474"/>
      <c r="Z23" s="1176"/>
      <c r="AA23" s="474">
        <v>0</v>
      </c>
      <c r="AB23" s="474"/>
      <c r="AC23" s="1176"/>
      <c r="AD23" s="474">
        <v>0</v>
      </c>
      <c r="AE23" s="474"/>
      <c r="AF23" s="1176"/>
      <c r="AG23" s="474">
        <v>0</v>
      </c>
      <c r="AH23" s="474"/>
      <c r="AI23" s="22"/>
      <c r="AJ23" s="22"/>
      <c r="AK23" s="306"/>
    </row>
    <row r="24" spans="1:37" ht="12.75" customHeight="1" x14ac:dyDescent="0.25">
      <c r="A24" s="305" t="s">
        <v>65</v>
      </c>
      <c r="B24" s="1624" t="s">
        <v>64</v>
      </c>
      <c r="C24" s="1625"/>
      <c r="D24" s="1198">
        <f t="shared" si="3"/>
        <v>88655</v>
      </c>
      <c r="E24" s="40">
        <f t="shared" si="4"/>
        <v>86362</v>
      </c>
      <c r="F24" s="302">
        <f t="shared" si="5"/>
        <v>4175</v>
      </c>
      <c r="G24" s="435">
        <f t="shared" si="1"/>
        <v>4.8343021236191844E-2</v>
      </c>
      <c r="H24" s="1176">
        <v>33510</v>
      </c>
      <c r="I24" s="22">
        <v>15968</v>
      </c>
      <c r="J24" s="22">
        <v>2500</v>
      </c>
      <c r="K24" s="22"/>
      <c r="L24" s="22"/>
      <c r="M24" s="22"/>
      <c r="N24" s="1176"/>
      <c r="O24" s="22">
        <v>10054</v>
      </c>
      <c r="P24" s="22"/>
      <c r="Q24" s="22"/>
      <c r="R24" s="22"/>
      <c r="S24" s="22"/>
      <c r="T24" s="1176">
        <f>3895+5100</f>
        <v>8995</v>
      </c>
      <c r="U24" s="22">
        <v>8995</v>
      </c>
      <c r="V24" s="22"/>
      <c r="W24" s="1189">
        <f>551+6283</f>
        <v>6834</v>
      </c>
      <c r="X24" s="474">
        <v>9234</v>
      </c>
      <c r="Y24" s="474">
        <v>600</v>
      </c>
      <c r="Z24" s="1176">
        <v>6800</v>
      </c>
      <c r="AA24" s="474">
        <v>7180</v>
      </c>
      <c r="AB24" s="474">
        <v>260</v>
      </c>
      <c r="AC24" s="1176">
        <f>2226+10000+200+20090</f>
        <v>32516</v>
      </c>
      <c r="AD24" s="474">
        <v>32516</v>
      </c>
      <c r="AE24" s="474"/>
      <c r="AF24" s="1176"/>
      <c r="AG24" s="474">
        <v>2415</v>
      </c>
      <c r="AH24" s="474">
        <v>815</v>
      </c>
      <c r="AI24" s="22"/>
      <c r="AJ24" s="22"/>
      <c r="AK24" s="306"/>
    </row>
    <row r="25" spans="1:37" s="32" customFormat="1" ht="12.75" customHeight="1" x14ac:dyDescent="0.2">
      <c r="A25" s="301" t="s">
        <v>66</v>
      </c>
      <c r="B25" s="1631" t="s">
        <v>156</v>
      </c>
      <c r="C25" s="1688"/>
      <c r="D25" s="1198">
        <f t="shared" si="3"/>
        <v>88655</v>
      </c>
      <c r="E25" s="40">
        <f t="shared" si="4"/>
        <v>86362</v>
      </c>
      <c r="F25" s="302">
        <f t="shared" si="5"/>
        <v>4175</v>
      </c>
      <c r="G25" s="435">
        <f t="shared" si="1"/>
        <v>4.8343021236191844E-2</v>
      </c>
      <c r="H25" s="1172">
        <f t="shared" ref="H25:AI25" si="8">+H24+H23+H22+H21+H20+H19+H18</f>
        <v>33510</v>
      </c>
      <c r="I25" s="40">
        <v>15968</v>
      </c>
      <c r="J25" s="40">
        <f t="shared" si="8"/>
        <v>2500</v>
      </c>
      <c r="K25" s="40">
        <f t="shared" si="8"/>
        <v>0</v>
      </c>
      <c r="L25" s="40">
        <f t="shared" si="8"/>
        <v>0</v>
      </c>
      <c r="M25" s="40">
        <f t="shared" si="8"/>
        <v>0</v>
      </c>
      <c r="N25" s="1172">
        <f t="shared" si="8"/>
        <v>0</v>
      </c>
      <c r="O25" s="40">
        <v>10054</v>
      </c>
      <c r="P25" s="40">
        <f t="shared" si="8"/>
        <v>0</v>
      </c>
      <c r="Q25" s="40">
        <f t="shared" si="8"/>
        <v>0</v>
      </c>
      <c r="R25" s="40">
        <f t="shared" si="8"/>
        <v>0</v>
      </c>
      <c r="S25" s="40">
        <f t="shared" si="8"/>
        <v>0</v>
      </c>
      <c r="T25" s="1172">
        <f t="shared" si="8"/>
        <v>8995</v>
      </c>
      <c r="U25" s="40">
        <v>8995</v>
      </c>
      <c r="V25" s="40">
        <f t="shared" si="8"/>
        <v>0</v>
      </c>
      <c r="W25" s="1190">
        <f t="shared" si="8"/>
        <v>6834</v>
      </c>
      <c r="X25" s="560">
        <v>9234</v>
      </c>
      <c r="Y25" s="560">
        <f t="shared" si="8"/>
        <v>600</v>
      </c>
      <c r="Z25" s="1172">
        <f t="shared" si="8"/>
        <v>6800</v>
      </c>
      <c r="AA25" s="560">
        <v>7180</v>
      </c>
      <c r="AB25" s="560">
        <f t="shared" si="8"/>
        <v>260</v>
      </c>
      <c r="AC25" s="1172">
        <f t="shared" si="8"/>
        <v>32516</v>
      </c>
      <c r="AD25" s="560">
        <v>32516</v>
      </c>
      <c r="AE25" s="560">
        <f t="shared" si="8"/>
        <v>0</v>
      </c>
      <c r="AF25" s="1172">
        <f t="shared" si="8"/>
        <v>0</v>
      </c>
      <c r="AG25" s="560">
        <v>2415</v>
      </c>
      <c r="AH25" s="560">
        <f t="shared" si="8"/>
        <v>815</v>
      </c>
      <c r="AI25" s="40">
        <f t="shared" si="8"/>
        <v>0</v>
      </c>
      <c r="AJ25" s="40"/>
      <c r="AK25" s="302"/>
    </row>
    <row r="26" spans="1:37" ht="12.75" customHeight="1" x14ac:dyDescent="0.25">
      <c r="A26" s="305" t="s">
        <v>68</v>
      </c>
      <c r="B26" s="1624" t="s">
        <v>67</v>
      </c>
      <c r="C26" s="1625"/>
      <c r="D26" s="1198">
        <f t="shared" si="3"/>
        <v>0</v>
      </c>
      <c r="E26" s="40">
        <f t="shared" si="4"/>
        <v>0</v>
      </c>
      <c r="F26" s="302">
        <f t="shared" si="5"/>
        <v>0</v>
      </c>
      <c r="G26" s="435"/>
      <c r="H26" s="1176"/>
      <c r="I26" s="22">
        <v>0</v>
      </c>
      <c r="J26" s="22"/>
      <c r="K26" s="22"/>
      <c r="L26" s="22"/>
      <c r="M26" s="22"/>
      <c r="N26" s="1176"/>
      <c r="O26" s="22">
        <v>0</v>
      </c>
      <c r="P26" s="22"/>
      <c r="Q26" s="22"/>
      <c r="R26" s="22"/>
      <c r="S26" s="22"/>
      <c r="T26" s="1176"/>
      <c r="U26" s="22">
        <v>0</v>
      </c>
      <c r="V26" s="22"/>
      <c r="W26" s="1189"/>
      <c r="X26" s="474">
        <v>0</v>
      </c>
      <c r="Y26" s="474"/>
      <c r="Z26" s="1176"/>
      <c r="AA26" s="474">
        <v>0</v>
      </c>
      <c r="AB26" s="474"/>
      <c r="AC26" s="1176"/>
      <c r="AD26" s="474">
        <v>0</v>
      </c>
      <c r="AE26" s="474"/>
      <c r="AF26" s="1176"/>
      <c r="AG26" s="474">
        <v>0</v>
      </c>
      <c r="AH26" s="474"/>
      <c r="AI26" s="22"/>
      <c r="AJ26" s="22"/>
      <c r="AK26" s="306"/>
    </row>
    <row r="27" spans="1:37" ht="12.75" customHeight="1" x14ac:dyDescent="0.25">
      <c r="A27" s="305" t="s">
        <v>70</v>
      </c>
      <c r="B27" s="1624" t="s">
        <v>69</v>
      </c>
      <c r="C27" s="1625"/>
      <c r="D27" s="1198">
        <f t="shared" si="3"/>
        <v>0</v>
      </c>
      <c r="E27" s="40">
        <f t="shared" si="4"/>
        <v>0</v>
      </c>
      <c r="F27" s="302">
        <f t="shared" si="5"/>
        <v>0</v>
      </c>
      <c r="G27" s="435"/>
      <c r="H27" s="1176"/>
      <c r="I27" s="22">
        <v>0</v>
      </c>
      <c r="J27" s="22"/>
      <c r="K27" s="22"/>
      <c r="L27" s="22"/>
      <c r="M27" s="22"/>
      <c r="N27" s="1176"/>
      <c r="O27" s="22">
        <v>0</v>
      </c>
      <c r="P27" s="22"/>
      <c r="Q27" s="22"/>
      <c r="R27" s="22"/>
      <c r="S27" s="22"/>
      <c r="T27" s="1176"/>
      <c r="U27" s="22">
        <v>0</v>
      </c>
      <c r="V27" s="22"/>
      <c r="W27" s="1189"/>
      <c r="X27" s="474">
        <v>0</v>
      </c>
      <c r="Y27" s="474"/>
      <c r="Z27" s="1176"/>
      <c r="AA27" s="474">
        <v>0</v>
      </c>
      <c r="AB27" s="474"/>
      <c r="AC27" s="1176"/>
      <c r="AD27" s="474">
        <v>0</v>
      </c>
      <c r="AE27" s="474"/>
      <c r="AF27" s="1176"/>
      <c r="AG27" s="474">
        <v>0</v>
      </c>
      <c r="AH27" s="474"/>
      <c r="AI27" s="22"/>
      <c r="AJ27" s="22"/>
      <c r="AK27" s="306"/>
    </row>
    <row r="28" spans="1:37" s="32" customFormat="1" ht="12.75" customHeight="1" x14ac:dyDescent="0.2">
      <c r="A28" s="301" t="s">
        <v>71</v>
      </c>
      <c r="B28" s="1631" t="s">
        <v>155</v>
      </c>
      <c r="C28" s="1688"/>
      <c r="D28" s="1198">
        <f t="shared" si="3"/>
        <v>0</v>
      </c>
      <c r="E28" s="40">
        <f t="shared" si="4"/>
        <v>0</v>
      </c>
      <c r="F28" s="302">
        <f t="shared" si="5"/>
        <v>0</v>
      </c>
      <c r="G28" s="435"/>
      <c r="H28" s="1172">
        <f>SUM(H26:H27)</f>
        <v>0</v>
      </c>
      <c r="I28" s="40">
        <v>0</v>
      </c>
      <c r="J28" s="40">
        <f t="shared" ref="J28:Y28" si="9">SUM(J26:J27)</f>
        <v>0</v>
      </c>
      <c r="K28" s="40">
        <f t="shared" si="9"/>
        <v>0</v>
      </c>
      <c r="L28" s="40">
        <f t="shared" si="9"/>
        <v>0</v>
      </c>
      <c r="M28" s="40">
        <f t="shared" si="9"/>
        <v>0</v>
      </c>
      <c r="N28" s="1172">
        <f t="shared" si="9"/>
        <v>0</v>
      </c>
      <c r="O28" s="40">
        <v>0</v>
      </c>
      <c r="P28" s="40">
        <f t="shared" si="9"/>
        <v>0</v>
      </c>
      <c r="Q28" s="40">
        <f t="shared" si="9"/>
        <v>0</v>
      </c>
      <c r="R28" s="40">
        <f t="shared" si="9"/>
        <v>0</v>
      </c>
      <c r="S28" s="40">
        <f t="shared" si="9"/>
        <v>0</v>
      </c>
      <c r="T28" s="1172">
        <f t="shared" si="9"/>
        <v>0</v>
      </c>
      <c r="U28" s="40">
        <v>0</v>
      </c>
      <c r="V28" s="40">
        <f t="shared" si="9"/>
        <v>0</v>
      </c>
      <c r="W28" s="1190">
        <f t="shared" si="9"/>
        <v>0</v>
      </c>
      <c r="X28" s="560">
        <v>0</v>
      </c>
      <c r="Y28" s="560">
        <f t="shared" si="9"/>
        <v>0</v>
      </c>
      <c r="Z28" s="1172">
        <f>SUM(Z26:Z27)</f>
        <v>0</v>
      </c>
      <c r="AA28" s="560">
        <v>0</v>
      </c>
      <c r="AB28" s="560">
        <f>SUM(AB26:AB27)</f>
        <v>0</v>
      </c>
      <c r="AC28" s="1172">
        <f t="shared" ref="AC28:AI28" si="10">SUM(AC26:AC27)</f>
        <v>0</v>
      </c>
      <c r="AD28" s="560">
        <v>0</v>
      </c>
      <c r="AE28" s="560">
        <f t="shared" si="10"/>
        <v>0</v>
      </c>
      <c r="AF28" s="1172">
        <f t="shared" si="10"/>
        <v>0</v>
      </c>
      <c r="AG28" s="560">
        <v>0</v>
      </c>
      <c r="AH28" s="560">
        <f t="shared" si="10"/>
        <v>0</v>
      </c>
      <c r="AI28" s="40">
        <f t="shared" si="10"/>
        <v>0</v>
      </c>
      <c r="AJ28" s="40"/>
      <c r="AK28" s="302"/>
    </row>
    <row r="29" spans="1:37" ht="12.75" customHeight="1" x14ac:dyDescent="0.25">
      <c r="A29" s="305" t="s">
        <v>73</v>
      </c>
      <c r="B29" s="1624" t="s">
        <v>72</v>
      </c>
      <c r="C29" s="1625"/>
      <c r="D29" s="1198">
        <f t="shared" si="3"/>
        <v>11588</v>
      </c>
      <c r="E29" s="61">
        <f t="shared" si="4"/>
        <v>12277</v>
      </c>
      <c r="F29" s="536">
        <f t="shared" si="5"/>
        <v>162</v>
      </c>
      <c r="G29" s="435">
        <f t="shared" si="1"/>
        <v>1.3195406043821781E-2</v>
      </c>
      <c r="H29" s="1176"/>
      <c r="I29" s="22">
        <v>0</v>
      </c>
      <c r="J29" s="22"/>
      <c r="K29" s="22"/>
      <c r="L29" s="22"/>
      <c r="M29" s="22"/>
      <c r="N29" s="1176"/>
      <c r="O29" s="22">
        <v>8</v>
      </c>
      <c r="P29" s="22"/>
      <c r="Q29" s="22"/>
      <c r="R29" s="22"/>
      <c r="S29" s="22"/>
      <c r="T29" s="1176">
        <f>1052+1376</f>
        <v>2428</v>
      </c>
      <c r="U29" s="22">
        <v>2428</v>
      </c>
      <c r="V29" s="22"/>
      <c r="W29" s="1189">
        <f>149+1697</f>
        <v>1846</v>
      </c>
      <c r="X29" s="474">
        <v>2494</v>
      </c>
      <c r="Y29" s="474">
        <v>162</v>
      </c>
      <c r="Z29" s="1176">
        <v>1836</v>
      </c>
      <c r="AA29" s="474">
        <v>1869</v>
      </c>
      <c r="AB29" s="474"/>
      <c r="AC29" s="1176">
        <f>54+5424</f>
        <v>5478</v>
      </c>
      <c r="AD29" s="474">
        <v>5478</v>
      </c>
      <c r="AE29" s="474"/>
      <c r="AF29" s="1176"/>
      <c r="AG29" s="474">
        <v>0</v>
      </c>
      <c r="AH29" s="474"/>
      <c r="AI29" s="22"/>
      <c r="AJ29" s="22"/>
      <c r="AK29" s="306"/>
    </row>
    <row r="30" spans="1:37" ht="12.75" customHeight="1" x14ac:dyDescent="0.25">
      <c r="A30" s="305" t="s">
        <v>75</v>
      </c>
      <c r="B30" s="1624" t="s">
        <v>74</v>
      </c>
      <c r="C30" s="1625"/>
      <c r="D30" s="1198">
        <f t="shared" ref="D30:D33" si="11">+H30+K30+AF30+AI30+N30+W30+Q30+Z30+AC30+T30</f>
        <v>0</v>
      </c>
      <c r="E30" s="61">
        <f t="shared" ref="E30:E33" si="12">+I30+L30+AG30+AJ30+O30+X30+R30+AA30+AD30+U30</f>
        <v>0</v>
      </c>
      <c r="F30" s="536">
        <f t="shared" ref="F30:F33" si="13">+J30+M30+AH30+AK30+P30+Y30+S30+AB30+AE30+V30</f>
        <v>0</v>
      </c>
      <c r="G30" s="435"/>
      <c r="H30" s="1176"/>
      <c r="I30" s="22">
        <v>0</v>
      </c>
      <c r="J30" s="22"/>
      <c r="K30" s="22"/>
      <c r="L30" s="22"/>
      <c r="M30" s="22"/>
      <c r="N30" s="1176"/>
      <c r="O30" s="22">
        <v>0</v>
      </c>
      <c r="P30" s="22"/>
      <c r="Q30" s="22"/>
      <c r="R30" s="22"/>
      <c r="S30" s="22"/>
      <c r="T30" s="1176"/>
      <c r="U30" s="22">
        <v>0</v>
      </c>
      <c r="V30" s="22"/>
      <c r="W30" s="1189"/>
      <c r="X30" s="474">
        <v>0</v>
      </c>
      <c r="Y30" s="474"/>
      <c r="Z30" s="1176"/>
      <c r="AA30" s="474">
        <v>0</v>
      </c>
      <c r="AB30" s="474"/>
      <c r="AC30" s="1176"/>
      <c r="AD30" s="474">
        <v>0</v>
      </c>
      <c r="AE30" s="474"/>
      <c r="AF30" s="1176"/>
      <c r="AG30" s="474">
        <v>0</v>
      </c>
      <c r="AH30" s="474"/>
      <c r="AI30" s="22"/>
      <c r="AJ30" s="22"/>
      <c r="AK30" s="306"/>
    </row>
    <row r="31" spans="1:37" ht="12.75" customHeight="1" x14ac:dyDescent="0.25">
      <c r="A31" s="305" t="s">
        <v>76</v>
      </c>
      <c r="B31" s="1624" t="s">
        <v>154</v>
      </c>
      <c r="C31" s="1625"/>
      <c r="D31" s="1198">
        <f t="shared" si="11"/>
        <v>0</v>
      </c>
      <c r="E31" s="61">
        <f t="shared" si="12"/>
        <v>0</v>
      </c>
      <c r="F31" s="536">
        <f t="shared" si="13"/>
        <v>0</v>
      </c>
      <c r="G31" s="435"/>
      <c r="H31" s="1176"/>
      <c r="I31" s="22">
        <v>0</v>
      </c>
      <c r="J31" s="22"/>
      <c r="K31" s="22"/>
      <c r="L31" s="22"/>
      <c r="M31" s="22"/>
      <c r="N31" s="1176"/>
      <c r="O31" s="22">
        <v>0</v>
      </c>
      <c r="P31" s="22"/>
      <c r="Q31" s="22"/>
      <c r="R31" s="22"/>
      <c r="S31" s="22"/>
      <c r="T31" s="1176"/>
      <c r="U31" s="22">
        <v>0</v>
      </c>
      <c r="V31" s="22"/>
      <c r="W31" s="1189"/>
      <c r="X31" s="474">
        <v>0</v>
      </c>
      <c r="Y31" s="474"/>
      <c r="Z31" s="1176"/>
      <c r="AA31" s="474">
        <v>0</v>
      </c>
      <c r="AB31" s="474"/>
      <c r="AC31" s="1176"/>
      <c r="AD31" s="474">
        <v>0</v>
      </c>
      <c r="AE31" s="474"/>
      <c r="AF31" s="1176"/>
      <c r="AG31" s="474">
        <v>0</v>
      </c>
      <c r="AH31" s="474"/>
      <c r="AI31" s="22"/>
      <c r="AJ31" s="22"/>
      <c r="AK31" s="306"/>
    </row>
    <row r="32" spans="1:37" ht="12.75" customHeight="1" x14ac:dyDescent="0.25">
      <c r="A32" s="305" t="s">
        <v>77</v>
      </c>
      <c r="B32" s="1624" t="s">
        <v>153</v>
      </c>
      <c r="C32" s="1625"/>
      <c r="D32" s="1198">
        <f t="shared" si="11"/>
        <v>0</v>
      </c>
      <c r="E32" s="61">
        <f t="shared" si="12"/>
        <v>0</v>
      </c>
      <c r="F32" s="536">
        <f t="shared" si="13"/>
        <v>0</v>
      </c>
      <c r="G32" s="435"/>
      <c r="H32" s="1176"/>
      <c r="I32" s="22">
        <v>0</v>
      </c>
      <c r="J32" s="22"/>
      <c r="K32" s="22"/>
      <c r="L32" s="22"/>
      <c r="M32" s="22"/>
      <c r="N32" s="1176"/>
      <c r="O32" s="22">
        <v>0</v>
      </c>
      <c r="P32" s="22"/>
      <c r="Q32" s="22"/>
      <c r="R32" s="22"/>
      <c r="S32" s="22"/>
      <c r="T32" s="1176"/>
      <c r="U32" s="22">
        <v>0</v>
      </c>
      <c r="V32" s="22"/>
      <c r="W32" s="1189"/>
      <c r="X32" s="474">
        <v>0</v>
      </c>
      <c r="Y32" s="474"/>
      <c r="Z32" s="1176"/>
      <c r="AA32" s="474">
        <v>0</v>
      </c>
      <c r="AB32" s="474"/>
      <c r="AC32" s="1176"/>
      <c r="AD32" s="474">
        <v>0</v>
      </c>
      <c r="AE32" s="474"/>
      <c r="AF32" s="1176"/>
      <c r="AG32" s="474">
        <v>0</v>
      </c>
      <c r="AH32" s="474"/>
      <c r="AI32" s="22"/>
      <c r="AJ32" s="22"/>
      <c r="AK32" s="306"/>
    </row>
    <row r="33" spans="1:37" ht="12.75" customHeight="1" x14ac:dyDescent="0.25">
      <c r="A33" s="305" t="s">
        <v>79</v>
      </c>
      <c r="B33" s="1624" t="s">
        <v>78</v>
      </c>
      <c r="C33" s="1625"/>
      <c r="D33" s="1198">
        <f t="shared" si="11"/>
        <v>0</v>
      </c>
      <c r="E33" s="61">
        <f t="shared" si="12"/>
        <v>279</v>
      </c>
      <c r="F33" s="536">
        <f t="shared" si="13"/>
        <v>269</v>
      </c>
      <c r="G33" s="435">
        <f t="shared" si="1"/>
        <v>0.96415770609318996</v>
      </c>
      <c r="H33" s="1176"/>
      <c r="I33" s="22">
        <v>0</v>
      </c>
      <c r="J33" s="22"/>
      <c r="K33" s="22"/>
      <c r="L33" s="22"/>
      <c r="M33" s="22"/>
      <c r="N33" s="1176"/>
      <c r="O33" s="22">
        <v>10</v>
      </c>
      <c r="P33" s="22"/>
      <c r="Q33" s="22"/>
      <c r="R33" s="22"/>
      <c r="S33" s="22"/>
      <c r="T33" s="1176"/>
      <c r="U33" s="22">
        <v>0</v>
      </c>
      <c r="V33" s="22"/>
      <c r="W33" s="1189"/>
      <c r="X33" s="474">
        <v>0</v>
      </c>
      <c r="Y33" s="474"/>
      <c r="Z33" s="1176"/>
      <c r="AA33" s="474">
        <v>0</v>
      </c>
      <c r="AB33" s="474"/>
      <c r="AC33" s="1176"/>
      <c r="AD33" s="474">
        <v>0</v>
      </c>
      <c r="AE33" s="474"/>
      <c r="AF33" s="1176"/>
      <c r="AG33" s="474">
        <v>269</v>
      </c>
      <c r="AH33" s="474">
        <v>269</v>
      </c>
      <c r="AI33" s="22"/>
      <c r="AJ33" s="22"/>
      <c r="AK33" s="306"/>
    </row>
    <row r="34" spans="1:37" s="32" customFormat="1" ht="12.75" customHeight="1" x14ac:dyDescent="0.2">
      <c r="A34" s="301" t="s">
        <v>80</v>
      </c>
      <c r="B34" s="1631" t="s">
        <v>152</v>
      </c>
      <c r="C34" s="1688"/>
      <c r="D34" s="1198">
        <f t="shared" si="3"/>
        <v>11588</v>
      </c>
      <c r="E34" s="40">
        <f t="shared" si="4"/>
        <v>12556</v>
      </c>
      <c r="F34" s="302">
        <f t="shared" si="5"/>
        <v>431</v>
      </c>
      <c r="G34" s="435">
        <f t="shared" si="1"/>
        <v>3.4326218540936607E-2</v>
      </c>
      <c r="H34" s="1172">
        <f>SUM(H29:H33)</f>
        <v>0</v>
      </c>
      <c r="I34" s="40">
        <v>0</v>
      </c>
      <c r="J34" s="40">
        <f t="shared" ref="J34:AI34" si="14">SUM(J29:J33)</f>
        <v>0</v>
      </c>
      <c r="K34" s="40">
        <f t="shared" si="14"/>
        <v>0</v>
      </c>
      <c r="L34" s="40">
        <f t="shared" si="14"/>
        <v>0</v>
      </c>
      <c r="M34" s="40">
        <f t="shared" si="14"/>
        <v>0</v>
      </c>
      <c r="N34" s="1172">
        <f t="shared" si="14"/>
        <v>0</v>
      </c>
      <c r="O34" s="40">
        <v>18</v>
      </c>
      <c r="P34" s="40">
        <f t="shared" si="14"/>
        <v>0</v>
      </c>
      <c r="Q34" s="40">
        <f t="shared" si="14"/>
        <v>0</v>
      </c>
      <c r="R34" s="40">
        <f t="shared" si="14"/>
        <v>0</v>
      </c>
      <c r="S34" s="40">
        <f t="shared" si="14"/>
        <v>0</v>
      </c>
      <c r="T34" s="1172">
        <f t="shared" si="14"/>
        <v>2428</v>
      </c>
      <c r="U34" s="40">
        <v>2428</v>
      </c>
      <c r="V34" s="40">
        <f t="shared" si="14"/>
        <v>0</v>
      </c>
      <c r="W34" s="1172">
        <f t="shared" si="14"/>
        <v>1846</v>
      </c>
      <c r="X34" s="560">
        <v>2494</v>
      </c>
      <c r="Y34" s="560">
        <f t="shared" si="14"/>
        <v>162</v>
      </c>
      <c r="Z34" s="1172">
        <f t="shared" si="14"/>
        <v>1836</v>
      </c>
      <c r="AA34" s="560">
        <v>1869</v>
      </c>
      <c r="AB34" s="560">
        <f t="shared" si="14"/>
        <v>0</v>
      </c>
      <c r="AC34" s="1172">
        <f t="shared" si="14"/>
        <v>5478</v>
      </c>
      <c r="AD34" s="560">
        <v>5478</v>
      </c>
      <c r="AE34" s="560">
        <f t="shared" si="14"/>
        <v>0</v>
      </c>
      <c r="AF34" s="1172">
        <f t="shared" si="14"/>
        <v>0</v>
      </c>
      <c r="AG34" s="560">
        <v>269</v>
      </c>
      <c r="AH34" s="560">
        <f t="shared" si="14"/>
        <v>269</v>
      </c>
      <c r="AI34" s="40">
        <f t="shared" si="14"/>
        <v>0</v>
      </c>
      <c r="AJ34" s="40"/>
      <c r="AK34" s="302"/>
    </row>
    <row r="35" spans="1:37" s="32" customFormat="1" ht="12.75" customHeight="1" x14ac:dyDescent="0.2">
      <c r="A35" s="301" t="s">
        <v>81</v>
      </c>
      <c r="B35" s="1631" t="s">
        <v>151</v>
      </c>
      <c r="C35" s="1688"/>
      <c r="D35" s="1198">
        <f t="shared" si="3"/>
        <v>100243</v>
      </c>
      <c r="E35" s="40">
        <f t="shared" si="4"/>
        <v>98918</v>
      </c>
      <c r="F35" s="302">
        <f t="shared" si="5"/>
        <v>4606</v>
      </c>
      <c r="G35" s="435">
        <f t="shared" si="1"/>
        <v>4.6563820538223583E-2</v>
      </c>
      <c r="H35" s="1173">
        <f t="shared" ref="H35:AI35" si="15">+H34+H28+H25+H17+H14</f>
        <v>33510</v>
      </c>
      <c r="I35" s="39">
        <v>15968</v>
      </c>
      <c r="J35" s="39">
        <f t="shared" si="15"/>
        <v>2500</v>
      </c>
      <c r="K35" s="39">
        <f t="shared" si="15"/>
        <v>0</v>
      </c>
      <c r="L35" s="39">
        <f t="shared" si="15"/>
        <v>0</v>
      </c>
      <c r="M35" s="39">
        <f t="shared" si="15"/>
        <v>0</v>
      </c>
      <c r="N35" s="1173">
        <f t="shared" si="15"/>
        <v>0</v>
      </c>
      <c r="O35" s="39">
        <v>10072</v>
      </c>
      <c r="P35" s="39">
        <f t="shared" si="15"/>
        <v>0</v>
      </c>
      <c r="Q35" s="39">
        <f t="shared" si="15"/>
        <v>0</v>
      </c>
      <c r="R35" s="39">
        <f t="shared" si="15"/>
        <v>0</v>
      </c>
      <c r="S35" s="39">
        <f t="shared" si="15"/>
        <v>0</v>
      </c>
      <c r="T35" s="1173">
        <f t="shared" si="15"/>
        <v>11423</v>
      </c>
      <c r="U35" s="39">
        <v>11423</v>
      </c>
      <c r="V35" s="39">
        <f t="shared" si="15"/>
        <v>0</v>
      </c>
      <c r="W35" s="1173">
        <f t="shared" si="15"/>
        <v>8680</v>
      </c>
      <c r="X35" s="1056">
        <v>11728</v>
      </c>
      <c r="Y35" s="1056">
        <f t="shared" si="15"/>
        <v>762</v>
      </c>
      <c r="Z35" s="1173">
        <f t="shared" si="15"/>
        <v>8636</v>
      </c>
      <c r="AA35" s="1056">
        <v>9049</v>
      </c>
      <c r="AB35" s="1056">
        <f t="shared" si="15"/>
        <v>260</v>
      </c>
      <c r="AC35" s="1173">
        <f t="shared" si="15"/>
        <v>37994</v>
      </c>
      <c r="AD35" s="1056">
        <v>37994</v>
      </c>
      <c r="AE35" s="1056">
        <f t="shared" si="15"/>
        <v>0</v>
      </c>
      <c r="AF35" s="1173">
        <f t="shared" si="15"/>
        <v>0</v>
      </c>
      <c r="AG35" s="1056">
        <v>2684</v>
      </c>
      <c r="AH35" s="1056">
        <f t="shared" si="15"/>
        <v>1084</v>
      </c>
      <c r="AI35" s="39">
        <f t="shared" si="15"/>
        <v>0</v>
      </c>
      <c r="AJ35" s="40"/>
      <c r="AK35" s="302"/>
    </row>
    <row r="36" spans="1:37" ht="12" customHeight="1" x14ac:dyDescent="0.25">
      <c r="A36" s="303"/>
      <c r="B36" s="1651"/>
      <c r="C36" s="1689"/>
      <c r="D36" s="1199"/>
      <c r="E36" s="144"/>
      <c r="F36" s="347"/>
      <c r="G36" s="435"/>
      <c r="H36" s="1179"/>
      <c r="I36" s="23"/>
      <c r="J36" s="24"/>
      <c r="K36" s="23"/>
      <c r="L36" s="23"/>
      <c r="M36" s="24"/>
      <c r="N36" s="1179"/>
      <c r="O36" s="23"/>
      <c r="P36" s="23"/>
      <c r="Q36" s="23"/>
      <c r="R36" s="23"/>
      <c r="S36" s="23"/>
      <c r="T36" s="1179"/>
      <c r="U36" s="23"/>
      <c r="V36" s="23"/>
      <c r="W36" s="1191"/>
      <c r="X36" s="1057"/>
      <c r="Y36" s="1058"/>
      <c r="Z36" s="1179"/>
      <c r="AA36" s="1057"/>
      <c r="AB36" s="1057"/>
      <c r="AC36" s="1179"/>
      <c r="AD36" s="1057"/>
      <c r="AE36" s="1057"/>
      <c r="AF36" s="1179"/>
      <c r="AG36" s="1057"/>
      <c r="AH36" s="1057"/>
      <c r="AI36" s="42"/>
      <c r="AJ36" s="42"/>
      <c r="AK36" s="304"/>
    </row>
    <row r="37" spans="1:37" ht="12.75" hidden="1" customHeight="1" x14ac:dyDescent="0.25">
      <c r="A37" s="69" t="s">
        <v>96</v>
      </c>
      <c r="B37" s="1618" t="s">
        <v>95</v>
      </c>
      <c r="C37" s="1619"/>
      <c r="D37" s="1199">
        <f t="shared" ref="D37:F43" si="16">+H37+K37+AF37+AI37+N37+W37+Q37+Z37+AC37+T37</f>
        <v>0</v>
      </c>
      <c r="E37" s="144">
        <f t="shared" si="16"/>
        <v>0</v>
      </c>
      <c r="F37" s="347">
        <f t="shared" si="16"/>
        <v>0</v>
      </c>
      <c r="G37" s="435"/>
      <c r="H37" s="1176"/>
      <c r="I37" s="22">
        <v>0</v>
      </c>
      <c r="J37" s="22"/>
      <c r="K37" s="22"/>
      <c r="L37" s="22"/>
      <c r="M37" s="22"/>
      <c r="N37" s="1176"/>
      <c r="O37" s="22">
        <v>0</v>
      </c>
      <c r="P37" s="22"/>
      <c r="Q37" s="22"/>
      <c r="R37" s="22"/>
      <c r="S37" s="22"/>
      <c r="T37" s="1176"/>
      <c r="U37" s="22">
        <v>0</v>
      </c>
      <c r="V37" s="22"/>
      <c r="W37" s="1189"/>
      <c r="X37" s="474">
        <v>0</v>
      </c>
      <c r="Y37" s="474"/>
      <c r="Z37" s="1176"/>
      <c r="AA37" s="474">
        <v>0</v>
      </c>
      <c r="AB37" s="474"/>
      <c r="AC37" s="1176"/>
      <c r="AD37" s="474">
        <v>0</v>
      </c>
      <c r="AE37" s="474"/>
      <c r="AF37" s="1176"/>
      <c r="AG37" s="474">
        <v>0</v>
      </c>
      <c r="AH37" s="474"/>
      <c r="AI37" s="42"/>
      <c r="AJ37" s="42"/>
      <c r="AK37" s="304"/>
    </row>
    <row r="38" spans="1:37" ht="12.75" hidden="1" customHeight="1" x14ac:dyDescent="0.25">
      <c r="A38" s="69" t="s">
        <v>98</v>
      </c>
      <c r="B38" s="1618" t="s">
        <v>97</v>
      </c>
      <c r="C38" s="1619"/>
      <c r="D38" s="1199">
        <f t="shared" si="16"/>
        <v>0</v>
      </c>
      <c r="E38" s="144">
        <f t="shared" si="16"/>
        <v>0</v>
      </c>
      <c r="F38" s="347">
        <f t="shared" si="16"/>
        <v>0</v>
      </c>
      <c r="G38" s="435"/>
      <c r="H38" s="1176"/>
      <c r="I38" s="22">
        <v>0</v>
      </c>
      <c r="J38" s="22"/>
      <c r="K38" s="22"/>
      <c r="L38" s="22"/>
      <c r="M38" s="22"/>
      <c r="N38" s="1176"/>
      <c r="O38" s="22">
        <v>0</v>
      </c>
      <c r="P38" s="22"/>
      <c r="Q38" s="22"/>
      <c r="R38" s="22"/>
      <c r="S38" s="22"/>
      <c r="T38" s="1176"/>
      <c r="U38" s="22">
        <v>0</v>
      </c>
      <c r="V38" s="22"/>
      <c r="W38" s="1189"/>
      <c r="X38" s="474">
        <v>0</v>
      </c>
      <c r="Y38" s="474"/>
      <c r="Z38" s="1176"/>
      <c r="AA38" s="474">
        <v>0</v>
      </c>
      <c r="AB38" s="474"/>
      <c r="AC38" s="1176"/>
      <c r="AD38" s="474">
        <v>0</v>
      </c>
      <c r="AE38" s="474"/>
      <c r="AF38" s="1176"/>
      <c r="AG38" s="474">
        <v>0</v>
      </c>
      <c r="AH38" s="474"/>
      <c r="AI38" s="42"/>
      <c r="AJ38" s="42"/>
      <c r="AK38" s="304"/>
    </row>
    <row r="39" spans="1:37" ht="23.25" hidden="1" customHeight="1" x14ac:dyDescent="0.25">
      <c r="A39" s="69" t="s">
        <v>101</v>
      </c>
      <c r="B39" s="1618" t="s">
        <v>165</v>
      </c>
      <c r="C39" s="1619"/>
      <c r="D39" s="1199">
        <f t="shared" si="16"/>
        <v>0</v>
      </c>
      <c r="E39" s="144">
        <f t="shared" si="16"/>
        <v>0</v>
      </c>
      <c r="F39" s="347">
        <f t="shared" si="16"/>
        <v>0</v>
      </c>
      <c r="G39" s="435"/>
      <c r="H39" s="1176"/>
      <c r="I39" s="22">
        <v>0</v>
      </c>
      <c r="J39" s="22"/>
      <c r="K39" s="22"/>
      <c r="L39" s="22"/>
      <c r="M39" s="22"/>
      <c r="N39" s="1176"/>
      <c r="O39" s="22">
        <v>0</v>
      </c>
      <c r="P39" s="22"/>
      <c r="Q39" s="22"/>
      <c r="R39" s="22"/>
      <c r="S39" s="22"/>
      <c r="T39" s="1176"/>
      <c r="U39" s="22">
        <v>0</v>
      </c>
      <c r="V39" s="22"/>
      <c r="W39" s="1189"/>
      <c r="X39" s="474">
        <v>0</v>
      </c>
      <c r="Y39" s="474"/>
      <c r="Z39" s="1176"/>
      <c r="AA39" s="474">
        <v>0</v>
      </c>
      <c r="AB39" s="474"/>
      <c r="AC39" s="1176"/>
      <c r="AD39" s="474">
        <v>0</v>
      </c>
      <c r="AE39" s="474"/>
      <c r="AF39" s="1176"/>
      <c r="AG39" s="474">
        <v>0</v>
      </c>
      <c r="AH39" s="474"/>
      <c r="AI39" s="42"/>
      <c r="AJ39" s="42"/>
      <c r="AK39" s="304"/>
    </row>
    <row r="40" spans="1:37" ht="25.5" hidden="1" customHeight="1" x14ac:dyDescent="0.25">
      <c r="A40" s="69" t="s">
        <v>103</v>
      </c>
      <c r="B40" s="1618" t="s">
        <v>102</v>
      </c>
      <c r="C40" s="1619"/>
      <c r="D40" s="1199">
        <f t="shared" si="16"/>
        <v>0</v>
      </c>
      <c r="E40" s="144">
        <f t="shared" si="16"/>
        <v>0</v>
      </c>
      <c r="F40" s="347">
        <f t="shared" si="16"/>
        <v>0</v>
      </c>
      <c r="G40" s="435"/>
      <c r="H40" s="1176"/>
      <c r="I40" s="22">
        <v>0</v>
      </c>
      <c r="J40" s="22"/>
      <c r="K40" s="22"/>
      <c r="L40" s="22"/>
      <c r="M40" s="22"/>
      <c r="N40" s="1176"/>
      <c r="O40" s="22">
        <v>0</v>
      </c>
      <c r="P40" s="22"/>
      <c r="Q40" s="22"/>
      <c r="R40" s="22"/>
      <c r="S40" s="22"/>
      <c r="T40" s="1176"/>
      <c r="U40" s="22">
        <v>0</v>
      </c>
      <c r="V40" s="22"/>
      <c r="W40" s="1189"/>
      <c r="X40" s="474">
        <v>0</v>
      </c>
      <c r="Y40" s="474"/>
      <c r="Z40" s="1176"/>
      <c r="AA40" s="474">
        <v>0</v>
      </c>
      <c r="AB40" s="474"/>
      <c r="AC40" s="1176"/>
      <c r="AD40" s="474">
        <v>0</v>
      </c>
      <c r="AE40" s="474"/>
      <c r="AF40" s="1176"/>
      <c r="AG40" s="474">
        <v>0</v>
      </c>
      <c r="AH40" s="474"/>
      <c r="AI40" s="42"/>
      <c r="AJ40" s="42"/>
      <c r="AK40" s="304"/>
    </row>
    <row r="41" spans="1:37" ht="27" hidden="1" customHeight="1" x14ac:dyDescent="0.25">
      <c r="A41" s="69" t="s">
        <v>107</v>
      </c>
      <c r="B41" s="1618" t="s">
        <v>164</v>
      </c>
      <c r="C41" s="1619"/>
      <c r="D41" s="1199">
        <f t="shared" si="16"/>
        <v>0</v>
      </c>
      <c r="E41" s="144">
        <f t="shared" si="16"/>
        <v>0</v>
      </c>
      <c r="F41" s="347">
        <f t="shared" si="16"/>
        <v>0</v>
      </c>
      <c r="G41" s="435"/>
      <c r="H41" s="1176"/>
      <c r="I41" s="22">
        <v>0</v>
      </c>
      <c r="J41" s="22"/>
      <c r="K41" s="22"/>
      <c r="L41" s="22"/>
      <c r="M41" s="22"/>
      <c r="N41" s="1176"/>
      <c r="O41" s="22">
        <v>0</v>
      </c>
      <c r="P41" s="22"/>
      <c r="Q41" s="22"/>
      <c r="R41" s="22"/>
      <c r="S41" s="22"/>
      <c r="T41" s="1176"/>
      <c r="U41" s="22">
        <v>0</v>
      </c>
      <c r="V41" s="22"/>
      <c r="W41" s="1189"/>
      <c r="X41" s="474">
        <v>0</v>
      </c>
      <c r="Y41" s="474"/>
      <c r="Z41" s="1176"/>
      <c r="AA41" s="474">
        <v>0</v>
      </c>
      <c r="AB41" s="474"/>
      <c r="AC41" s="1176"/>
      <c r="AD41" s="474">
        <v>0</v>
      </c>
      <c r="AE41" s="474"/>
      <c r="AF41" s="1176"/>
      <c r="AG41" s="474">
        <v>0</v>
      </c>
      <c r="AH41" s="474"/>
      <c r="AI41" s="42"/>
      <c r="AJ41" s="42"/>
      <c r="AK41" s="304"/>
    </row>
    <row r="42" spans="1:37" ht="12.75" hidden="1" customHeight="1" x14ac:dyDescent="0.25">
      <c r="A42" s="69" t="s">
        <v>567</v>
      </c>
      <c r="B42" s="1642" t="s">
        <v>106</v>
      </c>
      <c r="C42" s="1687"/>
      <c r="D42" s="1199">
        <f t="shared" si="16"/>
        <v>0</v>
      </c>
      <c r="E42" s="144">
        <f t="shared" si="16"/>
        <v>0</v>
      </c>
      <c r="F42" s="347">
        <f t="shared" si="16"/>
        <v>0</v>
      </c>
      <c r="G42" s="435"/>
      <c r="H42" s="1176"/>
      <c r="I42" s="22">
        <v>0</v>
      </c>
      <c r="J42" s="22"/>
      <c r="K42" s="22"/>
      <c r="L42" s="22"/>
      <c r="M42" s="22"/>
      <c r="N42" s="1176"/>
      <c r="O42" s="22">
        <v>0</v>
      </c>
      <c r="P42" s="22"/>
      <c r="Q42" s="22"/>
      <c r="R42" s="22"/>
      <c r="S42" s="22"/>
      <c r="T42" s="1176"/>
      <c r="U42" s="22">
        <v>0</v>
      </c>
      <c r="V42" s="22"/>
      <c r="W42" s="1189"/>
      <c r="X42" s="474">
        <v>0</v>
      </c>
      <c r="Y42" s="474"/>
      <c r="Z42" s="1176"/>
      <c r="AA42" s="474">
        <v>0</v>
      </c>
      <c r="AB42" s="474"/>
      <c r="AC42" s="1176"/>
      <c r="AD42" s="474">
        <v>0</v>
      </c>
      <c r="AE42" s="474"/>
      <c r="AF42" s="1176"/>
      <c r="AG42" s="474">
        <v>0</v>
      </c>
      <c r="AH42" s="474"/>
      <c r="AI42" s="42"/>
      <c r="AJ42" s="42"/>
      <c r="AK42" s="304"/>
    </row>
    <row r="43" spans="1:37" s="32" customFormat="1" ht="12.75" customHeight="1" x14ac:dyDescent="0.2">
      <c r="A43" s="301" t="s">
        <v>108</v>
      </c>
      <c r="B43" s="1631" t="s">
        <v>163</v>
      </c>
      <c r="C43" s="1688"/>
      <c r="D43" s="1198">
        <f t="shared" si="16"/>
        <v>0</v>
      </c>
      <c r="E43" s="40">
        <f t="shared" si="16"/>
        <v>0</v>
      </c>
      <c r="F43" s="302">
        <f t="shared" si="16"/>
        <v>0</v>
      </c>
      <c r="G43" s="435"/>
      <c r="H43" s="1172"/>
      <c r="I43" s="40">
        <v>0</v>
      </c>
      <c r="J43" s="22">
        <f t="shared" ref="J43" si="17">H43+I43</f>
        <v>0</v>
      </c>
      <c r="K43" s="40"/>
      <c r="L43" s="40"/>
      <c r="M43" s="22"/>
      <c r="N43" s="1172"/>
      <c r="O43" s="40">
        <v>0</v>
      </c>
      <c r="P43" s="22"/>
      <c r="Q43" s="40"/>
      <c r="R43" s="40"/>
      <c r="S43" s="22"/>
      <c r="T43" s="1172"/>
      <c r="U43" s="40">
        <v>0</v>
      </c>
      <c r="V43" s="22"/>
      <c r="W43" s="1190"/>
      <c r="X43" s="560">
        <v>0</v>
      </c>
      <c r="Y43" s="474"/>
      <c r="Z43" s="1172"/>
      <c r="AA43" s="560">
        <v>0</v>
      </c>
      <c r="AB43" s="474"/>
      <c r="AC43" s="1172"/>
      <c r="AD43" s="560">
        <v>0</v>
      </c>
      <c r="AE43" s="474"/>
      <c r="AF43" s="1172"/>
      <c r="AG43" s="560">
        <v>0</v>
      </c>
      <c r="AH43" s="474"/>
      <c r="AI43" s="40"/>
      <c r="AJ43" s="40"/>
      <c r="AK43" s="302"/>
    </row>
    <row r="44" spans="1:37" ht="12" customHeight="1" x14ac:dyDescent="0.25">
      <c r="A44" s="303"/>
      <c r="B44" s="387"/>
      <c r="C44" s="218"/>
      <c r="D44" s="1199"/>
      <c r="E44" s="144"/>
      <c r="F44" s="347"/>
      <c r="G44" s="435"/>
      <c r="H44" s="1179"/>
      <c r="I44" s="23"/>
      <c r="J44" s="24"/>
      <c r="K44" s="23"/>
      <c r="L44" s="23"/>
      <c r="M44" s="24"/>
      <c r="N44" s="1179"/>
      <c r="O44" s="23"/>
      <c r="P44" s="23"/>
      <c r="Q44" s="23"/>
      <c r="R44" s="23"/>
      <c r="S44" s="23"/>
      <c r="T44" s="1179"/>
      <c r="U44" s="23"/>
      <c r="V44" s="23"/>
      <c r="W44" s="1191"/>
      <c r="X44" s="1057"/>
      <c r="Y44" s="1058"/>
      <c r="Z44" s="1179"/>
      <c r="AA44" s="1057"/>
      <c r="AB44" s="352"/>
      <c r="AC44" s="1179"/>
      <c r="AD44" s="1057"/>
      <c r="AE44" s="1057"/>
      <c r="AF44" s="1179"/>
      <c r="AG44" s="1057"/>
      <c r="AH44" s="1057"/>
      <c r="AI44" s="42"/>
      <c r="AJ44" s="42"/>
      <c r="AK44" s="304"/>
    </row>
    <row r="45" spans="1:37" ht="12.75" customHeight="1" x14ac:dyDescent="0.25">
      <c r="A45" s="305" t="s">
        <v>110</v>
      </c>
      <c r="B45" s="1624" t="s">
        <v>109</v>
      </c>
      <c r="C45" s="1625"/>
      <c r="D45" s="1198">
        <f t="shared" ref="D45:F52" si="18">+H45+K45+AF45+AI45+N45+W45+Q45+Z45+AC45+T45</f>
        <v>0</v>
      </c>
      <c r="E45" s="40">
        <f t="shared" si="18"/>
        <v>0</v>
      </c>
      <c r="F45" s="302">
        <f t="shared" si="18"/>
        <v>4150</v>
      </c>
      <c r="G45" s="435"/>
      <c r="H45" s="1178"/>
      <c r="I45" s="25">
        <v>0</v>
      </c>
      <c r="J45" s="22">
        <v>4150</v>
      </c>
      <c r="K45" s="25"/>
      <c r="L45" s="25"/>
      <c r="M45" s="22"/>
      <c r="N45" s="1178"/>
      <c r="O45" s="25">
        <v>0</v>
      </c>
      <c r="P45" s="22"/>
      <c r="Q45" s="25"/>
      <c r="R45" s="25"/>
      <c r="S45" s="22"/>
      <c r="T45" s="1178"/>
      <c r="U45" s="25">
        <v>0</v>
      </c>
      <c r="V45" s="22"/>
      <c r="W45" s="1192"/>
      <c r="X45" s="1059">
        <v>0</v>
      </c>
      <c r="Y45" s="474"/>
      <c r="Z45" s="1178"/>
      <c r="AA45" s="1059">
        <v>0</v>
      </c>
      <c r="AB45" s="474"/>
      <c r="AC45" s="1178"/>
      <c r="AD45" s="1059">
        <v>0</v>
      </c>
      <c r="AE45" s="474"/>
      <c r="AF45" s="1178"/>
      <c r="AG45" s="1059">
        <v>0</v>
      </c>
      <c r="AH45" s="474"/>
      <c r="AI45" s="22"/>
      <c r="AJ45" s="22"/>
      <c r="AK45" s="306"/>
    </row>
    <row r="46" spans="1:37" ht="12.75" customHeight="1" x14ac:dyDescent="0.25">
      <c r="A46" s="305" t="s">
        <v>111</v>
      </c>
      <c r="B46" s="1624" t="s">
        <v>162</v>
      </c>
      <c r="C46" s="1625"/>
      <c r="D46" s="1198">
        <f t="shared" si="18"/>
        <v>922860</v>
      </c>
      <c r="E46" s="40">
        <f t="shared" si="18"/>
        <v>1268320</v>
      </c>
      <c r="F46" s="302">
        <f t="shared" si="18"/>
        <v>681600</v>
      </c>
      <c r="G46" s="435">
        <f t="shared" si="1"/>
        <v>0.53740380976409741</v>
      </c>
      <c r="H46" s="1176"/>
      <c r="I46" s="22">
        <v>0</v>
      </c>
      <c r="J46" s="22"/>
      <c r="K46" s="22"/>
      <c r="L46" s="22"/>
      <c r="M46" s="22"/>
      <c r="N46" s="1176">
        <v>479595</v>
      </c>
      <c r="O46" s="22">
        <v>825055</v>
      </c>
      <c r="P46" s="22">
        <v>681600</v>
      </c>
      <c r="Q46" s="22"/>
      <c r="R46" s="22"/>
      <c r="S46" s="22"/>
      <c r="T46" s="1176">
        <v>68958</v>
      </c>
      <c r="U46" s="22">
        <v>68958</v>
      </c>
      <c r="V46" s="22"/>
      <c r="W46" s="1189"/>
      <c r="X46" s="474">
        <v>0</v>
      </c>
      <c r="Y46" s="474"/>
      <c r="Z46" s="1178">
        <f>91942+5195</f>
        <v>97137</v>
      </c>
      <c r="AA46" s="1059">
        <v>97137</v>
      </c>
      <c r="AB46" s="474"/>
      <c r="AC46" s="1176">
        <f>45000+11000+221170</f>
        <v>277170</v>
      </c>
      <c r="AD46" s="474">
        <v>277170</v>
      </c>
      <c r="AE46" s="474"/>
      <c r="AF46" s="1176"/>
      <c r="AG46" s="474">
        <v>0</v>
      </c>
      <c r="AH46" s="474"/>
      <c r="AI46" s="22"/>
      <c r="AJ46" s="22"/>
      <c r="AK46" s="306"/>
    </row>
    <row r="47" spans="1:37" ht="12.75" customHeight="1" x14ac:dyDescent="0.25">
      <c r="A47" s="305" t="s">
        <v>114</v>
      </c>
      <c r="B47" s="1624" t="s">
        <v>113</v>
      </c>
      <c r="C47" s="1625"/>
      <c r="D47" s="1198">
        <f t="shared" si="18"/>
        <v>0</v>
      </c>
      <c r="E47" s="40">
        <f t="shared" si="18"/>
        <v>0</v>
      </c>
      <c r="F47" s="302">
        <f t="shared" si="18"/>
        <v>0</v>
      </c>
      <c r="G47" s="435"/>
      <c r="H47" s="1176"/>
      <c r="I47" s="22">
        <v>0</v>
      </c>
      <c r="J47" s="22"/>
      <c r="K47" s="22"/>
      <c r="L47" s="22"/>
      <c r="M47" s="22"/>
      <c r="N47" s="1176"/>
      <c r="O47" s="22">
        <v>0</v>
      </c>
      <c r="P47" s="22"/>
      <c r="Q47" s="22"/>
      <c r="R47" s="22"/>
      <c r="S47" s="22"/>
      <c r="T47" s="1176"/>
      <c r="U47" s="22">
        <v>0</v>
      </c>
      <c r="V47" s="22"/>
      <c r="W47" s="1189"/>
      <c r="X47" s="474">
        <v>0</v>
      </c>
      <c r="Y47" s="474"/>
      <c r="Z47" s="1178"/>
      <c r="AA47" s="1059">
        <v>0</v>
      </c>
      <c r="AB47" s="474"/>
      <c r="AC47" s="1176"/>
      <c r="AD47" s="474">
        <v>0</v>
      </c>
      <c r="AE47" s="474"/>
      <c r="AF47" s="1176"/>
      <c r="AG47" s="474">
        <v>0</v>
      </c>
      <c r="AH47" s="474"/>
      <c r="AI47" s="22"/>
      <c r="AJ47" s="22"/>
      <c r="AK47" s="306"/>
    </row>
    <row r="48" spans="1:37" ht="12.75" customHeight="1" x14ac:dyDescent="0.25">
      <c r="A48" s="305" t="s">
        <v>116</v>
      </c>
      <c r="B48" s="1624" t="s">
        <v>115</v>
      </c>
      <c r="C48" s="1625"/>
      <c r="D48" s="1198">
        <f t="shared" si="18"/>
        <v>13386</v>
      </c>
      <c r="E48" s="40">
        <f t="shared" si="18"/>
        <v>13386</v>
      </c>
      <c r="F48" s="302">
        <f t="shared" si="18"/>
        <v>0</v>
      </c>
      <c r="G48" s="435">
        <f t="shared" si="1"/>
        <v>0</v>
      </c>
      <c r="H48" s="1176"/>
      <c r="I48" s="22">
        <v>0</v>
      </c>
      <c r="J48" s="22"/>
      <c r="K48" s="22"/>
      <c r="L48" s="22"/>
      <c r="M48" s="22"/>
      <c r="N48" s="1176"/>
      <c r="O48" s="22">
        <v>0</v>
      </c>
      <c r="P48" s="22"/>
      <c r="Q48" s="22"/>
      <c r="R48" s="22"/>
      <c r="S48" s="22"/>
      <c r="T48" s="1176"/>
      <c r="U48" s="22">
        <v>0</v>
      </c>
      <c r="V48" s="22"/>
      <c r="W48" s="1189">
        <v>13386</v>
      </c>
      <c r="X48" s="474">
        <v>13386</v>
      </c>
      <c r="Y48" s="474"/>
      <c r="Z48" s="1178"/>
      <c r="AA48" s="1059">
        <v>0</v>
      </c>
      <c r="AB48" s="474"/>
      <c r="AC48" s="1176"/>
      <c r="AD48" s="474">
        <v>0</v>
      </c>
      <c r="AE48" s="474"/>
      <c r="AF48" s="1176"/>
      <c r="AG48" s="474">
        <v>0</v>
      </c>
      <c r="AH48" s="474"/>
      <c r="AI48" s="22"/>
      <c r="AJ48" s="22"/>
      <c r="AK48" s="306"/>
    </row>
    <row r="49" spans="1:39" ht="12.75" customHeight="1" x14ac:dyDescent="0.25">
      <c r="A49" s="305" t="s">
        <v>118</v>
      </c>
      <c r="B49" s="1624" t="s">
        <v>117</v>
      </c>
      <c r="C49" s="1625"/>
      <c r="D49" s="1198">
        <f t="shared" si="18"/>
        <v>0</v>
      </c>
      <c r="E49" s="40">
        <f t="shared" si="18"/>
        <v>0</v>
      </c>
      <c r="F49" s="302">
        <f t="shared" si="18"/>
        <v>0</v>
      </c>
      <c r="G49" s="435"/>
      <c r="H49" s="1176"/>
      <c r="I49" s="22">
        <v>0</v>
      </c>
      <c r="J49" s="22"/>
      <c r="K49" s="22"/>
      <c r="L49" s="22"/>
      <c r="M49" s="22"/>
      <c r="N49" s="1176"/>
      <c r="O49" s="22">
        <v>0</v>
      </c>
      <c r="P49" s="22"/>
      <c r="Q49" s="22"/>
      <c r="R49" s="22"/>
      <c r="S49" s="22"/>
      <c r="T49" s="1176"/>
      <c r="U49" s="22">
        <v>0</v>
      </c>
      <c r="V49" s="22"/>
      <c r="W49" s="1189"/>
      <c r="X49" s="474">
        <v>0</v>
      </c>
      <c r="Y49" s="474"/>
      <c r="Z49" s="1178"/>
      <c r="AA49" s="1059">
        <v>0</v>
      </c>
      <c r="AB49" s="474"/>
      <c r="AC49" s="1176"/>
      <c r="AD49" s="474">
        <v>0</v>
      </c>
      <c r="AE49" s="474"/>
      <c r="AF49" s="1176"/>
      <c r="AG49" s="474">
        <v>0</v>
      </c>
      <c r="AH49" s="474"/>
      <c r="AI49" s="22"/>
      <c r="AJ49" s="22"/>
      <c r="AK49" s="306"/>
    </row>
    <row r="50" spans="1:39" ht="12.75" customHeight="1" x14ac:dyDescent="0.25">
      <c r="A50" s="305" t="s">
        <v>120</v>
      </c>
      <c r="B50" s="1624" t="s">
        <v>119</v>
      </c>
      <c r="C50" s="1625"/>
      <c r="D50" s="1198">
        <f t="shared" si="18"/>
        <v>0</v>
      </c>
      <c r="E50" s="40">
        <f t="shared" si="18"/>
        <v>0</v>
      </c>
      <c r="F50" s="302">
        <f t="shared" si="18"/>
        <v>0</v>
      </c>
      <c r="G50" s="435"/>
      <c r="H50" s="1176"/>
      <c r="I50" s="22">
        <v>0</v>
      </c>
      <c r="J50" s="22"/>
      <c r="K50" s="22"/>
      <c r="L50" s="22"/>
      <c r="M50" s="22"/>
      <c r="N50" s="1176"/>
      <c r="O50" s="22">
        <v>0</v>
      </c>
      <c r="P50" s="22"/>
      <c r="Q50" s="22"/>
      <c r="R50" s="22"/>
      <c r="S50" s="22"/>
      <c r="T50" s="1176"/>
      <c r="U50" s="22">
        <v>0</v>
      </c>
      <c r="V50" s="22"/>
      <c r="W50" s="1189"/>
      <c r="X50" s="474">
        <v>0</v>
      </c>
      <c r="Y50" s="474"/>
      <c r="Z50" s="1178"/>
      <c r="AA50" s="1059">
        <v>0</v>
      </c>
      <c r="AB50" s="474"/>
      <c r="AC50" s="1176"/>
      <c r="AD50" s="474">
        <v>0</v>
      </c>
      <c r="AE50" s="474"/>
      <c r="AF50" s="1176"/>
      <c r="AG50" s="474">
        <v>0</v>
      </c>
      <c r="AH50" s="474"/>
      <c r="AI50" s="22"/>
      <c r="AJ50" s="22"/>
      <c r="AK50" s="306"/>
    </row>
    <row r="51" spans="1:39" ht="12.75" customHeight="1" x14ac:dyDescent="0.25">
      <c r="A51" s="305" t="s">
        <v>122</v>
      </c>
      <c r="B51" s="1624" t="s">
        <v>121</v>
      </c>
      <c r="C51" s="1625"/>
      <c r="D51" s="1198">
        <f t="shared" si="18"/>
        <v>123296</v>
      </c>
      <c r="E51" s="40">
        <f t="shared" si="18"/>
        <v>123296</v>
      </c>
      <c r="F51" s="302">
        <f t="shared" si="18"/>
        <v>1120</v>
      </c>
      <c r="G51" s="435">
        <f t="shared" si="1"/>
        <v>9.0838307812094472E-3</v>
      </c>
      <c r="H51" s="1176"/>
      <c r="I51" s="22">
        <v>0</v>
      </c>
      <c r="J51" s="22">
        <v>1120</v>
      </c>
      <c r="K51" s="22"/>
      <c r="L51" s="22"/>
      <c r="M51" s="22"/>
      <c r="N51" s="1176"/>
      <c r="O51" s="22">
        <v>0</v>
      </c>
      <c r="P51" s="22"/>
      <c r="Q51" s="22"/>
      <c r="R51" s="22"/>
      <c r="S51" s="22"/>
      <c r="T51" s="1176">
        <v>18619</v>
      </c>
      <c r="U51" s="22">
        <v>18619</v>
      </c>
      <c r="V51" s="22"/>
      <c r="W51" s="1189">
        <v>3614</v>
      </c>
      <c r="X51" s="474">
        <v>3614</v>
      </c>
      <c r="Y51" s="474"/>
      <c r="Z51" s="1178">
        <f>24824+1403</f>
        <v>26227</v>
      </c>
      <c r="AA51" s="1059">
        <v>26227</v>
      </c>
      <c r="AB51" s="474"/>
      <c r="AC51" s="1176">
        <f>12150+2970+59716</f>
        <v>74836</v>
      </c>
      <c r="AD51" s="474">
        <v>74836</v>
      </c>
      <c r="AE51" s="474"/>
      <c r="AF51" s="1176"/>
      <c r="AG51" s="474">
        <v>0</v>
      </c>
      <c r="AH51" s="474"/>
      <c r="AI51" s="22"/>
      <c r="AJ51" s="22"/>
      <c r="AK51" s="306"/>
    </row>
    <row r="52" spans="1:39" s="32" customFormat="1" ht="12.75" customHeight="1" x14ac:dyDescent="0.2">
      <c r="A52" s="301" t="s">
        <v>123</v>
      </c>
      <c r="B52" s="1631" t="s">
        <v>161</v>
      </c>
      <c r="C52" s="1688"/>
      <c r="D52" s="1198">
        <f t="shared" si="18"/>
        <v>1059542</v>
      </c>
      <c r="E52" s="40">
        <f t="shared" si="18"/>
        <v>1405002</v>
      </c>
      <c r="F52" s="302">
        <f t="shared" si="18"/>
        <v>686870</v>
      </c>
      <c r="G52" s="435">
        <f t="shared" si="1"/>
        <v>0.48887474893274174</v>
      </c>
      <c r="H52" s="1173">
        <f t="shared" ref="H52:AB52" si="19">+H51+H50+H49+H48+H47+H46+H45</f>
        <v>0</v>
      </c>
      <c r="I52" s="39">
        <v>0</v>
      </c>
      <c r="J52" s="39">
        <f t="shared" si="19"/>
        <v>5270</v>
      </c>
      <c r="K52" s="39">
        <f t="shared" si="19"/>
        <v>0</v>
      </c>
      <c r="L52" s="39">
        <f t="shared" si="19"/>
        <v>0</v>
      </c>
      <c r="M52" s="39">
        <f t="shared" si="19"/>
        <v>0</v>
      </c>
      <c r="N52" s="1173">
        <f t="shared" si="19"/>
        <v>479595</v>
      </c>
      <c r="O52" s="39">
        <v>825055</v>
      </c>
      <c r="P52" s="39">
        <f t="shared" si="19"/>
        <v>681600</v>
      </c>
      <c r="Q52" s="39">
        <f t="shared" si="19"/>
        <v>0</v>
      </c>
      <c r="R52" s="39">
        <f t="shared" si="19"/>
        <v>0</v>
      </c>
      <c r="S52" s="39">
        <f t="shared" si="19"/>
        <v>0</v>
      </c>
      <c r="T52" s="1173">
        <f>+T51+T50+T49+T48+T47+T46+T45</f>
        <v>87577</v>
      </c>
      <c r="U52" s="39">
        <v>87577</v>
      </c>
      <c r="V52" s="39">
        <f t="shared" si="19"/>
        <v>0</v>
      </c>
      <c r="W52" s="1193">
        <f t="shared" si="19"/>
        <v>17000</v>
      </c>
      <c r="X52" s="1056">
        <v>17000</v>
      </c>
      <c r="Y52" s="1056">
        <f t="shared" si="19"/>
        <v>0</v>
      </c>
      <c r="Z52" s="1173">
        <f t="shared" si="19"/>
        <v>123364</v>
      </c>
      <c r="AA52" s="1056">
        <v>123364</v>
      </c>
      <c r="AB52" s="1056">
        <f t="shared" si="19"/>
        <v>0</v>
      </c>
      <c r="AC52" s="1173">
        <f>+AC51+AC50+AC49+AC48+AC47+AC46+AC45</f>
        <v>352006</v>
      </c>
      <c r="AD52" s="1056">
        <v>352006</v>
      </c>
      <c r="AE52" s="1056">
        <f t="shared" ref="AE52" si="20">+AE51+AE50+AE49+AE48+AE47+AE46+AE45</f>
        <v>0</v>
      </c>
      <c r="AF52" s="1173">
        <f>+AF51+AF50+AF49+AF48+AF47+AF46+AF45</f>
        <v>0</v>
      </c>
      <c r="AG52" s="1056">
        <v>0</v>
      </c>
      <c r="AH52" s="1056">
        <f t="shared" ref="AH52:AK52" si="21">+AH51+AH50+AH49+AH48+AH47+AH46+AH45</f>
        <v>0</v>
      </c>
      <c r="AI52" s="40">
        <f>+AI51+AI50+AI49+AI48+AI47+AI46+AI45</f>
        <v>0</v>
      </c>
      <c r="AJ52" s="40">
        <f t="shared" si="21"/>
        <v>0</v>
      </c>
      <c r="AK52" s="302">
        <f t="shared" si="21"/>
        <v>0</v>
      </c>
    </row>
    <row r="53" spans="1:39" x14ac:dyDescent="0.25">
      <c r="A53" s="303"/>
      <c r="B53" s="387"/>
      <c r="C53" s="218"/>
      <c r="D53" s="1199"/>
      <c r="E53" s="144"/>
      <c r="F53" s="347"/>
      <c r="G53" s="435"/>
      <c r="H53" s="1179"/>
      <c r="I53" s="23"/>
      <c r="J53" s="24"/>
      <c r="K53" s="23"/>
      <c r="L53" s="23"/>
      <c r="M53" s="24"/>
      <c r="N53" s="1179"/>
      <c r="O53" s="23"/>
      <c r="P53" s="23"/>
      <c r="Q53" s="23"/>
      <c r="R53" s="23"/>
      <c r="S53" s="23"/>
      <c r="T53" s="1179"/>
      <c r="U53" s="23"/>
      <c r="V53" s="23"/>
      <c r="W53" s="1191"/>
      <c r="X53" s="1057"/>
      <c r="Y53" s="1058"/>
      <c r="Z53" s="1179"/>
      <c r="AA53" s="1057"/>
      <c r="AB53" s="1057"/>
      <c r="AC53" s="1179"/>
      <c r="AD53" s="1057"/>
      <c r="AE53" s="1057"/>
      <c r="AF53" s="1179"/>
      <c r="AG53" s="1057"/>
      <c r="AH53" s="1057"/>
      <c r="AI53" s="42"/>
      <c r="AJ53" s="42"/>
      <c r="AK53" s="304"/>
    </row>
    <row r="54" spans="1:39" ht="12.75" customHeight="1" x14ac:dyDescent="0.25">
      <c r="A54" s="305" t="s">
        <v>125</v>
      </c>
      <c r="B54" s="1624" t="s">
        <v>124</v>
      </c>
      <c r="C54" s="1625"/>
      <c r="D54" s="1198">
        <f t="shared" ref="D54:F58" si="22">+H54+K54+AF54+AI54+N54+W54+Q54+Z54+AC54+T54</f>
        <v>0</v>
      </c>
      <c r="E54" s="40">
        <f t="shared" si="22"/>
        <v>7895</v>
      </c>
      <c r="F54" s="302">
        <f t="shared" si="22"/>
        <v>0</v>
      </c>
      <c r="G54" s="435">
        <f t="shared" si="1"/>
        <v>0</v>
      </c>
      <c r="H54" s="1176"/>
      <c r="I54" s="22">
        <v>0</v>
      </c>
      <c r="J54" s="22"/>
      <c r="K54" s="22"/>
      <c r="L54" s="22"/>
      <c r="M54" s="22"/>
      <c r="N54" s="1176"/>
      <c r="O54" s="22">
        <v>0</v>
      </c>
      <c r="P54" s="22"/>
      <c r="Q54" s="22"/>
      <c r="R54" s="22"/>
      <c r="S54" s="22"/>
      <c r="T54" s="1176"/>
      <c r="U54" s="22">
        <v>0</v>
      </c>
      <c r="V54" s="22"/>
      <c r="W54" s="1189"/>
      <c r="X54" s="474">
        <v>0</v>
      </c>
      <c r="Y54" s="474"/>
      <c r="Z54" s="1176"/>
      <c r="AA54" s="474">
        <v>0</v>
      </c>
      <c r="AB54" s="474"/>
      <c r="AC54" s="1176"/>
      <c r="AD54" s="474">
        <v>0</v>
      </c>
      <c r="AE54" s="474"/>
      <c r="AF54" s="1176"/>
      <c r="AG54" s="474">
        <v>7895</v>
      </c>
      <c r="AH54" s="474"/>
      <c r="AI54" s="22"/>
      <c r="AJ54" s="22"/>
      <c r="AK54" s="306"/>
    </row>
    <row r="55" spans="1:39" ht="12.75" customHeight="1" x14ac:dyDescent="0.25">
      <c r="A55" s="305" t="s">
        <v>127</v>
      </c>
      <c r="B55" s="1624" t="s">
        <v>126</v>
      </c>
      <c r="C55" s="1625"/>
      <c r="D55" s="1198">
        <f t="shared" si="22"/>
        <v>0</v>
      </c>
      <c r="E55" s="40">
        <f t="shared" si="22"/>
        <v>0</v>
      </c>
      <c r="F55" s="302">
        <f t="shared" si="22"/>
        <v>0</v>
      </c>
      <c r="G55" s="435"/>
      <c r="H55" s="1176"/>
      <c r="I55" s="22">
        <v>0</v>
      </c>
      <c r="J55" s="22"/>
      <c r="K55" s="22"/>
      <c r="L55" s="22"/>
      <c r="M55" s="22"/>
      <c r="N55" s="1176"/>
      <c r="O55" s="22">
        <v>0</v>
      </c>
      <c r="P55" s="22"/>
      <c r="Q55" s="22"/>
      <c r="R55" s="22"/>
      <c r="S55" s="22"/>
      <c r="T55" s="1176"/>
      <c r="U55" s="22">
        <v>0</v>
      </c>
      <c r="V55" s="22"/>
      <c r="W55" s="1189"/>
      <c r="X55" s="474">
        <v>0</v>
      </c>
      <c r="Y55" s="474"/>
      <c r="Z55" s="1176"/>
      <c r="AA55" s="474">
        <v>0</v>
      </c>
      <c r="AB55" s="474"/>
      <c r="AC55" s="1176"/>
      <c r="AD55" s="474">
        <v>0</v>
      </c>
      <c r="AE55" s="474"/>
      <c r="AF55" s="1176"/>
      <c r="AG55" s="474">
        <v>0</v>
      </c>
      <c r="AH55" s="474"/>
      <c r="AI55" s="22"/>
      <c r="AJ55" s="22"/>
      <c r="AK55" s="306"/>
    </row>
    <row r="56" spans="1:39" ht="12.75" customHeight="1" x14ac:dyDescent="0.25">
      <c r="A56" s="305" t="s">
        <v>129</v>
      </c>
      <c r="B56" s="1624" t="s">
        <v>128</v>
      </c>
      <c r="C56" s="1625"/>
      <c r="D56" s="1198">
        <f t="shared" si="22"/>
        <v>0</v>
      </c>
      <c r="E56" s="40">
        <f t="shared" si="22"/>
        <v>0</v>
      </c>
      <c r="F56" s="302">
        <f t="shared" si="22"/>
        <v>0</v>
      </c>
      <c r="G56" s="435"/>
      <c r="H56" s="1176"/>
      <c r="I56" s="22">
        <v>0</v>
      </c>
      <c r="J56" s="22"/>
      <c r="K56" s="22"/>
      <c r="L56" s="22"/>
      <c r="M56" s="22"/>
      <c r="N56" s="1176"/>
      <c r="O56" s="22">
        <v>0</v>
      </c>
      <c r="P56" s="22"/>
      <c r="Q56" s="22"/>
      <c r="R56" s="22"/>
      <c r="S56" s="22"/>
      <c r="T56" s="1176"/>
      <c r="U56" s="22">
        <v>0</v>
      </c>
      <c r="V56" s="22"/>
      <c r="W56" s="1189"/>
      <c r="X56" s="474">
        <v>0</v>
      </c>
      <c r="Y56" s="474"/>
      <c r="Z56" s="1176"/>
      <c r="AA56" s="474">
        <v>0</v>
      </c>
      <c r="AB56" s="474"/>
      <c r="AC56" s="1176"/>
      <c r="AD56" s="474">
        <v>0</v>
      </c>
      <c r="AE56" s="474"/>
      <c r="AF56" s="1176"/>
      <c r="AG56" s="474">
        <v>0</v>
      </c>
      <c r="AH56" s="474"/>
      <c r="AI56" s="22"/>
      <c r="AJ56" s="22"/>
      <c r="AK56" s="306"/>
    </row>
    <row r="57" spans="1:39" ht="12.75" customHeight="1" x14ac:dyDescent="0.25">
      <c r="A57" s="305" t="s">
        <v>131</v>
      </c>
      <c r="B57" s="1624" t="s">
        <v>130</v>
      </c>
      <c r="C57" s="1625"/>
      <c r="D57" s="1198">
        <f t="shared" si="22"/>
        <v>0</v>
      </c>
      <c r="E57" s="40">
        <f t="shared" si="22"/>
        <v>0</v>
      </c>
      <c r="F57" s="302">
        <f t="shared" si="22"/>
        <v>0</v>
      </c>
      <c r="G57" s="435"/>
      <c r="H57" s="1176"/>
      <c r="I57" s="22">
        <v>0</v>
      </c>
      <c r="J57" s="22"/>
      <c r="K57" s="22"/>
      <c r="L57" s="22"/>
      <c r="M57" s="22"/>
      <c r="N57" s="1176"/>
      <c r="O57" s="22">
        <v>0</v>
      </c>
      <c r="P57" s="22"/>
      <c r="Q57" s="22"/>
      <c r="R57" s="22"/>
      <c r="S57" s="22"/>
      <c r="T57" s="1176"/>
      <c r="U57" s="22">
        <v>0</v>
      </c>
      <c r="V57" s="22"/>
      <c r="W57" s="1189"/>
      <c r="X57" s="474">
        <v>0</v>
      </c>
      <c r="Y57" s="474"/>
      <c r="Z57" s="1176"/>
      <c r="AA57" s="474">
        <v>0</v>
      </c>
      <c r="AB57" s="474"/>
      <c r="AC57" s="1176"/>
      <c r="AD57" s="474">
        <v>0</v>
      </c>
      <c r="AE57" s="474"/>
      <c r="AF57" s="1176"/>
      <c r="AG57" s="474">
        <v>0</v>
      </c>
      <c r="AH57" s="474"/>
      <c r="AI57" s="22"/>
      <c r="AJ57" s="22"/>
      <c r="AK57" s="306"/>
    </row>
    <row r="58" spans="1:39" s="32" customFormat="1" ht="12.75" customHeight="1" x14ac:dyDescent="0.2">
      <c r="A58" s="301" t="s">
        <v>132</v>
      </c>
      <c r="B58" s="1631" t="s">
        <v>160</v>
      </c>
      <c r="C58" s="1688"/>
      <c r="D58" s="1198">
        <f t="shared" si="22"/>
        <v>0</v>
      </c>
      <c r="E58" s="40">
        <f t="shared" si="22"/>
        <v>7895</v>
      </c>
      <c r="F58" s="302">
        <f t="shared" si="22"/>
        <v>0</v>
      </c>
      <c r="G58" s="435">
        <f t="shared" si="1"/>
        <v>0</v>
      </c>
      <c r="H58" s="1173">
        <f t="shared" ref="H58:AH58" si="23">SUM(H54:H57)</f>
        <v>0</v>
      </c>
      <c r="I58" s="39">
        <v>0</v>
      </c>
      <c r="J58" s="39">
        <f t="shared" si="23"/>
        <v>0</v>
      </c>
      <c r="K58" s="39">
        <f t="shared" si="23"/>
        <v>0</v>
      </c>
      <c r="L58" s="39">
        <f t="shared" si="23"/>
        <v>0</v>
      </c>
      <c r="M58" s="39">
        <f t="shared" si="23"/>
        <v>0</v>
      </c>
      <c r="N58" s="1173">
        <f t="shared" si="23"/>
        <v>0</v>
      </c>
      <c r="O58" s="39">
        <v>0</v>
      </c>
      <c r="P58" s="39">
        <f t="shared" si="23"/>
        <v>0</v>
      </c>
      <c r="Q58" s="39">
        <f t="shared" si="23"/>
        <v>0</v>
      </c>
      <c r="R58" s="39">
        <f t="shared" si="23"/>
        <v>0</v>
      </c>
      <c r="S58" s="39">
        <f t="shared" si="23"/>
        <v>0</v>
      </c>
      <c r="T58" s="1173">
        <f t="shared" si="23"/>
        <v>0</v>
      </c>
      <c r="U58" s="39">
        <v>0</v>
      </c>
      <c r="V58" s="39">
        <f t="shared" si="23"/>
        <v>0</v>
      </c>
      <c r="W58" s="1173">
        <f t="shared" si="23"/>
        <v>0</v>
      </c>
      <c r="X58" s="1056">
        <v>0</v>
      </c>
      <c r="Y58" s="1056">
        <f t="shared" si="23"/>
        <v>0</v>
      </c>
      <c r="Z58" s="1173">
        <f t="shared" si="23"/>
        <v>0</v>
      </c>
      <c r="AA58" s="1056">
        <v>0</v>
      </c>
      <c r="AB58" s="1056">
        <f t="shared" si="23"/>
        <v>0</v>
      </c>
      <c r="AC58" s="1173">
        <f t="shared" si="23"/>
        <v>0</v>
      </c>
      <c r="AD58" s="1056">
        <v>0</v>
      </c>
      <c r="AE58" s="1056">
        <f t="shared" si="23"/>
        <v>0</v>
      </c>
      <c r="AF58" s="1173">
        <f t="shared" si="23"/>
        <v>0</v>
      </c>
      <c r="AG58" s="1056">
        <v>7895</v>
      </c>
      <c r="AH58" s="1056">
        <f t="shared" si="23"/>
        <v>0</v>
      </c>
      <c r="AI58" s="40"/>
      <c r="AJ58" s="40"/>
      <c r="AK58" s="302"/>
    </row>
    <row r="59" spans="1:39" x14ac:dyDescent="0.25">
      <c r="A59" s="303"/>
      <c r="B59" s="387"/>
      <c r="C59" s="218"/>
      <c r="D59" s="1199"/>
      <c r="E59" s="144"/>
      <c r="F59" s="347"/>
      <c r="G59" s="435"/>
      <c r="H59" s="1179"/>
      <c r="I59" s="23">
        <v>0</v>
      </c>
      <c r="J59" s="23"/>
      <c r="K59" s="23"/>
      <c r="L59" s="23"/>
      <c r="M59" s="23"/>
      <c r="N59" s="1179"/>
      <c r="O59" s="23">
        <v>0</v>
      </c>
      <c r="P59" s="23"/>
      <c r="Q59" s="23"/>
      <c r="R59" s="23"/>
      <c r="S59" s="23"/>
      <c r="T59" s="1179"/>
      <c r="U59" s="23">
        <v>0</v>
      </c>
      <c r="V59" s="23"/>
      <c r="W59" s="1191"/>
      <c r="X59" s="1057">
        <v>0</v>
      </c>
      <c r="Y59" s="1057"/>
      <c r="Z59" s="1179"/>
      <c r="AA59" s="1057">
        <v>0</v>
      </c>
      <c r="AB59" s="1057"/>
      <c r="AC59" s="1179"/>
      <c r="AD59" s="1057">
        <v>0</v>
      </c>
      <c r="AE59" s="1057"/>
      <c r="AF59" s="1179"/>
      <c r="AG59" s="1057">
        <v>0</v>
      </c>
      <c r="AH59" s="1057"/>
      <c r="AI59" s="42"/>
      <c r="AJ59" s="42"/>
      <c r="AK59" s="304"/>
      <c r="AM59" s="93"/>
    </row>
    <row r="60" spans="1:39" ht="24" customHeight="1" x14ac:dyDescent="0.25">
      <c r="A60" s="950" t="s">
        <v>363</v>
      </c>
      <c r="B60" s="1690" t="s">
        <v>364</v>
      </c>
      <c r="C60" s="1691"/>
      <c r="D60" s="1200">
        <f t="shared" ref="D60:F63" si="24">+H60+K60+AF60+AI60+N60+W60+Q60+Z60+AC60+T60</f>
        <v>0</v>
      </c>
      <c r="E60" s="951">
        <f t="shared" si="24"/>
        <v>0</v>
      </c>
      <c r="F60" s="952">
        <f t="shared" si="24"/>
        <v>0</v>
      </c>
      <c r="G60" s="435"/>
      <c r="H60" s="1176"/>
      <c r="I60" s="22">
        <v>0</v>
      </c>
      <c r="J60" s="22"/>
      <c r="K60" s="22"/>
      <c r="L60" s="22"/>
      <c r="M60" s="22"/>
      <c r="N60" s="1176"/>
      <c r="O60" s="22">
        <v>0</v>
      </c>
      <c r="P60" s="22"/>
      <c r="Q60" s="22"/>
      <c r="R60" s="22"/>
      <c r="S60" s="22"/>
      <c r="T60" s="1176"/>
      <c r="U60" s="22">
        <v>0</v>
      </c>
      <c r="V60" s="22"/>
      <c r="W60" s="1189"/>
      <c r="X60" s="474">
        <v>0</v>
      </c>
      <c r="Y60" s="474"/>
      <c r="Z60" s="1176"/>
      <c r="AA60" s="474">
        <v>0</v>
      </c>
      <c r="AB60" s="474"/>
      <c r="AC60" s="1176"/>
      <c r="AD60" s="474">
        <v>0</v>
      </c>
      <c r="AE60" s="474"/>
      <c r="AF60" s="1176"/>
      <c r="AG60" s="474">
        <v>0</v>
      </c>
      <c r="AH60" s="474"/>
      <c r="AI60" s="42"/>
      <c r="AJ60" s="42"/>
      <c r="AK60" s="304"/>
    </row>
    <row r="61" spans="1:39" ht="15" customHeight="1" x14ac:dyDescent="0.25">
      <c r="A61" s="950" t="s">
        <v>376</v>
      </c>
      <c r="B61" s="1690" t="s">
        <v>377</v>
      </c>
      <c r="C61" s="1691"/>
      <c r="D61" s="1200">
        <f t="shared" si="24"/>
        <v>0</v>
      </c>
      <c r="E61" s="951">
        <f t="shared" si="24"/>
        <v>0</v>
      </c>
      <c r="F61" s="952">
        <f t="shared" si="24"/>
        <v>0</v>
      </c>
      <c r="G61" s="435"/>
      <c r="H61" s="1176"/>
      <c r="I61" s="22">
        <v>0</v>
      </c>
      <c r="J61" s="22"/>
      <c r="K61" s="22"/>
      <c r="L61" s="22"/>
      <c r="M61" s="22"/>
      <c r="N61" s="1176"/>
      <c r="O61" s="22">
        <v>0</v>
      </c>
      <c r="P61" s="22"/>
      <c r="Q61" s="22"/>
      <c r="R61" s="22"/>
      <c r="S61" s="22"/>
      <c r="T61" s="1176"/>
      <c r="U61" s="22">
        <v>0</v>
      </c>
      <c r="V61" s="22"/>
      <c r="W61" s="1189"/>
      <c r="X61" s="474">
        <v>0</v>
      </c>
      <c r="Y61" s="474"/>
      <c r="Z61" s="1176"/>
      <c r="AA61" s="474">
        <v>0</v>
      </c>
      <c r="AB61" s="474"/>
      <c r="AC61" s="1176"/>
      <c r="AD61" s="474">
        <v>0</v>
      </c>
      <c r="AE61" s="474"/>
      <c r="AF61" s="1176"/>
      <c r="AG61" s="474">
        <v>0</v>
      </c>
      <c r="AH61" s="474"/>
      <c r="AI61" s="42"/>
      <c r="AJ61" s="42"/>
      <c r="AK61" s="304"/>
    </row>
    <row r="62" spans="1:39" ht="12.75" customHeight="1" x14ac:dyDescent="0.25">
      <c r="A62" s="950" t="s">
        <v>133</v>
      </c>
      <c r="B62" s="1690" t="s">
        <v>378</v>
      </c>
      <c r="C62" s="1691"/>
      <c r="D62" s="1200">
        <f t="shared" si="24"/>
        <v>0</v>
      </c>
      <c r="E62" s="951">
        <f t="shared" si="24"/>
        <v>0</v>
      </c>
      <c r="F62" s="952">
        <f t="shared" si="24"/>
        <v>0</v>
      </c>
      <c r="G62" s="435"/>
      <c r="H62" s="1176"/>
      <c r="I62" s="22">
        <v>0</v>
      </c>
      <c r="J62" s="22"/>
      <c r="K62" s="22"/>
      <c r="L62" s="22"/>
      <c r="M62" s="22"/>
      <c r="N62" s="1176"/>
      <c r="O62" s="22">
        <v>0</v>
      </c>
      <c r="P62" s="22"/>
      <c r="Q62" s="22"/>
      <c r="R62" s="22"/>
      <c r="S62" s="22"/>
      <c r="T62" s="1176"/>
      <c r="U62" s="22">
        <v>0</v>
      </c>
      <c r="V62" s="22"/>
      <c r="W62" s="1189"/>
      <c r="X62" s="474">
        <v>0</v>
      </c>
      <c r="Y62" s="474"/>
      <c r="Z62" s="1176"/>
      <c r="AA62" s="474">
        <v>0</v>
      </c>
      <c r="AB62" s="474"/>
      <c r="AC62" s="1176"/>
      <c r="AD62" s="474">
        <v>0</v>
      </c>
      <c r="AE62" s="474"/>
      <c r="AF62" s="1176"/>
      <c r="AG62" s="474">
        <v>0</v>
      </c>
      <c r="AH62" s="474"/>
      <c r="AI62" s="42"/>
      <c r="AJ62" s="42"/>
      <c r="AK62" s="304"/>
    </row>
    <row r="63" spans="1:39" s="32" customFormat="1" ht="12.75" customHeight="1" x14ac:dyDescent="0.2">
      <c r="A63" s="301" t="s">
        <v>134</v>
      </c>
      <c r="B63" s="1631" t="s">
        <v>158</v>
      </c>
      <c r="C63" s="1688"/>
      <c r="D63" s="1198">
        <f t="shared" si="24"/>
        <v>0</v>
      </c>
      <c r="E63" s="40">
        <f t="shared" si="24"/>
        <v>0</v>
      </c>
      <c r="F63" s="302">
        <f t="shared" si="24"/>
        <v>0</v>
      </c>
      <c r="G63" s="435"/>
      <c r="H63" s="1181">
        <f t="shared" ref="H63:AB63" si="25">SUM(H60:H62)</f>
        <v>0</v>
      </c>
      <c r="I63" s="37">
        <v>0</v>
      </c>
      <c r="J63" s="37">
        <f t="shared" si="25"/>
        <v>0</v>
      </c>
      <c r="K63" s="37">
        <f t="shared" si="25"/>
        <v>0</v>
      </c>
      <c r="L63" s="37">
        <f t="shared" si="25"/>
        <v>0</v>
      </c>
      <c r="M63" s="37">
        <f t="shared" si="25"/>
        <v>0</v>
      </c>
      <c r="N63" s="1181">
        <f t="shared" si="25"/>
        <v>0</v>
      </c>
      <c r="O63" s="37">
        <v>0</v>
      </c>
      <c r="P63" s="37">
        <f t="shared" si="25"/>
        <v>0</v>
      </c>
      <c r="Q63" s="37">
        <f t="shared" si="25"/>
        <v>0</v>
      </c>
      <c r="R63" s="37">
        <f t="shared" si="25"/>
        <v>0</v>
      </c>
      <c r="S63" s="37">
        <f t="shared" si="25"/>
        <v>0</v>
      </c>
      <c r="T63" s="1181"/>
      <c r="U63" s="37">
        <v>0</v>
      </c>
      <c r="V63" s="37"/>
      <c r="W63" s="1194">
        <f t="shared" si="25"/>
        <v>0</v>
      </c>
      <c r="X63" s="1060">
        <v>0</v>
      </c>
      <c r="Y63" s="1060">
        <f t="shared" si="25"/>
        <v>0</v>
      </c>
      <c r="Z63" s="1181">
        <f t="shared" si="25"/>
        <v>0</v>
      </c>
      <c r="AA63" s="1060">
        <v>0</v>
      </c>
      <c r="AB63" s="1060">
        <f t="shared" si="25"/>
        <v>0</v>
      </c>
      <c r="AC63" s="1181"/>
      <c r="AD63" s="1060">
        <v>0</v>
      </c>
      <c r="AE63" s="1060"/>
      <c r="AF63" s="1181"/>
      <c r="AG63" s="1060">
        <v>0</v>
      </c>
      <c r="AH63" s="1060"/>
      <c r="AI63" s="40"/>
      <c r="AJ63" s="40"/>
      <c r="AK63" s="302"/>
    </row>
    <row r="64" spans="1:39" ht="15.75" thickBot="1" x14ac:dyDescent="0.3">
      <c r="A64" s="303"/>
      <c r="B64" s="299"/>
      <c r="C64" s="434"/>
      <c r="D64" s="1199"/>
      <c r="E64" s="144"/>
      <c r="F64" s="347"/>
      <c r="G64" s="435"/>
      <c r="H64" s="1186"/>
      <c r="I64" s="495"/>
      <c r="J64" s="496"/>
      <c r="K64" s="495"/>
      <c r="L64" s="495"/>
      <c r="M64" s="496"/>
      <c r="N64" s="1186"/>
      <c r="O64" s="495"/>
      <c r="P64" s="495"/>
      <c r="Q64" s="495"/>
      <c r="R64" s="495"/>
      <c r="S64" s="495"/>
      <c r="T64" s="1186"/>
      <c r="U64" s="495"/>
      <c r="V64" s="495"/>
      <c r="W64" s="1195"/>
      <c r="X64" s="1061"/>
      <c r="Y64" s="1062"/>
      <c r="Z64" s="1186"/>
      <c r="AA64" s="1061"/>
      <c r="AB64" s="1061"/>
      <c r="AC64" s="1186"/>
      <c r="AD64" s="1061"/>
      <c r="AE64" s="1061"/>
      <c r="AF64" s="1186"/>
      <c r="AG64" s="1061"/>
      <c r="AH64" s="1061"/>
      <c r="AI64" s="42"/>
      <c r="AJ64" s="42"/>
      <c r="AK64" s="304"/>
    </row>
    <row r="65" spans="1:37" s="32" customFormat="1" ht="12.75" customHeight="1" thickBot="1" x14ac:dyDescent="0.25">
      <c r="A65" s="35" t="s">
        <v>135</v>
      </c>
      <c r="B65" s="1620" t="s">
        <v>157</v>
      </c>
      <c r="C65" s="1621"/>
      <c r="D65" s="1201">
        <f>+H65+K65+AF65+AI65+N65+W65+Q65+Z65+AC65+T65</f>
        <v>1206785</v>
      </c>
      <c r="E65" s="43">
        <f>+I65+L65+AG65+AJ65+O65+X65+R65+AA65+AD65+U65</f>
        <v>1576357</v>
      </c>
      <c r="F65" s="342">
        <f>+J65+M65+AH65+AK65+P65+Y65+S65+AB65+AE65+V65</f>
        <v>694475</v>
      </c>
      <c r="G65" s="435">
        <f t="shared" si="1"/>
        <v>0.4405569296802691</v>
      </c>
      <c r="H65" s="1197">
        <f>+H63+H58+H52+H43+H35+H9+H7</f>
        <v>33510</v>
      </c>
      <c r="I65" s="43">
        <v>33510</v>
      </c>
      <c r="J65" s="342">
        <f t="shared" ref="J65:AK65" si="26">+J63+J58+J52+J43+J35+J9+J7</f>
        <v>10769</v>
      </c>
      <c r="K65" s="493">
        <f t="shared" si="26"/>
        <v>0</v>
      </c>
      <c r="L65" s="43">
        <f t="shared" si="26"/>
        <v>0</v>
      </c>
      <c r="M65" s="43">
        <f t="shared" si="26"/>
        <v>0</v>
      </c>
      <c r="N65" s="1187">
        <f t="shared" si="26"/>
        <v>479595</v>
      </c>
      <c r="O65" s="43">
        <v>835127</v>
      </c>
      <c r="P65" s="43">
        <f t="shared" si="26"/>
        <v>681600</v>
      </c>
      <c r="Q65" s="43">
        <f t="shared" si="26"/>
        <v>0</v>
      </c>
      <c r="R65" s="43">
        <f t="shared" si="26"/>
        <v>0</v>
      </c>
      <c r="S65" s="43">
        <f t="shared" si="26"/>
        <v>0</v>
      </c>
      <c r="T65" s="1187">
        <f t="shared" si="26"/>
        <v>99000</v>
      </c>
      <c r="U65" s="43">
        <v>99000</v>
      </c>
      <c r="V65" s="43">
        <f t="shared" si="26"/>
        <v>0</v>
      </c>
      <c r="W65" s="1196">
        <f t="shared" si="26"/>
        <v>72680</v>
      </c>
      <c r="X65" s="1063">
        <v>75728</v>
      </c>
      <c r="Y65" s="1063">
        <f t="shared" si="26"/>
        <v>762</v>
      </c>
      <c r="Z65" s="1187">
        <f t="shared" si="26"/>
        <v>132000</v>
      </c>
      <c r="AA65" s="1063">
        <v>132413</v>
      </c>
      <c r="AB65" s="1063">
        <f t="shared" si="26"/>
        <v>260</v>
      </c>
      <c r="AC65" s="1187">
        <f t="shared" si="26"/>
        <v>390000</v>
      </c>
      <c r="AD65" s="1063">
        <v>390000</v>
      </c>
      <c r="AE65" s="1063">
        <f t="shared" si="26"/>
        <v>0</v>
      </c>
      <c r="AF65" s="1187">
        <f t="shared" si="26"/>
        <v>0</v>
      </c>
      <c r="AG65" s="1063">
        <v>10579</v>
      </c>
      <c r="AH65" s="1063">
        <f t="shared" si="26"/>
        <v>1084</v>
      </c>
      <c r="AI65" s="43">
        <f t="shared" si="26"/>
        <v>0</v>
      </c>
      <c r="AJ65" s="43">
        <f t="shared" si="26"/>
        <v>0</v>
      </c>
      <c r="AK65" s="342">
        <f t="shared" si="26"/>
        <v>0</v>
      </c>
    </row>
  </sheetData>
  <mergeCells count="80">
    <mergeCell ref="D2:F2"/>
    <mergeCell ref="A2:A4"/>
    <mergeCell ref="B2:C4"/>
    <mergeCell ref="H2:J2"/>
    <mergeCell ref="K2:M2"/>
    <mergeCell ref="D3:F3"/>
    <mergeCell ref="G2:G4"/>
    <mergeCell ref="AF2:AH2"/>
    <mergeCell ref="H3:J3"/>
    <mergeCell ref="K3:M3"/>
    <mergeCell ref="AF3:AH3"/>
    <mergeCell ref="N2:P2"/>
    <mergeCell ref="N3:P3"/>
    <mergeCell ref="W2:Y2"/>
    <mergeCell ref="W3:Y3"/>
    <mergeCell ref="Q2:S2"/>
    <mergeCell ref="Q3:S3"/>
    <mergeCell ref="T3:V3"/>
    <mergeCell ref="T2:V2"/>
    <mergeCell ref="AC2:AE2"/>
    <mergeCell ref="Z3:AB3"/>
    <mergeCell ref="AC3:AE3"/>
    <mergeCell ref="Z2:AB2"/>
    <mergeCell ref="B5:C5"/>
    <mergeCell ref="B6:C6"/>
    <mergeCell ref="B7:C7"/>
    <mergeCell ref="B9:C9"/>
    <mergeCell ref="B11:C11"/>
    <mergeCell ref="B12:C12"/>
    <mergeCell ref="B16:C16"/>
    <mergeCell ref="B17:C17"/>
    <mergeCell ref="B18:C18"/>
    <mergeCell ref="B37:C37"/>
    <mergeCell ref="B14:C14"/>
    <mergeCell ref="B15:C15"/>
    <mergeCell ref="B13:C13"/>
    <mergeCell ref="B24:C24"/>
    <mergeCell ref="B28:C28"/>
    <mergeCell ref="B19:C19"/>
    <mergeCell ref="B20:C20"/>
    <mergeCell ref="B21:C21"/>
    <mergeCell ref="B22:C22"/>
    <mergeCell ref="B23:C23"/>
    <mergeCell ref="B39:C39"/>
    <mergeCell ref="B35:C35"/>
    <mergeCell ref="B25:C25"/>
    <mergeCell ref="B26:C26"/>
    <mergeCell ref="B27:C27"/>
    <mergeCell ref="B38:C38"/>
    <mergeCell ref="B51:C51"/>
    <mergeCell ref="B52:C52"/>
    <mergeCell ref="B40:C40"/>
    <mergeCell ref="B48:C48"/>
    <mergeCell ref="B49:C49"/>
    <mergeCell ref="B50:C50"/>
    <mergeCell ref="B65:C65"/>
    <mergeCell ref="B55:C55"/>
    <mergeCell ref="B56:C56"/>
    <mergeCell ref="B57:C57"/>
    <mergeCell ref="B58:C58"/>
    <mergeCell ref="B62:C62"/>
    <mergeCell ref="B63:C63"/>
    <mergeCell ref="B61:C61"/>
    <mergeCell ref="B60:C60"/>
    <mergeCell ref="AI3:AK3"/>
    <mergeCell ref="AI2:AK2"/>
    <mergeCell ref="B54:C54"/>
    <mergeCell ref="B41:C41"/>
    <mergeCell ref="B42:C42"/>
    <mergeCell ref="B43:C43"/>
    <mergeCell ref="B45:C45"/>
    <mergeCell ref="B46:C46"/>
    <mergeCell ref="B47:C47"/>
    <mergeCell ref="B29:C29"/>
    <mergeCell ref="B32:C32"/>
    <mergeCell ref="B33:C33"/>
    <mergeCell ref="B34:C34"/>
    <mergeCell ref="B30:C30"/>
    <mergeCell ref="B31:C31"/>
    <mergeCell ref="B36:C36"/>
  </mergeCells>
  <printOptions horizontalCentered="1"/>
  <pageMargins left="0.25" right="0.25" top="0.75" bottom="0.75" header="0.3" footer="0.3"/>
  <pageSetup paperSize="8" scale="76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  <pageSetUpPr fitToPage="1"/>
  </sheetPr>
  <dimension ref="A1:X61"/>
  <sheetViews>
    <sheetView topLeftCell="A16" zoomScaleNormal="100" workbookViewId="0">
      <selection activeCell="H36" sqref="H36:H57"/>
    </sheetView>
  </sheetViews>
  <sheetFormatPr defaultColWidth="9.140625" defaultRowHeight="12.75" x14ac:dyDescent="0.2"/>
  <cols>
    <col min="1" max="1" width="7.28515625" style="19" customWidth="1"/>
    <col min="2" max="2" width="7.140625" style="20" customWidth="1"/>
    <col min="3" max="3" width="32" style="20" customWidth="1"/>
    <col min="4" max="4" width="7.7109375" style="16" customWidth="1"/>
    <col min="5" max="5" width="8.85546875" style="16" customWidth="1"/>
    <col min="6" max="8" width="7.7109375" style="16" customWidth="1"/>
    <col min="9" max="9" width="8.5703125" style="16" customWidth="1"/>
    <col min="10" max="10" width="6.7109375" style="16" customWidth="1"/>
    <col min="11" max="11" width="7.42578125" style="16" customWidth="1"/>
    <col min="12" max="12" width="9.140625" style="16" customWidth="1"/>
    <col min="13" max="13" width="7.7109375" style="16" customWidth="1"/>
    <col min="14" max="14" width="7" style="16" customWidth="1"/>
    <col min="15" max="15" width="8.85546875" style="16" customWidth="1"/>
    <col min="16" max="16" width="7.42578125" style="16" customWidth="1"/>
    <col min="17" max="17" width="7.7109375" style="16" customWidth="1"/>
    <col min="18" max="18" width="7.7109375" style="16" hidden="1" customWidth="1"/>
    <col min="19" max="19" width="6.7109375" style="16" hidden="1" customWidth="1"/>
    <col min="20" max="21" width="7.7109375" style="16" hidden="1" customWidth="1"/>
    <col min="22" max="22" width="6.85546875" style="16" hidden="1" customWidth="1"/>
    <col min="23" max="23" width="7.140625" style="16" hidden="1" customWidth="1"/>
    <col min="24" max="16384" width="9.140625" style="16"/>
  </cols>
  <sheetData>
    <row r="1" spans="1:24" s="1" customFormat="1" ht="15" x14ac:dyDescent="0.25">
      <c r="A1" s="19"/>
      <c r="B1" s="20"/>
      <c r="C1" s="20"/>
      <c r="U1" s="1696" t="s">
        <v>375</v>
      </c>
      <c r="V1" s="1696"/>
      <c r="W1" s="1696"/>
    </row>
    <row r="2" spans="1:24" s="26" customFormat="1" ht="33.75" customHeight="1" x14ac:dyDescent="0.25">
      <c r="A2" s="1646" t="s">
        <v>0</v>
      </c>
      <c r="B2" s="1646" t="s">
        <v>182</v>
      </c>
      <c r="C2" s="1646"/>
      <c r="D2" s="1694" t="s">
        <v>851</v>
      </c>
      <c r="E2" s="1652" t="s">
        <v>180</v>
      </c>
      <c r="F2" s="1652"/>
      <c r="G2" s="1652"/>
      <c r="H2" s="1698" t="s">
        <v>508</v>
      </c>
      <c r="I2" s="1652" t="s">
        <v>186</v>
      </c>
      <c r="J2" s="1652"/>
      <c r="K2" s="1652"/>
      <c r="L2" s="1652" t="s">
        <v>187</v>
      </c>
      <c r="M2" s="1652"/>
      <c r="N2" s="1652"/>
      <c r="O2" s="1692" t="s">
        <v>188</v>
      </c>
      <c r="P2" s="1692"/>
      <c r="Q2" s="1692"/>
      <c r="R2" s="1692" t="s">
        <v>191</v>
      </c>
      <c r="S2" s="1692"/>
      <c r="T2" s="1692"/>
      <c r="U2" s="1692" t="s">
        <v>192</v>
      </c>
      <c r="V2" s="1692"/>
      <c r="W2" s="1692"/>
    </row>
    <row r="3" spans="1:24" s="26" customFormat="1" ht="13.15" customHeight="1" x14ac:dyDescent="0.25">
      <c r="A3" s="1646"/>
      <c r="B3" s="1646"/>
      <c r="C3" s="1646"/>
      <c r="D3" s="1695"/>
      <c r="E3" s="76"/>
      <c r="F3" s="76"/>
      <c r="G3" s="76"/>
      <c r="H3" s="1699"/>
      <c r="I3" s="1652" t="s">
        <v>189</v>
      </c>
      <c r="J3" s="1652"/>
      <c r="K3" s="1652"/>
      <c r="L3" s="1652" t="s">
        <v>189</v>
      </c>
      <c r="M3" s="1652"/>
      <c r="N3" s="1652"/>
      <c r="O3" s="1652" t="s">
        <v>190</v>
      </c>
      <c r="P3" s="1652"/>
      <c r="Q3" s="1652"/>
      <c r="R3" s="1652" t="s">
        <v>190</v>
      </c>
      <c r="S3" s="1652"/>
      <c r="T3" s="1652"/>
      <c r="U3" s="1652" t="s">
        <v>190</v>
      </c>
      <c r="V3" s="1652"/>
      <c r="W3" s="1652"/>
    </row>
    <row r="4" spans="1:24" s="15" customFormat="1" ht="38.25" x14ac:dyDescent="0.25">
      <c r="A4" s="1646"/>
      <c r="B4" s="1646"/>
      <c r="C4" s="1646"/>
      <c r="D4" s="1639"/>
      <c r="E4" s="1171" t="s">
        <v>852</v>
      </c>
      <c r="F4" s="3" t="s">
        <v>178</v>
      </c>
      <c r="G4" s="3" t="s">
        <v>179</v>
      </c>
      <c r="H4" s="1700"/>
      <c r="I4" s="1171" t="s">
        <v>852</v>
      </c>
      <c r="J4" s="3" t="s">
        <v>178</v>
      </c>
      <c r="K4" s="3" t="s">
        <v>179</v>
      </c>
      <c r="L4" s="1171" t="s">
        <v>852</v>
      </c>
      <c r="M4" s="3" t="s">
        <v>178</v>
      </c>
      <c r="N4" s="3" t="s">
        <v>179</v>
      </c>
      <c r="O4" s="1171" t="s">
        <v>852</v>
      </c>
      <c r="P4" s="3" t="s">
        <v>178</v>
      </c>
      <c r="Q4" s="3" t="s">
        <v>179</v>
      </c>
      <c r="R4" s="3" t="s">
        <v>177</v>
      </c>
      <c r="S4" s="3" t="s">
        <v>178</v>
      </c>
      <c r="T4" s="3" t="s">
        <v>179</v>
      </c>
      <c r="U4" s="3" t="s">
        <v>177</v>
      </c>
      <c r="V4" s="3" t="s">
        <v>178</v>
      </c>
      <c r="W4" s="3" t="s">
        <v>179</v>
      </c>
    </row>
    <row r="5" spans="1:24" s="32" customFormat="1" ht="12" customHeight="1" x14ac:dyDescent="0.2">
      <c r="A5" s="5" t="s">
        <v>27</v>
      </c>
      <c r="B5" s="1631" t="s">
        <v>174</v>
      </c>
      <c r="C5" s="1631"/>
      <c r="D5" s="40">
        <v>8611</v>
      </c>
      <c r="E5" s="1172">
        <f>+I5+L5+O5+R5+U5</f>
        <v>8970</v>
      </c>
      <c r="F5" s="40">
        <f t="shared" ref="F5:G5" si="0">+J5+M5+P5+S5+V5</f>
        <v>8970</v>
      </c>
      <c r="G5" s="40">
        <f t="shared" si="0"/>
        <v>4202</v>
      </c>
      <c r="H5" s="286">
        <f>+G5/F5</f>
        <v>0.46845039018952062</v>
      </c>
      <c r="I5" s="1172"/>
      <c r="J5" s="40">
        <v>0</v>
      </c>
      <c r="K5" s="40"/>
      <c r="L5" s="1172">
        <f>8611+359</f>
        <v>8970</v>
      </c>
      <c r="M5" s="40">
        <v>8970</v>
      </c>
      <c r="N5" s="40">
        <f>4082+120</f>
        <v>4202</v>
      </c>
      <c r="O5" s="1172"/>
      <c r="P5" s="40">
        <v>0</v>
      </c>
      <c r="Q5" s="40"/>
      <c r="R5" s="40"/>
      <c r="S5" s="40"/>
      <c r="T5" s="40"/>
      <c r="U5" s="40"/>
      <c r="V5" s="40"/>
      <c r="W5" s="40"/>
    </row>
    <row r="6" spans="1:24" s="32" customFormat="1" ht="12" customHeight="1" x14ac:dyDescent="0.2">
      <c r="A6" s="5" t="s">
        <v>33</v>
      </c>
      <c r="B6" s="1631" t="s">
        <v>173</v>
      </c>
      <c r="C6" s="1631"/>
      <c r="D6" s="40">
        <v>0</v>
      </c>
      <c r="E6" s="1172">
        <f t="shared" ref="E6:E58" si="1">+I6+L6+O6+R6+U6</f>
        <v>0</v>
      </c>
      <c r="F6" s="40">
        <f t="shared" ref="F6:F58" si="2">+J6+M6+P6+S6+V6</f>
        <v>0</v>
      </c>
      <c r="G6" s="40">
        <f t="shared" ref="G6:G58" si="3">+K6+N6+Q6+T6+W6</f>
        <v>0</v>
      </c>
      <c r="H6" s="286"/>
      <c r="I6" s="1172"/>
      <c r="J6" s="40">
        <v>0</v>
      </c>
      <c r="K6" s="40"/>
      <c r="L6" s="1172"/>
      <c r="M6" s="40">
        <v>0</v>
      </c>
      <c r="N6" s="40"/>
      <c r="O6" s="1172"/>
      <c r="P6" s="40">
        <v>0</v>
      </c>
      <c r="Q6" s="40"/>
      <c r="R6" s="40"/>
      <c r="S6" s="40"/>
      <c r="T6" s="40"/>
      <c r="U6" s="40"/>
      <c r="V6" s="40"/>
      <c r="W6" s="40"/>
    </row>
    <row r="7" spans="1:24" s="32" customFormat="1" ht="12" customHeight="1" x14ac:dyDescent="0.2">
      <c r="A7" s="6" t="s">
        <v>34</v>
      </c>
      <c r="B7" s="1697" t="s">
        <v>172</v>
      </c>
      <c r="C7" s="1697"/>
      <c r="D7" s="39">
        <v>8611</v>
      </c>
      <c r="E7" s="1173">
        <f t="shared" si="1"/>
        <v>8970</v>
      </c>
      <c r="F7" s="39">
        <f t="shared" si="2"/>
        <v>8970</v>
      </c>
      <c r="G7" s="39">
        <f t="shared" si="3"/>
        <v>4202</v>
      </c>
      <c r="H7" s="286">
        <f t="shared" ref="H7:H58" si="4">+G7/F7</f>
        <v>0.46845039018952062</v>
      </c>
      <c r="I7" s="1173">
        <f>+I5+I6</f>
        <v>0</v>
      </c>
      <c r="J7" s="39">
        <v>0</v>
      </c>
      <c r="K7" s="39">
        <f t="shared" ref="K7:Q7" si="5">+K5+K6</f>
        <v>0</v>
      </c>
      <c r="L7" s="1173">
        <f t="shared" si="5"/>
        <v>8970</v>
      </c>
      <c r="M7" s="39">
        <v>8970</v>
      </c>
      <c r="N7" s="39">
        <f t="shared" si="5"/>
        <v>4202</v>
      </c>
      <c r="O7" s="1173">
        <f t="shared" si="5"/>
        <v>0</v>
      </c>
      <c r="P7" s="39">
        <v>0</v>
      </c>
      <c r="Q7" s="39">
        <f t="shared" si="5"/>
        <v>0</v>
      </c>
      <c r="R7" s="39"/>
      <c r="S7" s="39"/>
      <c r="T7" s="39"/>
      <c r="U7" s="39"/>
      <c r="V7" s="39"/>
      <c r="W7" s="39"/>
      <c r="X7" s="144"/>
    </row>
    <row r="8" spans="1:24" ht="12" customHeight="1" x14ac:dyDescent="0.2">
      <c r="A8" s="7"/>
      <c r="B8" s="8"/>
      <c r="C8" s="8"/>
      <c r="D8" s="312"/>
      <c r="E8" s="1174"/>
      <c r="F8" s="23"/>
      <c r="G8" s="23"/>
      <c r="H8" s="286"/>
      <c r="I8" s="1179"/>
      <c r="J8" s="23"/>
      <c r="K8" s="23"/>
      <c r="L8" s="1179"/>
      <c r="M8" s="23"/>
      <c r="N8" s="23"/>
      <c r="O8" s="1179"/>
      <c r="P8" s="23"/>
      <c r="Q8" s="23"/>
      <c r="R8" s="23"/>
      <c r="S8" s="23"/>
      <c r="T8" s="24"/>
      <c r="U8" s="23"/>
      <c r="V8" s="23"/>
      <c r="W8" s="24"/>
      <c r="X8" s="144"/>
    </row>
    <row r="9" spans="1:24" s="32" customFormat="1" ht="12" customHeight="1" x14ac:dyDescent="0.2">
      <c r="A9" s="9" t="s">
        <v>35</v>
      </c>
      <c r="B9" s="1697" t="s">
        <v>171</v>
      </c>
      <c r="C9" s="1697"/>
      <c r="D9" s="61">
        <v>1134</v>
      </c>
      <c r="E9" s="1175">
        <f t="shared" si="1"/>
        <v>1181</v>
      </c>
      <c r="F9" s="21">
        <f t="shared" si="2"/>
        <v>1181</v>
      </c>
      <c r="G9" s="21">
        <f t="shared" si="3"/>
        <v>564</v>
      </c>
      <c r="H9" s="286">
        <f t="shared" si="4"/>
        <v>0.47756138865368331</v>
      </c>
      <c r="I9" s="1177"/>
      <c r="J9" s="38">
        <v>0</v>
      </c>
      <c r="K9" s="40"/>
      <c r="L9" s="1177">
        <f>1134+47</f>
        <v>1181</v>
      </c>
      <c r="M9" s="38">
        <v>1181</v>
      </c>
      <c r="N9" s="40">
        <f>546+18</f>
        <v>564</v>
      </c>
      <c r="O9" s="1177"/>
      <c r="P9" s="38">
        <v>0</v>
      </c>
      <c r="Q9" s="40"/>
      <c r="R9" s="38"/>
      <c r="S9" s="38"/>
      <c r="T9" s="38"/>
      <c r="U9" s="38"/>
      <c r="V9" s="38"/>
      <c r="W9" s="38"/>
      <c r="X9" s="144"/>
    </row>
    <row r="10" spans="1:24" s="30" customFormat="1" ht="11.25" customHeight="1" x14ac:dyDescent="0.2">
      <c r="A10" s="146"/>
      <c r="B10" s="147"/>
      <c r="C10" s="148"/>
      <c r="D10" s="312"/>
      <c r="E10" s="1174"/>
      <c r="F10" s="313"/>
      <c r="G10" s="313"/>
      <c r="H10" s="286"/>
      <c r="I10" s="1182"/>
      <c r="J10" s="313"/>
      <c r="K10" s="313"/>
      <c r="L10" s="1184"/>
      <c r="M10" s="145"/>
      <c r="N10" s="145"/>
      <c r="O10" s="1184"/>
      <c r="P10" s="145"/>
      <c r="Q10" s="145"/>
      <c r="R10" s="145"/>
      <c r="S10" s="145"/>
      <c r="T10" s="145"/>
      <c r="U10" s="145"/>
      <c r="V10" s="145"/>
      <c r="W10" s="145"/>
      <c r="X10" s="144"/>
    </row>
    <row r="11" spans="1:24" ht="12" customHeight="1" x14ac:dyDescent="0.2">
      <c r="A11" s="4" t="s">
        <v>42</v>
      </c>
      <c r="B11" s="1624" t="s">
        <v>41</v>
      </c>
      <c r="C11" s="1624"/>
      <c r="D11" s="22">
        <v>80</v>
      </c>
      <c r="E11" s="1176">
        <f>+I11+L11+O11+R11+U11</f>
        <v>50</v>
      </c>
      <c r="F11" s="17">
        <f t="shared" si="2"/>
        <v>50</v>
      </c>
      <c r="G11" s="22">
        <f>+K11+N11+Q11+T11+W11</f>
        <v>0</v>
      </c>
      <c r="H11" s="286">
        <f t="shared" si="4"/>
        <v>0</v>
      </c>
      <c r="I11" s="1176"/>
      <c r="J11" s="22">
        <v>0</v>
      </c>
      <c r="K11" s="22"/>
      <c r="L11" s="1176">
        <v>50</v>
      </c>
      <c r="M11" s="22">
        <v>50</v>
      </c>
      <c r="N11" s="22">
        <v>0</v>
      </c>
      <c r="O11" s="1176"/>
      <c r="P11" s="22">
        <v>0</v>
      </c>
      <c r="Q11" s="22"/>
      <c r="R11" s="22"/>
      <c r="S11" s="22"/>
      <c r="T11" s="22"/>
      <c r="U11" s="22"/>
      <c r="V11" s="22"/>
      <c r="W11" s="22"/>
      <c r="X11" s="144"/>
    </row>
    <row r="12" spans="1:24" ht="12" customHeight="1" x14ac:dyDescent="0.2">
      <c r="A12" s="4" t="s">
        <v>44</v>
      </c>
      <c r="B12" s="1624" t="s">
        <v>43</v>
      </c>
      <c r="C12" s="1624"/>
      <c r="D12" s="22">
        <v>120</v>
      </c>
      <c r="E12" s="1176">
        <f>+I12+L12+O12+R12+U12</f>
        <v>120</v>
      </c>
      <c r="F12" s="22">
        <f t="shared" si="2"/>
        <v>98</v>
      </c>
      <c r="G12" s="22">
        <f>+K12+N12+Q12+T12+W12</f>
        <v>45</v>
      </c>
      <c r="H12" s="286">
        <f t="shared" si="4"/>
        <v>0.45918367346938777</v>
      </c>
      <c r="I12" s="1176"/>
      <c r="J12" s="22">
        <v>0</v>
      </c>
      <c r="K12" s="22"/>
      <c r="L12" s="1176">
        <v>120</v>
      </c>
      <c r="M12" s="22">
        <v>98</v>
      </c>
      <c r="N12" s="22">
        <v>45</v>
      </c>
      <c r="O12" s="1176"/>
      <c r="P12" s="22">
        <v>0</v>
      </c>
      <c r="Q12" s="22"/>
      <c r="R12" s="22"/>
      <c r="S12" s="22"/>
      <c r="T12" s="22"/>
      <c r="U12" s="22"/>
      <c r="V12" s="22"/>
      <c r="W12" s="22"/>
      <c r="X12" s="144"/>
    </row>
    <row r="13" spans="1:24" ht="12" customHeight="1" x14ac:dyDescent="0.2">
      <c r="A13" s="4" t="s">
        <v>46</v>
      </c>
      <c r="B13" s="1624" t="s">
        <v>45</v>
      </c>
      <c r="C13" s="1624"/>
      <c r="D13" s="22">
        <v>0</v>
      </c>
      <c r="E13" s="1176">
        <f t="shared" si="1"/>
        <v>0</v>
      </c>
      <c r="F13" s="22">
        <f t="shared" si="2"/>
        <v>0</v>
      </c>
      <c r="G13" s="22">
        <f t="shared" si="3"/>
        <v>0</v>
      </c>
      <c r="H13" s="286"/>
      <c r="I13" s="1176"/>
      <c r="J13" s="22">
        <v>0</v>
      </c>
      <c r="K13" s="22"/>
      <c r="L13" s="1176"/>
      <c r="M13" s="22">
        <v>0</v>
      </c>
      <c r="N13" s="22"/>
      <c r="O13" s="1176"/>
      <c r="P13" s="22">
        <v>0</v>
      </c>
      <c r="Q13" s="22"/>
      <c r="R13" s="22"/>
      <c r="S13" s="22"/>
      <c r="T13" s="22"/>
      <c r="U13" s="22"/>
      <c r="V13" s="22"/>
      <c r="W13" s="22"/>
      <c r="X13" s="144"/>
    </row>
    <row r="14" spans="1:24" s="32" customFormat="1" ht="12" customHeight="1" x14ac:dyDescent="0.2">
      <c r="A14" s="5" t="s">
        <v>47</v>
      </c>
      <c r="B14" s="1631" t="s">
        <v>170</v>
      </c>
      <c r="C14" s="1631"/>
      <c r="D14" s="38">
        <v>200</v>
      </c>
      <c r="E14" s="1177">
        <f t="shared" si="1"/>
        <v>170</v>
      </c>
      <c r="F14" s="40">
        <f t="shared" si="2"/>
        <v>148</v>
      </c>
      <c r="G14" s="40">
        <f t="shared" si="3"/>
        <v>45</v>
      </c>
      <c r="H14" s="286">
        <f t="shared" si="4"/>
        <v>0.30405405405405406</v>
      </c>
      <c r="I14" s="1172">
        <f>SUM(I11:I13)</f>
        <v>0</v>
      </c>
      <c r="J14" s="40">
        <v>0</v>
      </c>
      <c r="K14" s="40">
        <f t="shared" ref="K14:Q14" si="6">SUM(K11:K13)</f>
        <v>0</v>
      </c>
      <c r="L14" s="1172">
        <f>SUM(L11:L13)</f>
        <v>170</v>
      </c>
      <c r="M14" s="40">
        <v>148</v>
      </c>
      <c r="N14" s="40">
        <f t="shared" si="6"/>
        <v>45</v>
      </c>
      <c r="O14" s="1172">
        <f t="shared" si="6"/>
        <v>0</v>
      </c>
      <c r="P14" s="40">
        <v>0</v>
      </c>
      <c r="Q14" s="40">
        <f t="shared" si="6"/>
        <v>0</v>
      </c>
      <c r="R14" s="40">
        <f t="shared" ref="R14:W14" si="7">SUM(R11:R13)</f>
        <v>0</v>
      </c>
      <c r="S14" s="40">
        <f t="shared" si="7"/>
        <v>0</v>
      </c>
      <c r="T14" s="40">
        <f t="shared" si="7"/>
        <v>0</v>
      </c>
      <c r="U14" s="40">
        <f t="shared" si="7"/>
        <v>0</v>
      </c>
      <c r="V14" s="40">
        <f t="shared" si="7"/>
        <v>0</v>
      </c>
      <c r="W14" s="40">
        <f t="shared" si="7"/>
        <v>0</v>
      </c>
      <c r="X14" s="144"/>
    </row>
    <row r="15" spans="1:24" ht="12" customHeight="1" x14ac:dyDescent="0.2">
      <c r="A15" s="4" t="s">
        <v>49</v>
      </c>
      <c r="B15" s="1624" t="s">
        <v>48</v>
      </c>
      <c r="C15" s="1624"/>
      <c r="D15" s="25">
        <v>118</v>
      </c>
      <c r="E15" s="1178">
        <f t="shared" si="1"/>
        <v>118</v>
      </c>
      <c r="F15" s="22">
        <f t="shared" si="2"/>
        <v>119</v>
      </c>
      <c r="G15" s="22">
        <f t="shared" si="3"/>
        <v>108</v>
      </c>
      <c r="H15" s="286">
        <f t="shared" si="4"/>
        <v>0.90756302521008403</v>
      </c>
      <c r="I15" s="1176"/>
      <c r="J15" s="22">
        <v>0</v>
      </c>
      <c r="K15" s="22"/>
      <c r="L15" s="1176">
        <v>18</v>
      </c>
      <c r="M15" s="22">
        <v>19</v>
      </c>
      <c r="N15" s="22">
        <v>8</v>
      </c>
      <c r="O15" s="1176">
        <v>100</v>
      </c>
      <c r="P15" s="22">
        <v>100</v>
      </c>
      <c r="Q15" s="22">
        <v>100</v>
      </c>
      <c r="R15" s="22"/>
      <c r="S15" s="22"/>
      <c r="T15" s="22"/>
      <c r="U15" s="22"/>
      <c r="V15" s="22"/>
      <c r="W15" s="22"/>
      <c r="X15" s="144"/>
    </row>
    <row r="16" spans="1:24" ht="12" customHeight="1" x14ac:dyDescent="0.2">
      <c r="A16" s="4" t="s">
        <v>51</v>
      </c>
      <c r="B16" s="1624" t="s">
        <v>50</v>
      </c>
      <c r="C16" s="1624"/>
      <c r="D16" s="25">
        <v>15</v>
      </c>
      <c r="E16" s="1178">
        <f t="shared" si="1"/>
        <v>15</v>
      </c>
      <c r="F16" s="22">
        <f t="shared" si="2"/>
        <v>16</v>
      </c>
      <c r="G16" s="22">
        <f t="shared" si="3"/>
        <v>24</v>
      </c>
      <c r="H16" s="286"/>
      <c r="I16" s="1176"/>
      <c r="J16" s="22">
        <v>0</v>
      </c>
      <c r="K16" s="22"/>
      <c r="L16" s="1176">
        <v>15</v>
      </c>
      <c r="M16" s="22">
        <v>16</v>
      </c>
      <c r="N16" s="22">
        <v>9</v>
      </c>
      <c r="O16" s="1176"/>
      <c r="P16" s="22">
        <v>0</v>
      </c>
      <c r="Q16" s="22">
        <v>15</v>
      </c>
      <c r="R16" s="22"/>
      <c r="S16" s="22"/>
      <c r="T16" s="22"/>
      <c r="U16" s="22"/>
      <c r="V16" s="22"/>
      <c r="W16" s="22"/>
      <c r="X16" s="144"/>
    </row>
    <row r="17" spans="1:24" s="32" customFormat="1" ht="12" customHeight="1" x14ac:dyDescent="0.2">
      <c r="A17" s="5" t="s">
        <v>52</v>
      </c>
      <c r="B17" s="1631" t="s">
        <v>169</v>
      </c>
      <c r="C17" s="1631"/>
      <c r="D17" s="38">
        <v>133</v>
      </c>
      <c r="E17" s="1177">
        <f t="shared" si="1"/>
        <v>133</v>
      </c>
      <c r="F17" s="40">
        <f t="shared" si="2"/>
        <v>135</v>
      </c>
      <c r="G17" s="40">
        <f t="shared" si="3"/>
        <v>132</v>
      </c>
      <c r="H17" s="286">
        <f t="shared" si="4"/>
        <v>0.97777777777777775</v>
      </c>
      <c r="I17" s="1172">
        <f>+I15+I16</f>
        <v>0</v>
      </c>
      <c r="J17" s="40">
        <v>0</v>
      </c>
      <c r="K17" s="40">
        <f t="shared" ref="K17:Q17" si="8">+K15+K16</f>
        <v>0</v>
      </c>
      <c r="L17" s="1172">
        <f t="shared" si="8"/>
        <v>33</v>
      </c>
      <c r="M17" s="40">
        <v>35</v>
      </c>
      <c r="N17" s="40">
        <f t="shared" si="8"/>
        <v>17</v>
      </c>
      <c r="O17" s="1172">
        <f t="shared" si="8"/>
        <v>100</v>
      </c>
      <c r="P17" s="40">
        <v>100</v>
      </c>
      <c r="Q17" s="40">
        <f t="shared" si="8"/>
        <v>115</v>
      </c>
      <c r="R17" s="40">
        <f t="shared" ref="R17:W17" si="9">+R15+R16</f>
        <v>0</v>
      </c>
      <c r="S17" s="40">
        <f t="shared" si="9"/>
        <v>0</v>
      </c>
      <c r="T17" s="40">
        <f t="shared" si="9"/>
        <v>0</v>
      </c>
      <c r="U17" s="40">
        <f t="shared" si="9"/>
        <v>0</v>
      </c>
      <c r="V17" s="40">
        <f t="shared" si="9"/>
        <v>0</v>
      </c>
      <c r="W17" s="40">
        <f t="shared" si="9"/>
        <v>0</v>
      </c>
      <c r="X17" s="144"/>
    </row>
    <row r="18" spans="1:24" ht="12" customHeight="1" x14ac:dyDescent="0.2">
      <c r="A18" s="4" t="s">
        <v>54</v>
      </c>
      <c r="B18" s="1624" t="s">
        <v>53</v>
      </c>
      <c r="C18" s="1624"/>
      <c r="D18" s="25">
        <v>0</v>
      </c>
      <c r="E18" s="1178">
        <f t="shared" si="1"/>
        <v>0</v>
      </c>
      <c r="F18" s="22">
        <f t="shared" si="2"/>
        <v>0</v>
      </c>
      <c r="G18" s="22">
        <f t="shared" si="3"/>
        <v>0</v>
      </c>
      <c r="H18" s="286"/>
      <c r="I18" s="1176"/>
      <c r="J18" s="22">
        <v>0</v>
      </c>
      <c r="K18" s="22"/>
      <c r="L18" s="1176"/>
      <c r="M18" s="22">
        <v>0</v>
      </c>
      <c r="N18" s="22"/>
      <c r="O18" s="1176"/>
      <c r="P18" s="22">
        <v>0</v>
      </c>
      <c r="Q18" s="22"/>
      <c r="R18" s="22"/>
      <c r="S18" s="22"/>
      <c r="T18" s="22"/>
      <c r="U18" s="22"/>
      <c r="V18" s="22"/>
      <c r="W18" s="22"/>
      <c r="X18" s="144"/>
    </row>
    <row r="19" spans="1:24" ht="12" customHeight="1" x14ac:dyDescent="0.2">
      <c r="A19" s="4" t="s">
        <v>56</v>
      </c>
      <c r="B19" s="1624" t="s">
        <v>55</v>
      </c>
      <c r="C19" s="1624"/>
      <c r="D19" s="25">
        <v>0</v>
      </c>
      <c r="E19" s="1178">
        <f t="shared" si="1"/>
        <v>0</v>
      </c>
      <c r="F19" s="22">
        <f t="shared" si="2"/>
        <v>0</v>
      </c>
      <c r="G19" s="22">
        <f t="shared" si="3"/>
        <v>0</v>
      </c>
      <c r="H19" s="286"/>
      <c r="I19" s="1176"/>
      <c r="J19" s="22">
        <v>0</v>
      </c>
      <c r="K19" s="22"/>
      <c r="L19" s="1176"/>
      <c r="M19" s="22">
        <v>0</v>
      </c>
      <c r="N19" s="22"/>
      <c r="O19" s="1176"/>
      <c r="P19" s="22">
        <v>0</v>
      </c>
      <c r="Q19" s="22"/>
      <c r="R19" s="22"/>
      <c r="S19" s="22"/>
      <c r="T19" s="22"/>
      <c r="U19" s="22"/>
      <c r="V19" s="22"/>
      <c r="W19" s="22"/>
      <c r="X19" s="144"/>
    </row>
    <row r="20" spans="1:24" ht="12" customHeight="1" x14ac:dyDescent="0.2">
      <c r="A20" s="4" t="s">
        <v>57</v>
      </c>
      <c r="B20" s="1624" t="s">
        <v>167</v>
      </c>
      <c r="C20" s="1624"/>
      <c r="D20" s="25">
        <v>0</v>
      </c>
      <c r="E20" s="1178">
        <f t="shared" si="1"/>
        <v>0</v>
      </c>
      <c r="F20" s="22">
        <f t="shared" si="2"/>
        <v>0</v>
      </c>
      <c r="G20" s="22">
        <f t="shared" si="3"/>
        <v>0</v>
      </c>
      <c r="H20" s="286"/>
      <c r="I20" s="1176"/>
      <c r="J20" s="22">
        <v>0</v>
      </c>
      <c r="K20" s="22"/>
      <c r="L20" s="1176"/>
      <c r="M20" s="22">
        <v>0</v>
      </c>
      <c r="N20" s="22"/>
      <c r="O20" s="1176"/>
      <c r="P20" s="22">
        <v>0</v>
      </c>
      <c r="Q20" s="22"/>
      <c r="R20" s="22"/>
      <c r="S20" s="22"/>
      <c r="T20" s="22"/>
      <c r="U20" s="22"/>
      <c r="V20" s="22"/>
      <c r="W20" s="22"/>
      <c r="X20" s="144"/>
    </row>
    <row r="21" spans="1:24" ht="12" customHeight="1" x14ac:dyDescent="0.2">
      <c r="A21" s="4" t="s">
        <v>59</v>
      </c>
      <c r="B21" s="1624" t="s">
        <v>58</v>
      </c>
      <c r="C21" s="1624"/>
      <c r="D21" s="25">
        <v>0</v>
      </c>
      <c r="E21" s="1178">
        <f t="shared" si="1"/>
        <v>0</v>
      </c>
      <c r="F21" s="22">
        <f t="shared" si="2"/>
        <v>0</v>
      </c>
      <c r="G21" s="22">
        <f t="shared" si="3"/>
        <v>0</v>
      </c>
      <c r="H21" s="286"/>
      <c r="I21" s="1176"/>
      <c r="J21" s="22">
        <v>0</v>
      </c>
      <c r="K21" s="22"/>
      <c r="L21" s="1176"/>
      <c r="M21" s="22">
        <v>0</v>
      </c>
      <c r="N21" s="22"/>
      <c r="O21" s="1176"/>
      <c r="P21" s="22">
        <v>0</v>
      </c>
      <c r="Q21" s="22"/>
      <c r="R21" s="22"/>
      <c r="S21" s="22"/>
      <c r="T21" s="22"/>
      <c r="U21" s="22"/>
      <c r="V21" s="22"/>
      <c r="W21" s="22"/>
      <c r="X21" s="144"/>
    </row>
    <row r="22" spans="1:24" ht="12" customHeight="1" x14ac:dyDescent="0.2">
      <c r="A22" s="4" t="s">
        <v>60</v>
      </c>
      <c r="B22" s="1624" t="s">
        <v>166</v>
      </c>
      <c r="C22" s="1624"/>
      <c r="D22" s="25">
        <v>5876</v>
      </c>
      <c r="E22" s="1178">
        <f t="shared" si="1"/>
        <v>5500</v>
      </c>
      <c r="F22" s="25">
        <f t="shared" si="2"/>
        <v>5897</v>
      </c>
      <c r="G22" s="25">
        <f t="shared" si="3"/>
        <v>1987</v>
      </c>
      <c r="H22" s="286">
        <f t="shared" si="4"/>
        <v>0.33695099202984569</v>
      </c>
      <c r="I22" s="1176">
        <v>5500</v>
      </c>
      <c r="J22" s="22">
        <v>5897</v>
      </c>
      <c r="K22" s="22">
        <v>1987</v>
      </c>
      <c r="L22" s="1176"/>
      <c r="M22" s="22">
        <v>0</v>
      </c>
      <c r="N22" s="22"/>
      <c r="O22" s="1176"/>
      <c r="P22" s="22">
        <v>0</v>
      </c>
      <c r="Q22" s="22"/>
      <c r="R22" s="22"/>
      <c r="S22" s="22"/>
      <c r="T22" s="22"/>
      <c r="U22" s="22"/>
      <c r="V22" s="22"/>
      <c r="W22" s="22"/>
      <c r="X22" s="144"/>
    </row>
    <row r="23" spans="1:24" ht="12" customHeight="1" x14ac:dyDescent="0.2">
      <c r="A23" s="4" t="s">
        <v>63</v>
      </c>
      <c r="B23" s="1624" t="s">
        <v>62</v>
      </c>
      <c r="C23" s="1624"/>
      <c r="D23" s="25">
        <v>1989</v>
      </c>
      <c r="E23" s="1178">
        <f t="shared" si="1"/>
        <v>1944</v>
      </c>
      <c r="F23" s="22">
        <f t="shared" si="2"/>
        <v>2105</v>
      </c>
      <c r="G23" s="22">
        <f t="shared" si="3"/>
        <v>852</v>
      </c>
      <c r="H23" s="286">
        <f t="shared" si="4"/>
        <v>0.40475059382422801</v>
      </c>
      <c r="I23" s="1176"/>
      <c r="J23" s="22">
        <v>0</v>
      </c>
      <c r="K23" s="22"/>
      <c r="L23" s="1176">
        <v>552</v>
      </c>
      <c r="M23" s="22">
        <v>597</v>
      </c>
      <c r="N23" s="22">
        <v>272</v>
      </c>
      <c r="O23" s="1176">
        <v>1392</v>
      </c>
      <c r="P23" s="22">
        <v>1508</v>
      </c>
      <c r="Q23" s="22">
        <v>580</v>
      </c>
      <c r="R23" s="22"/>
      <c r="S23" s="22"/>
      <c r="T23" s="22"/>
      <c r="U23" s="22"/>
      <c r="V23" s="22"/>
      <c r="W23" s="22"/>
      <c r="X23" s="144"/>
    </row>
    <row r="24" spans="1:24" ht="12" customHeight="1" x14ac:dyDescent="0.2">
      <c r="A24" s="4" t="s">
        <v>65</v>
      </c>
      <c r="B24" s="1624" t="s">
        <v>64</v>
      </c>
      <c r="C24" s="1624"/>
      <c r="D24" s="25">
        <v>622</v>
      </c>
      <c r="E24" s="1178">
        <f t="shared" si="1"/>
        <v>580</v>
      </c>
      <c r="F24" s="22">
        <f t="shared" si="2"/>
        <v>636</v>
      </c>
      <c r="G24" s="22">
        <f t="shared" si="3"/>
        <v>330</v>
      </c>
      <c r="H24" s="286">
        <f t="shared" si="4"/>
        <v>0.51886792452830188</v>
      </c>
      <c r="I24" s="1176"/>
      <c r="J24" s="22">
        <v>0</v>
      </c>
      <c r="K24" s="22"/>
      <c r="L24" s="1176"/>
      <c r="M24" s="22">
        <v>37</v>
      </c>
      <c r="N24" s="22">
        <v>37</v>
      </c>
      <c r="O24" s="1176">
        <v>580</v>
      </c>
      <c r="P24" s="22">
        <v>599</v>
      </c>
      <c r="Q24" s="22">
        <v>293</v>
      </c>
      <c r="R24" s="22"/>
      <c r="S24" s="22"/>
      <c r="T24" s="22"/>
      <c r="U24" s="22"/>
      <c r="V24" s="22"/>
      <c r="W24" s="22"/>
      <c r="X24" s="144"/>
    </row>
    <row r="25" spans="1:24" s="32" customFormat="1" ht="12" customHeight="1" x14ac:dyDescent="0.2">
      <c r="A25" s="5" t="s">
        <v>66</v>
      </c>
      <c r="B25" s="1631" t="s">
        <v>156</v>
      </c>
      <c r="C25" s="1631"/>
      <c r="D25" s="38">
        <v>8487</v>
      </c>
      <c r="E25" s="1177">
        <f t="shared" si="1"/>
        <v>8024</v>
      </c>
      <c r="F25" s="40">
        <f t="shared" si="2"/>
        <v>8638</v>
      </c>
      <c r="G25" s="40">
        <f t="shared" si="3"/>
        <v>3169</v>
      </c>
      <c r="H25" s="286">
        <f t="shared" si="4"/>
        <v>0.36686733040055569</v>
      </c>
      <c r="I25" s="1172">
        <f t="shared" ref="I25:Q25" si="10">+I24+I23+I22+I21+I20+I19+I18</f>
        <v>5500</v>
      </c>
      <c r="J25" s="40">
        <v>5897</v>
      </c>
      <c r="K25" s="40">
        <f t="shared" si="10"/>
        <v>1987</v>
      </c>
      <c r="L25" s="1172">
        <f t="shared" si="10"/>
        <v>552</v>
      </c>
      <c r="M25" s="40">
        <v>634</v>
      </c>
      <c r="N25" s="40">
        <f t="shared" si="10"/>
        <v>309</v>
      </c>
      <c r="O25" s="1172">
        <f t="shared" si="10"/>
        <v>1972</v>
      </c>
      <c r="P25" s="40">
        <v>2107</v>
      </c>
      <c r="Q25" s="40">
        <f t="shared" si="10"/>
        <v>873</v>
      </c>
      <c r="R25" s="40">
        <f t="shared" ref="R25:W25" si="11">+R24+R23+R22+R21+R20+R19+R18</f>
        <v>0</v>
      </c>
      <c r="S25" s="40">
        <f t="shared" si="11"/>
        <v>0</v>
      </c>
      <c r="T25" s="40">
        <f t="shared" si="11"/>
        <v>0</v>
      </c>
      <c r="U25" s="40">
        <f t="shared" si="11"/>
        <v>0</v>
      </c>
      <c r="V25" s="40">
        <f t="shared" si="11"/>
        <v>0</v>
      </c>
      <c r="W25" s="40">
        <f t="shared" si="11"/>
        <v>0</v>
      </c>
      <c r="X25" s="144"/>
    </row>
    <row r="26" spans="1:24" ht="12" customHeight="1" x14ac:dyDescent="0.2">
      <c r="A26" s="4" t="s">
        <v>68</v>
      </c>
      <c r="B26" s="1624" t="s">
        <v>67</v>
      </c>
      <c r="C26" s="1624"/>
      <c r="D26" s="25">
        <v>30</v>
      </c>
      <c r="E26" s="1178">
        <f t="shared" si="1"/>
        <v>30</v>
      </c>
      <c r="F26" s="22">
        <f t="shared" si="2"/>
        <v>30</v>
      </c>
      <c r="G26" s="22">
        <f t="shared" si="3"/>
        <v>5</v>
      </c>
      <c r="H26" s="286">
        <f t="shared" si="4"/>
        <v>0.16666666666666666</v>
      </c>
      <c r="I26" s="1176"/>
      <c r="J26" s="22">
        <v>0</v>
      </c>
      <c r="K26" s="22"/>
      <c r="L26" s="1176">
        <v>30</v>
      </c>
      <c r="M26" s="22">
        <v>30</v>
      </c>
      <c r="N26" s="22">
        <v>5</v>
      </c>
      <c r="O26" s="1176"/>
      <c r="P26" s="22">
        <v>0</v>
      </c>
      <c r="Q26" s="22"/>
      <c r="R26" s="22"/>
      <c r="S26" s="22"/>
      <c r="T26" s="22"/>
      <c r="U26" s="22"/>
      <c r="V26" s="22"/>
      <c r="W26" s="22"/>
      <c r="X26" s="144"/>
    </row>
    <row r="27" spans="1:24" ht="12" customHeight="1" x14ac:dyDescent="0.2">
      <c r="A27" s="4" t="s">
        <v>70</v>
      </c>
      <c r="B27" s="1624" t="s">
        <v>69</v>
      </c>
      <c r="C27" s="1624"/>
      <c r="D27" s="25">
        <v>51</v>
      </c>
      <c r="E27" s="1178">
        <f t="shared" si="1"/>
        <v>0</v>
      </c>
      <c r="F27" s="22">
        <f t="shared" si="2"/>
        <v>0</v>
      </c>
      <c r="G27" s="22">
        <f t="shared" si="3"/>
        <v>0</v>
      </c>
      <c r="H27" s="286"/>
      <c r="I27" s="1176"/>
      <c r="J27" s="22">
        <v>0</v>
      </c>
      <c r="K27" s="22"/>
      <c r="L27" s="1185"/>
      <c r="M27" s="22">
        <v>0</v>
      </c>
      <c r="N27" s="22"/>
      <c r="O27" s="1176"/>
      <c r="P27" s="22">
        <v>0</v>
      </c>
      <c r="Q27" s="22"/>
      <c r="R27" s="22"/>
      <c r="S27" s="22"/>
      <c r="T27" s="22"/>
      <c r="U27" s="22"/>
      <c r="V27" s="22"/>
      <c r="W27" s="22"/>
      <c r="X27" s="144"/>
    </row>
    <row r="28" spans="1:24" s="32" customFormat="1" ht="12" customHeight="1" x14ac:dyDescent="0.2">
      <c r="A28" s="5" t="s">
        <v>71</v>
      </c>
      <c r="B28" s="1631" t="s">
        <v>155</v>
      </c>
      <c r="C28" s="1631"/>
      <c r="D28" s="38">
        <v>81</v>
      </c>
      <c r="E28" s="1177">
        <f t="shared" si="1"/>
        <v>30</v>
      </c>
      <c r="F28" s="40">
        <f t="shared" si="2"/>
        <v>30</v>
      </c>
      <c r="G28" s="40">
        <f t="shared" si="3"/>
        <v>5</v>
      </c>
      <c r="H28" s="286">
        <f t="shared" si="4"/>
        <v>0.16666666666666666</v>
      </c>
      <c r="I28" s="1172">
        <f>+I26+I27</f>
        <v>0</v>
      </c>
      <c r="J28" s="40">
        <v>0</v>
      </c>
      <c r="K28" s="40">
        <f t="shared" ref="K28:Q28" si="12">+K26+K27</f>
        <v>0</v>
      </c>
      <c r="L28" s="1172">
        <f t="shared" si="12"/>
        <v>30</v>
      </c>
      <c r="M28" s="40">
        <v>30</v>
      </c>
      <c r="N28" s="40">
        <f t="shared" si="12"/>
        <v>5</v>
      </c>
      <c r="O28" s="1172">
        <f t="shared" si="12"/>
        <v>0</v>
      </c>
      <c r="P28" s="40">
        <v>0</v>
      </c>
      <c r="Q28" s="40">
        <f t="shared" si="12"/>
        <v>0</v>
      </c>
      <c r="R28" s="40">
        <f t="shared" ref="R28:W28" si="13">+R26+R27</f>
        <v>0</v>
      </c>
      <c r="S28" s="40">
        <f t="shared" si="13"/>
        <v>0</v>
      </c>
      <c r="T28" s="40">
        <f t="shared" si="13"/>
        <v>0</v>
      </c>
      <c r="U28" s="40">
        <f t="shared" si="13"/>
        <v>0</v>
      </c>
      <c r="V28" s="40">
        <f t="shared" si="13"/>
        <v>0</v>
      </c>
      <c r="W28" s="40">
        <f t="shared" si="13"/>
        <v>0</v>
      </c>
      <c r="X28" s="144"/>
    </row>
    <row r="29" spans="1:24" ht="12" customHeight="1" x14ac:dyDescent="0.2">
      <c r="A29" s="4" t="s">
        <v>73</v>
      </c>
      <c r="B29" s="1624" t="s">
        <v>72</v>
      </c>
      <c r="C29" s="1624"/>
      <c r="D29" s="25">
        <v>1757</v>
      </c>
      <c r="E29" s="1178">
        <f t="shared" si="1"/>
        <v>1690</v>
      </c>
      <c r="F29" s="22">
        <f t="shared" si="2"/>
        <v>1802</v>
      </c>
      <c r="G29" s="22">
        <f t="shared" si="3"/>
        <v>625</v>
      </c>
      <c r="H29" s="286">
        <f t="shared" si="4"/>
        <v>0.34683684794672587</v>
      </c>
      <c r="I29" s="1176">
        <v>1485</v>
      </c>
      <c r="J29" s="22">
        <v>1592</v>
      </c>
      <c r="K29" s="22">
        <v>534</v>
      </c>
      <c r="L29" s="1176">
        <v>43</v>
      </c>
      <c r="M29" s="22">
        <v>43</v>
      </c>
      <c r="N29" s="22">
        <v>3</v>
      </c>
      <c r="O29" s="1176">
        <v>162</v>
      </c>
      <c r="P29" s="22">
        <v>167</v>
      </c>
      <c r="Q29" s="22">
        <v>88</v>
      </c>
      <c r="R29" s="22"/>
      <c r="S29" s="22"/>
      <c r="T29" s="22"/>
      <c r="U29" s="22"/>
      <c r="V29" s="22"/>
      <c r="W29" s="22"/>
      <c r="X29" s="144"/>
    </row>
    <row r="30" spans="1:24" ht="12" customHeight="1" x14ac:dyDescent="0.2">
      <c r="A30" s="4" t="s">
        <v>75</v>
      </c>
      <c r="B30" s="1624" t="s">
        <v>74</v>
      </c>
      <c r="C30" s="1624"/>
      <c r="D30" s="25">
        <v>0</v>
      </c>
      <c r="E30" s="1178">
        <f t="shared" si="1"/>
        <v>0</v>
      </c>
      <c r="F30" s="22">
        <f t="shared" si="2"/>
        <v>0</v>
      </c>
      <c r="G30" s="22">
        <f t="shared" si="3"/>
        <v>0</v>
      </c>
      <c r="H30" s="286"/>
      <c r="I30" s="1176"/>
      <c r="J30" s="22">
        <v>0</v>
      </c>
      <c r="K30" s="22"/>
      <c r="L30" s="1176"/>
      <c r="M30" s="22">
        <v>0</v>
      </c>
      <c r="N30" s="22"/>
      <c r="O30" s="1176"/>
      <c r="P30" s="22">
        <v>0</v>
      </c>
      <c r="Q30" s="22"/>
      <c r="R30" s="22"/>
      <c r="S30" s="22"/>
      <c r="T30" s="22"/>
      <c r="U30" s="22"/>
      <c r="V30" s="22"/>
      <c r="W30" s="22"/>
      <c r="X30" s="144"/>
    </row>
    <row r="31" spans="1:24" ht="12" customHeight="1" x14ac:dyDescent="0.2">
      <c r="A31" s="4" t="s">
        <v>76</v>
      </c>
      <c r="B31" s="1624" t="s">
        <v>154</v>
      </c>
      <c r="C31" s="1624"/>
      <c r="D31" s="25">
        <v>0</v>
      </c>
      <c r="E31" s="1178">
        <f t="shared" si="1"/>
        <v>0</v>
      </c>
      <c r="F31" s="22">
        <f t="shared" si="2"/>
        <v>0</v>
      </c>
      <c r="G31" s="22">
        <f t="shared" si="3"/>
        <v>0</v>
      </c>
      <c r="H31" s="286"/>
      <c r="I31" s="1176"/>
      <c r="J31" s="22">
        <v>0</v>
      </c>
      <c r="K31" s="22"/>
      <c r="L31" s="1176"/>
      <c r="M31" s="22">
        <v>0</v>
      </c>
      <c r="N31" s="22"/>
      <c r="O31" s="1176"/>
      <c r="P31" s="22">
        <v>0</v>
      </c>
      <c r="Q31" s="22"/>
      <c r="R31" s="22"/>
      <c r="S31" s="22"/>
      <c r="T31" s="22"/>
      <c r="U31" s="22"/>
      <c r="V31" s="22"/>
      <c r="W31" s="22"/>
      <c r="X31" s="144"/>
    </row>
    <row r="32" spans="1:24" ht="12" customHeight="1" x14ac:dyDescent="0.2">
      <c r="A32" s="4" t="s">
        <v>77</v>
      </c>
      <c r="B32" s="1624" t="s">
        <v>153</v>
      </c>
      <c r="C32" s="1624"/>
      <c r="D32" s="25">
        <v>0</v>
      </c>
      <c r="E32" s="1178">
        <f t="shared" si="1"/>
        <v>0</v>
      </c>
      <c r="F32" s="22">
        <f t="shared" si="2"/>
        <v>0</v>
      </c>
      <c r="G32" s="22">
        <f t="shared" si="3"/>
        <v>0</v>
      </c>
      <c r="H32" s="286"/>
      <c r="I32" s="1176"/>
      <c r="J32" s="22">
        <v>0</v>
      </c>
      <c r="K32" s="22"/>
      <c r="L32" s="1176"/>
      <c r="M32" s="22">
        <v>0</v>
      </c>
      <c r="N32" s="22"/>
      <c r="O32" s="1176"/>
      <c r="P32" s="22">
        <v>0</v>
      </c>
      <c r="Q32" s="22"/>
      <c r="R32" s="22"/>
      <c r="S32" s="22"/>
      <c r="T32" s="22"/>
      <c r="U32" s="22"/>
      <c r="V32" s="22"/>
      <c r="W32" s="22"/>
      <c r="X32" s="144"/>
    </row>
    <row r="33" spans="1:24" ht="12" customHeight="1" x14ac:dyDescent="0.2">
      <c r="A33" s="4" t="s">
        <v>79</v>
      </c>
      <c r="B33" s="1624" t="s">
        <v>78</v>
      </c>
      <c r="C33" s="1624"/>
      <c r="D33" s="25">
        <v>0</v>
      </c>
      <c r="E33" s="1178">
        <f t="shared" si="1"/>
        <v>0</v>
      </c>
      <c r="F33" s="22">
        <f t="shared" si="2"/>
        <v>0</v>
      </c>
      <c r="G33" s="22">
        <f t="shared" si="3"/>
        <v>0</v>
      </c>
      <c r="H33" s="286"/>
      <c r="I33" s="1176"/>
      <c r="J33" s="22">
        <v>0</v>
      </c>
      <c r="K33" s="22"/>
      <c r="L33" s="1176"/>
      <c r="M33" s="22">
        <v>0</v>
      </c>
      <c r="N33" s="22"/>
      <c r="O33" s="1176"/>
      <c r="P33" s="22">
        <v>0</v>
      </c>
      <c r="Q33" s="22"/>
      <c r="R33" s="22"/>
      <c r="S33" s="22"/>
      <c r="T33" s="22"/>
      <c r="U33" s="22"/>
      <c r="V33" s="22"/>
      <c r="W33" s="22"/>
      <c r="X33" s="144"/>
    </row>
    <row r="34" spans="1:24" s="32" customFormat="1" ht="12" customHeight="1" x14ac:dyDescent="0.2">
      <c r="A34" s="5" t="s">
        <v>80</v>
      </c>
      <c r="B34" s="1631" t="s">
        <v>152</v>
      </c>
      <c r="C34" s="1631"/>
      <c r="D34" s="38">
        <v>1757</v>
      </c>
      <c r="E34" s="1177">
        <f t="shared" si="1"/>
        <v>1690</v>
      </c>
      <c r="F34" s="40">
        <f t="shared" si="2"/>
        <v>1802</v>
      </c>
      <c r="G34" s="40">
        <f t="shared" si="3"/>
        <v>625</v>
      </c>
      <c r="H34" s="286">
        <f t="shared" si="4"/>
        <v>0.34683684794672587</v>
      </c>
      <c r="I34" s="1172">
        <f>SUM(I29:I33)</f>
        <v>1485</v>
      </c>
      <c r="J34" s="40">
        <v>1592</v>
      </c>
      <c r="K34" s="40">
        <f t="shared" ref="K34:Q34" si="14">SUM(K29:K33)</f>
        <v>534</v>
      </c>
      <c r="L34" s="1172">
        <f t="shared" si="14"/>
        <v>43</v>
      </c>
      <c r="M34" s="40">
        <v>43</v>
      </c>
      <c r="N34" s="40">
        <f t="shared" si="14"/>
        <v>3</v>
      </c>
      <c r="O34" s="1172">
        <f t="shared" si="14"/>
        <v>162</v>
      </c>
      <c r="P34" s="40">
        <v>167</v>
      </c>
      <c r="Q34" s="40">
        <f t="shared" si="14"/>
        <v>88</v>
      </c>
      <c r="R34" s="40">
        <f t="shared" ref="R34:W34" si="15">SUM(R29:R33)</f>
        <v>0</v>
      </c>
      <c r="S34" s="40">
        <f t="shared" si="15"/>
        <v>0</v>
      </c>
      <c r="T34" s="40">
        <f t="shared" si="15"/>
        <v>0</v>
      </c>
      <c r="U34" s="40">
        <f t="shared" si="15"/>
        <v>0</v>
      </c>
      <c r="V34" s="40">
        <f t="shared" si="15"/>
        <v>0</v>
      </c>
      <c r="W34" s="40">
        <f t="shared" si="15"/>
        <v>0</v>
      </c>
      <c r="X34" s="144"/>
    </row>
    <row r="35" spans="1:24" s="32" customFormat="1" ht="12" customHeight="1" x14ac:dyDescent="0.2">
      <c r="A35" s="6" t="s">
        <v>81</v>
      </c>
      <c r="B35" s="1697" t="s">
        <v>151</v>
      </c>
      <c r="C35" s="1697"/>
      <c r="D35" s="39">
        <v>10658</v>
      </c>
      <c r="E35" s="1173">
        <f t="shared" si="1"/>
        <v>10047</v>
      </c>
      <c r="F35" s="39">
        <f t="shared" si="2"/>
        <v>10753</v>
      </c>
      <c r="G35" s="39">
        <f t="shared" si="3"/>
        <v>3976</v>
      </c>
      <c r="H35" s="286">
        <f t="shared" si="4"/>
        <v>0.36975727703896588</v>
      </c>
      <c r="I35" s="1173">
        <f t="shared" ref="I35" si="16">+I34+I28+I25+I17+I14</f>
        <v>6985</v>
      </c>
      <c r="J35" s="39">
        <v>7489</v>
      </c>
      <c r="K35" s="39">
        <f t="shared" ref="K35:Q35" si="17">+K34+K28+K25+K17+K14</f>
        <v>2521</v>
      </c>
      <c r="L35" s="1173">
        <f t="shared" si="17"/>
        <v>828</v>
      </c>
      <c r="M35" s="961">
        <v>890</v>
      </c>
      <c r="N35" s="961">
        <f t="shared" si="17"/>
        <v>379</v>
      </c>
      <c r="O35" s="1173">
        <f t="shared" si="17"/>
        <v>2234</v>
      </c>
      <c r="P35" s="39">
        <v>2374</v>
      </c>
      <c r="Q35" s="39">
        <f t="shared" si="17"/>
        <v>1076</v>
      </c>
      <c r="R35" s="39">
        <f t="shared" ref="R35:W35" si="18">+R34+R28+R25+R17+R14</f>
        <v>0</v>
      </c>
      <c r="S35" s="39">
        <f t="shared" si="18"/>
        <v>0</v>
      </c>
      <c r="T35" s="39">
        <f t="shared" si="18"/>
        <v>0</v>
      </c>
      <c r="U35" s="39">
        <f t="shared" si="18"/>
        <v>0</v>
      </c>
      <c r="V35" s="39">
        <f t="shared" si="18"/>
        <v>0</v>
      </c>
      <c r="W35" s="39">
        <f t="shared" si="18"/>
        <v>0</v>
      </c>
      <c r="X35" s="144"/>
    </row>
    <row r="36" spans="1:24" ht="9.75" customHeight="1" x14ac:dyDescent="0.2">
      <c r="A36" s="7"/>
      <c r="B36" s="8"/>
      <c r="C36" s="8"/>
      <c r="D36" s="23"/>
      <c r="E36" s="1179"/>
      <c r="F36" s="23"/>
      <c r="G36" s="23"/>
      <c r="H36" s="286"/>
      <c r="I36" s="1179"/>
      <c r="J36" s="23"/>
      <c r="K36" s="24"/>
      <c r="L36" s="1179"/>
      <c r="M36" s="962"/>
      <c r="N36" s="964"/>
      <c r="O36" s="1179"/>
      <c r="P36" s="23"/>
      <c r="Q36" s="24"/>
      <c r="R36" s="23"/>
      <c r="S36" s="23"/>
      <c r="T36" s="24"/>
      <c r="U36" s="23"/>
      <c r="V36" s="23"/>
      <c r="W36" s="24"/>
      <c r="X36" s="144"/>
    </row>
    <row r="37" spans="1:24" ht="12" customHeight="1" x14ac:dyDescent="0.2">
      <c r="A37" s="11" t="s">
        <v>110</v>
      </c>
      <c r="B37" s="1701" t="s">
        <v>109</v>
      </c>
      <c r="C37" s="1701"/>
      <c r="D37" s="25">
        <v>0</v>
      </c>
      <c r="E37" s="1178">
        <f t="shared" si="1"/>
        <v>0</v>
      </c>
      <c r="F37" s="25">
        <f t="shared" si="2"/>
        <v>0</v>
      </c>
      <c r="G37" s="25">
        <f t="shared" si="3"/>
        <v>0</v>
      </c>
      <c r="H37" s="286"/>
      <c r="I37" s="1178"/>
      <c r="J37" s="25">
        <v>0</v>
      </c>
      <c r="K37" s="22"/>
      <c r="L37" s="1178"/>
      <c r="M37" s="965">
        <v>0</v>
      </c>
      <c r="N37" s="959"/>
      <c r="O37" s="1178"/>
      <c r="P37" s="25">
        <v>0</v>
      </c>
      <c r="Q37" s="22"/>
      <c r="R37" s="25"/>
      <c r="S37" s="25"/>
      <c r="T37" s="25"/>
      <c r="U37" s="25"/>
      <c r="V37" s="25"/>
      <c r="W37" s="25"/>
      <c r="X37" s="144"/>
    </row>
    <row r="38" spans="1:24" ht="12" customHeight="1" x14ac:dyDescent="0.2">
      <c r="A38" s="4" t="s">
        <v>111</v>
      </c>
      <c r="B38" s="1624" t="s">
        <v>162</v>
      </c>
      <c r="C38" s="1624"/>
      <c r="D38" s="25">
        <v>0</v>
      </c>
      <c r="E38" s="1178">
        <f t="shared" si="1"/>
        <v>0</v>
      </c>
      <c r="F38" s="22">
        <f t="shared" si="2"/>
        <v>0</v>
      </c>
      <c r="G38" s="22">
        <f t="shared" si="3"/>
        <v>0</v>
      </c>
      <c r="H38" s="286"/>
      <c r="I38" s="1176"/>
      <c r="J38" s="22">
        <v>0</v>
      </c>
      <c r="K38" s="22"/>
      <c r="L38" s="1176"/>
      <c r="M38" s="959">
        <v>0</v>
      </c>
      <c r="N38" s="959"/>
      <c r="O38" s="1176"/>
      <c r="P38" s="22">
        <v>0</v>
      </c>
      <c r="Q38" s="22"/>
      <c r="R38" s="22"/>
      <c r="S38" s="22"/>
      <c r="T38" s="22"/>
      <c r="U38" s="22"/>
      <c r="V38" s="22"/>
      <c r="W38" s="22"/>
      <c r="X38" s="144"/>
    </row>
    <row r="39" spans="1:24" s="30" customFormat="1" ht="12" customHeight="1" x14ac:dyDescent="0.2">
      <c r="A39" s="27" t="s">
        <v>111</v>
      </c>
      <c r="B39" s="29"/>
      <c r="C39" s="31" t="s">
        <v>112</v>
      </c>
      <c r="D39" s="25">
        <v>0</v>
      </c>
      <c r="E39" s="1178">
        <f t="shared" si="1"/>
        <v>0</v>
      </c>
      <c r="F39" s="36">
        <f t="shared" si="2"/>
        <v>0</v>
      </c>
      <c r="G39" s="36">
        <f t="shared" si="3"/>
        <v>0</v>
      </c>
      <c r="H39" s="286"/>
      <c r="I39" s="1183"/>
      <c r="J39" s="36">
        <v>0</v>
      </c>
      <c r="K39" s="22"/>
      <c r="L39" s="1183"/>
      <c r="M39" s="966">
        <v>0</v>
      </c>
      <c r="N39" s="959"/>
      <c r="O39" s="1183"/>
      <c r="P39" s="36">
        <v>0</v>
      </c>
      <c r="Q39" s="22"/>
      <c r="R39" s="36"/>
      <c r="S39" s="36"/>
      <c r="T39" s="36"/>
      <c r="U39" s="36"/>
      <c r="V39" s="36"/>
      <c r="W39" s="36"/>
      <c r="X39" s="144"/>
    </row>
    <row r="40" spans="1:24" ht="12" customHeight="1" x14ac:dyDescent="0.2">
      <c r="A40" s="4" t="s">
        <v>114</v>
      </c>
      <c r="B40" s="1624" t="s">
        <v>113</v>
      </c>
      <c r="C40" s="1624"/>
      <c r="D40" s="25">
        <v>0</v>
      </c>
      <c r="E40" s="1178">
        <f t="shared" si="1"/>
        <v>0</v>
      </c>
      <c r="F40" s="22">
        <f t="shared" si="2"/>
        <v>0</v>
      </c>
      <c r="G40" s="22">
        <f t="shared" si="3"/>
        <v>0</v>
      </c>
      <c r="H40" s="286"/>
      <c r="I40" s="1176"/>
      <c r="J40" s="22">
        <v>0</v>
      </c>
      <c r="K40" s="22"/>
      <c r="L40" s="1176"/>
      <c r="M40" s="959">
        <v>0</v>
      </c>
      <c r="N40" s="959"/>
      <c r="O40" s="1176"/>
      <c r="P40" s="22">
        <v>0</v>
      </c>
      <c r="Q40" s="22"/>
      <c r="R40" s="22"/>
      <c r="S40" s="22"/>
      <c r="T40" s="22"/>
      <c r="U40" s="22"/>
      <c r="V40" s="22"/>
      <c r="W40" s="22"/>
      <c r="X40" s="144"/>
    </row>
    <row r="41" spans="1:24" ht="12" customHeight="1" x14ac:dyDescent="0.2">
      <c r="A41" s="4" t="s">
        <v>116</v>
      </c>
      <c r="B41" s="1624" t="s">
        <v>115</v>
      </c>
      <c r="C41" s="1624"/>
      <c r="D41" s="25">
        <v>245</v>
      </c>
      <c r="E41" s="1178">
        <f t="shared" si="1"/>
        <v>0</v>
      </c>
      <c r="F41" s="22">
        <f t="shared" si="2"/>
        <v>0</v>
      </c>
      <c r="G41" s="22">
        <f t="shared" si="3"/>
        <v>0</v>
      </c>
      <c r="H41" s="286"/>
      <c r="I41" s="1176"/>
      <c r="J41" s="22">
        <v>0</v>
      </c>
      <c r="K41" s="22"/>
      <c r="L41" s="1176"/>
      <c r="M41" s="959">
        <v>0</v>
      </c>
      <c r="N41" s="959"/>
      <c r="O41" s="1176"/>
      <c r="P41" s="22">
        <v>0</v>
      </c>
      <c r="Q41" s="22"/>
      <c r="R41" s="22"/>
      <c r="S41" s="22"/>
      <c r="T41" s="22"/>
      <c r="U41" s="22"/>
      <c r="V41" s="22"/>
      <c r="W41" s="22"/>
      <c r="X41" s="144"/>
    </row>
    <row r="42" spans="1:24" ht="12" customHeight="1" x14ac:dyDescent="0.2">
      <c r="A42" s="4" t="s">
        <v>118</v>
      </c>
      <c r="B42" s="1624" t="s">
        <v>117</v>
      </c>
      <c r="C42" s="1624"/>
      <c r="D42" s="25">
        <v>0</v>
      </c>
      <c r="E42" s="1178">
        <f t="shared" si="1"/>
        <v>0</v>
      </c>
      <c r="F42" s="22">
        <f t="shared" si="2"/>
        <v>0</v>
      </c>
      <c r="G42" s="22">
        <f t="shared" si="3"/>
        <v>0</v>
      </c>
      <c r="H42" s="286"/>
      <c r="I42" s="1176"/>
      <c r="J42" s="22">
        <v>0</v>
      </c>
      <c r="K42" s="22"/>
      <c r="L42" s="1176"/>
      <c r="M42" s="959">
        <v>0</v>
      </c>
      <c r="N42" s="959"/>
      <c r="O42" s="1176"/>
      <c r="P42" s="22">
        <v>0</v>
      </c>
      <c r="Q42" s="22"/>
      <c r="R42" s="22"/>
      <c r="S42" s="22"/>
      <c r="T42" s="22"/>
      <c r="U42" s="22"/>
      <c r="V42" s="22"/>
      <c r="W42" s="22"/>
      <c r="X42" s="144"/>
    </row>
    <row r="43" spans="1:24" ht="12" customHeight="1" x14ac:dyDescent="0.2">
      <c r="A43" s="4" t="s">
        <v>120</v>
      </c>
      <c r="B43" s="1624" t="s">
        <v>119</v>
      </c>
      <c r="C43" s="1624"/>
      <c r="D43" s="25">
        <v>0</v>
      </c>
      <c r="E43" s="1178">
        <f t="shared" si="1"/>
        <v>0</v>
      </c>
      <c r="F43" s="22">
        <f t="shared" si="2"/>
        <v>0</v>
      </c>
      <c r="G43" s="22">
        <f t="shared" si="3"/>
        <v>0</v>
      </c>
      <c r="H43" s="286"/>
      <c r="I43" s="1176"/>
      <c r="J43" s="22">
        <v>0</v>
      </c>
      <c r="K43" s="22"/>
      <c r="L43" s="1176"/>
      <c r="M43" s="959">
        <v>0</v>
      </c>
      <c r="N43" s="959"/>
      <c r="O43" s="1176"/>
      <c r="P43" s="22">
        <v>0</v>
      </c>
      <c r="Q43" s="22"/>
      <c r="R43" s="22"/>
      <c r="S43" s="22"/>
      <c r="T43" s="22"/>
      <c r="U43" s="22"/>
      <c r="V43" s="22"/>
      <c r="W43" s="22"/>
      <c r="X43" s="144"/>
    </row>
    <row r="44" spans="1:24" ht="12" customHeight="1" x14ac:dyDescent="0.2">
      <c r="A44" s="4" t="s">
        <v>122</v>
      </c>
      <c r="B44" s="1624" t="s">
        <v>121</v>
      </c>
      <c r="C44" s="1624"/>
      <c r="D44" s="25">
        <v>66</v>
      </c>
      <c r="E44" s="1178">
        <f t="shared" si="1"/>
        <v>0</v>
      </c>
      <c r="F44" s="22">
        <f t="shared" si="2"/>
        <v>0</v>
      </c>
      <c r="G44" s="22">
        <f t="shared" si="3"/>
        <v>0</v>
      </c>
      <c r="H44" s="286"/>
      <c r="I44" s="1176"/>
      <c r="J44" s="22">
        <v>0</v>
      </c>
      <c r="K44" s="22"/>
      <c r="L44" s="1176"/>
      <c r="M44" s="959">
        <v>0</v>
      </c>
      <c r="N44" s="959"/>
      <c r="O44" s="1176"/>
      <c r="P44" s="22">
        <v>0</v>
      </c>
      <c r="Q44" s="22"/>
      <c r="R44" s="22"/>
      <c r="S44" s="22"/>
      <c r="T44" s="22"/>
      <c r="U44" s="22"/>
      <c r="V44" s="22"/>
      <c r="W44" s="22"/>
      <c r="X44" s="144"/>
    </row>
    <row r="45" spans="1:24" s="32" customFormat="1" ht="12" customHeight="1" x14ac:dyDescent="0.2">
      <c r="A45" s="6" t="s">
        <v>123</v>
      </c>
      <c r="B45" s="1697" t="s">
        <v>161</v>
      </c>
      <c r="C45" s="1697"/>
      <c r="D45" s="39">
        <v>311</v>
      </c>
      <c r="E45" s="1173">
        <f t="shared" si="1"/>
        <v>0</v>
      </c>
      <c r="F45" s="39">
        <f t="shared" si="2"/>
        <v>0</v>
      </c>
      <c r="G45" s="39">
        <f t="shared" si="3"/>
        <v>0</v>
      </c>
      <c r="H45" s="286"/>
      <c r="I45" s="1173">
        <f>+I44+I43+I42+I41+I40+I38+I37</f>
        <v>0</v>
      </c>
      <c r="J45" s="39">
        <v>0</v>
      </c>
      <c r="K45" s="39">
        <f t="shared" ref="K45:Q45" si="19">+K44+K43+K42+K41+K40+K38+K37</f>
        <v>0</v>
      </c>
      <c r="L45" s="1173">
        <f t="shared" si="19"/>
        <v>0</v>
      </c>
      <c r="M45" s="961">
        <v>0</v>
      </c>
      <c r="N45" s="961">
        <f t="shared" si="19"/>
        <v>0</v>
      </c>
      <c r="O45" s="1173">
        <f t="shared" si="19"/>
        <v>0</v>
      </c>
      <c r="P45" s="39">
        <v>0</v>
      </c>
      <c r="Q45" s="39">
        <f t="shared" si="19"/>
        <v>0</v>
      </c>
      <c r="R45" s="39">
        <f t="shared" ref="R45:W45" si="20">+R44+R43+R42+R41+R40+R38+R37</f>
        <v>0</v>
      </c>
      <c r="S45" s="39">
        <f t="shared" si="20"/>
        <v>0</v>
      </c>
      <c r="T45" s="39">
        <f t="shared" si="20"/>
        <v>0</v>
      </c>
      <c r="U45" s="39">
        <f t="shared" si="20"/>
        <v>0</v>
      </c>
      <c r="V45" s="39">
        <f t="shared" si="20"/>
        <v>0</v>
      </c>
      <c r="W45" s="39">
        <f t="shared" si="20"/>
        <v>0</v>
      </c>
      <c r="X45" s="144"/>
    </row>
    <row r="46" spans="1:24" ht="9" customHeight="1" x14ac:dyDescent="0.2">
      <c r="A46" s="7"/>
      <c r="B46" s="8"/>
      <c r="C46" s="8"/>
      <c r="D46" s="23"/>
      <c r="E46" s="1179"/>
      <c r="F46" s="23"/>
      <c r="G46" s="23"/>
      <c r="H46" s="286"/>
      <c r="I46" s="1179"/>
      <c r="J46" s="23"/>
      <c r="K46" s="23"/>
      <c r="L46" s="1179"/>
      <c r="M46" s="962"/>
      <c r="N46" s="964"/>
      <c r="O46" s="1179"/>
      <c r="P46" s="23"/>
      <c r="Q46" s="24"/>
      <c r="R46" s="23"/>
      <c r="S46" s="23"/>
      <c r="T46" s="24"/>
      <c r="U46" s="23"/>
      <c r="V46" s="23"/>
      <c r="W46" s="24"/>
      <c r="X46" s="144"/>
    </row>
    <row r="47" spans="1:24" ht="12" hidden="1" customHeight="1" x14ac:dyDescent="0.2">
      <c r="A47" s="4" t="s">
        <v>125</v>
      </c>
      <c r="B47" s="1624" t="s">
        <v>124</v>
      </c>
      <c r="C47" s="1624"/>
      <c r="D47" s="22">
        <v>0</v>
      </c>
      <c r="E47" s="1176">
        <f t="shared" si="1"/>
        <v>0</v>
      </c>
      <c r="F47" s="22">
        <f t="shared" si="2"/>
        <v>0</v>
      </c>
      <c r="G47" s="22">
        <f t="shared" si="3"/>
        <v>0</v>
      </c>
      <c r="H47" s="286"/>
      <c r="I47" s="1176"/>
      <c r="J47" s="22"/>
      <c r="K47" s="22"/>
      <c r="L47" s="1176"/>
      <c r="M47" s="959"/>
      <c r="N47" s="959"/>
      <c r="O47" s="1176"/>
      <c r="P47" s="22"/>
      <c r="Q47" s="22"/>
      <c r="R47" s="22"/>
      <c r="S47" s="22"/>
      <c r="T47" s="22"/>
      <c r="U47" s="22"/>
      <c r="V47" s="22"/>
      <c r="W47" s="22"/>
      <c r="X47" s="144"/>
    </row>
    <row r="48" spans="1:24" ht="12" hidden="1" customHeight="1" x14ac:dyDescent="0.2">
      <c r="A48" s="4" t="s">
        <v>127</v>
      </c>
      <c r="B48" s="1624" t="s">
        <v>126</v>
      </c>
      <c r="C48" s="1624"/>
      <c r="D48" s="22">
        <v>0</v>
      </c>
      <c r="E48" s="1176">
        <f t="shared" si="1"/>
        <v>0</v>
      </c>
      <c r="F48" s="22">
        <f t="shared" si="2"/>
        <v>0</v>
      </c>
      <c r="G48" s="22">
        <f t="shared" si="3"/>
        <v>0</v>
      </c>
      <c r="H48" s="286"/>
      <c r="I48" s="1176"/>
      <c r="J48" s="22"/>
      <c r="K48" s="22"/>
      <c r="L48" s="1176"/>
      <c r="M48" s="959"/>
      <c r="N48" s="959"/>
      <c r="O48" s="1176"/>
      <c r="P48" s="22"/>
      <c r="Q48" s="22"/>
      <c r="R48" s="22"/>
      <c r="S48" s="22"/>
      <c r="T48" s="22"/>
      <c r="U48" s="22"/>
      <c r="V48" s="22"/>
      <c r="W48" s="22"/>
      <c r="X48" s="144"/>
    </row>
    <row r="49" spans="1:24" ht="12" hidden="1" customHeight="1" x14ac:dyDescent="0.2">
      <c r="A49" s="4" t="s">
        <v>129</v>
      </c>
      <c r="B49" s="1624" t="s">
        <v>128</v>
      </c>
      <c r="C49" s="1624"/>
      <c r="D49" s="22">
        <v>0</v>
      </c>
      <c r="E49" s="1176">
        <f t="shared" si="1"/>
        <v>0</v>
      </c>
      <c r="F49" s="22">
        <f t="shared" si="2"/>
        <v>0</v>
      </c>
      <c r="G49" s="22">
        <f t="shared" si="3"/>
        <v>0</v>
      </c>
      <c r="H49" s="286"/>
      <c r="I49" s="1176"/>
      <c r="J49" s="22"/>
      <c r="K49" s="22"/>
      <c r="L49" s="1176"/>
      <c r="M49" s="959"/>
      <c r="N49" s="959"/>
      <c r="O49" s="1176"/>
      <c r="P49" s="22"/>
      <c r="Q49" s="22"/>
      <c r="R49" s="22"/>
      <c r="S49" s="22"/>
      <c r="T49" s="22"/>
      <c r="U49" s="22"/>
      <c r="V49" s="22"/>
      <c r="W49" s="22"/>
      <c r="X49" s="144"/>
    </row>
    <row r="50" spans="1:24" ht="15" hidden="1" customHeight="1" x14ac:dyDescent="0.2">
      <c r="A50" s="4" t="s">
        <v>131</v>
      </c>
      <c r="B50" s="1624" t="s">
        <v>130</v>
      </c>
      <c r="C50" s="1624"/>
      <c r="D50" s="22">
        <v>0</v>
      </c>
      <c r="E50" s="1176">
        <f t="shared" si="1"/>
        <v>0</v>
      </c>
      <c r="F50" s="22">
        <f t="shared" si="2"/>
        <v>0</v>
      </c>
      <c r="G50" s="22">
        <f t="shared" si="3"/>
        <v>0</v>
      </c>
      <c r="H50" s="286"/>
      <c r="I50" s="1176"/>
      <c r="J50" s="22"/>
      <c r="K50" s="22"/>
      <c r="L50" s="1176"/>
      <c r="M50" s="959"/>
      <c r="N50" s="959"/>
      <c r="O50" s="1176"/>
      <c r="P50" s="22"/>
      <c r="Q50" s="22"/>
      <c r="R50" s="22"/>
      <c r="S50" s="22"/>
      <c r="T50" s="22"/>
      <c r="U50" s="22"/>
      <c r="V50" s="22"/>
      <c r="W50" s="22"/>
      <c r="X50" s="144"/>
    </row>
    <row r="51" spans="1:24" s="32" customFormat="1" ht="12" customHeight="1" x14ac:dyDescent="0.2">
      <c r="A51" s="6" t="s">
        <v>132</v>
      </c>
      <c r="B51" s="1697" t="s">
        <v>160</v>
      </c>
      <c r="C51" s="1697"/>
      <c r="D51" s="39">
        <v>0</v>
      </c>
      <c r="E51" s="1173">
        <f t="shared" si="1"/>
        <v>0</v>
      </c>
      <c r="F51" s="39">
        <f t="shared" si="2"/>
        <v>0</v>
      </c>
      <c r="G51" s="39">
        <f t="shared" si="3"/>
        <v>0</v>
      </c>
      <c r="H51" s="286"/>
      <c r="I51" s="1173"/>
      <c r="J51" s="39">
        <v>0</v>
      </c>
      <c r="K51" s="22"/>
      <c r="L51" s="1173"/>
      <c r="M51" s="961">
        <v>0</v>
      </c>
      <c r="N51" s="959"/>
      <c r="O51" s="1173"/>
      <c r="P51" s="39">
        <v>0</v>
      </c>
      <c r="Q51" s="22"/>
      <c r="R51" s="39"/>
      <c r="S51" s="39"/>
      <c r="T51" s="39"/>
      <c r="U51" s="39"/>
      <c r="V51" s="39"/>
      <c r="W51" s="39"/>
      <c r="X51" s="144"/>
    </row>
    <row r="52" spans="1:24" ht="7.5" customHeight="1" x14ac:dyDescent="0.2">
      <c r="A52" s="7"/>
      <c r="B52" s="8"/>
      <c r="C52" s="8"/>
      <c r="D52" s="23"/>
      <c r="E52" s="1179"/>
      <c r="F52" s="23"/>
      <c r="G52" s="23"/>
      <c r="H52" s="286"/>
      <c r="I52" s="1179"/>
      <c r="J52" s="23"/>
      <c r="K52" s="23"/>
      <c r="L52" s="1179"/>
      <c r="M52" s="962"/>
      <c r="N52" s="962"/>
      <c r="O52" s="1179"/>
      <c r="P52" s="23"/>
      <c r="Q52" s="23"/>
      <c r="R52" s="23"/>
      <c r="S52" s="23"/>
      <c r="T52" s="23"/>
      <c r="U52" s="23"/>
      <c r="V52" s="23"/>
      <c r="W52" s="23"/>
      <c r="X52" s="144"/>
    </row>
    <row r="53" spans="1:24" ht="12" hidden="1" customHeight="1" x14ac:dyDescent="0.2">
      <c r="A53" s="72" t="s">
        <v>363</v>
      </c>
      <c r="B53" s="1701" t="s">
        <v>364</v>
      </c>
      <c r="C53" s="1701"/>
      <c r="D53" s="73">
        <v>0</v>
      </c>
      <c r="E53" s="1180">
        <f t="shared" si="1"/>
        <v>0</v>
      </c>
      <c r="F53" s="73">
        <f t="shared" si="2"/>
        <v>0</v>
      </c>
      <c r="G53" s="74">
        <f t="shared" si="3"/>
        <v>0</v>
      </c>
      <c r="H53" s="286"/>
      <c r="I53" s="1180"/>
      <c r="J53" s="73"/>
      <c r="K53" s="73"/>
      <c r="L53" s="1180"/>
      <c r="M53" s="967"/>
      <c r="N53" s="967"/>
      <c r="O53" s="1180"/>
      <c r="P53" s="73"/>
      <c r="Q53" s="73"/>
      <c r="R53" s="73"/>
      <c r="S53" s="73"/>
      <c r="T53" s="73"/>
      <c r="U53" s="73"/>
      <c r="V53" s="73"/>
      <c r="W53" s="73"/>
      <c r="X53" s="144"/>
    </row>
    <row r="54" spans="1:24" ht="12" hidden="1" customHeight="1" x14ac:dyDescent="0.2">
      <c r="A54" s="72" t="s">
        <v>376</v>
      </c>
      <c r="B54" s="1649" t="s">
        <v>377</v>
      </c>
      <c r="C54" s="1693"/>
      <c r="D54" s="73">
        <v>0</v>
      </c>
      <c r="E54" s="1180">
        <f t="shared" si="1"/>
        <v>0</v>
      </c>
      <c r="F54" s="73">
        <f t="shared" si="2"/>
        <v>0</v>
      </c>
      <c r="G54" s="74">
        <f t="shared" si="3"/>
        <v>0</v>
      </c>
      <c r="H54" s="286"/>
      <c r="I54" s="1180"/>
      <c r="J54" s="73"/>
      <c r="K54" s="73"/>
      <c r="L54" s="1180"/>
      <c r="M54" s="967"/>
      <c r="N54" s="967"/>
      <c r="O54" s="1180"/>
      <c r="P54" s="73"/>
      <c r="Q54" s="73"/>
      <c r="R54" s="73"/>
      <c r="S54" s="73"/>
      <c r="T54" s="73"/>
      <c r="U54" s="73"/>
      <c r="V54" s="73"/>
      <c r="W54" s="73"/>
      <c r="X54" s="144"/>
    </row>
    <row r="55" spans="1:24" ht="12" hidden="1" customHeight="1" x14ac:dyDescent="0.2">
      <c r="A55" s="11" t="s">
        <v>568</v>
      </c>
      <c r="B55" s="1701" t="s">
        <v>159</v>
      </c>
      <c r="C55" s="1701"/>
      <c r="D55" s="25">
        <v>0</v>
      </c>
      <c r="E55" s="1178">
        <f t="shared" si="1"/>
        <v>0</v>
      </c>
      <c r="F55" s="25">
        <f t="shared" si="2"/>
        <v>0</v>
      </c>
      <c r="G55" s="25">
        <f t="shared" si="3"/>
        <v>0</v>
      </c>
      <c r="H55" s="286"/>
      <c r="I55" s="1178"/>
      <c r="J55" s="25"/>
      <c r="K55" s="25"/>
      <c r="L55" s="1178"/>
      <c r="M55" s="965"/>
      <c r="N55" s="965"/>
      <c r="O55" s="1178"/>
      <c r="P55" s="25"/>
      <c r="Q55" s="25"/>
      <c r="R55" s="25"/>
      <c r="S55" s="25"/>
      <c r="T55" s="25"/>
      <c r="U55" s="25"/>
      <c r="V55" s="25"/>
      <c r="W55" s="25"/>
      <c r="X55" s="144"/>
    </row>
    <row r="56" spans="1:24" s="32" customFormat="1" ht="12" customHeight="1" x14ac:dyDescent="0.2">
      <c r="A56" s="12" t="s">
        <v>134</v>
      </c>
      <c r="B56" s="1702" t="s">
        <v>158</v>
      </c>
      <c r="C56" s="1702"/>
      <c r="D56" s="37">
        <v>0</v>
      </c>
      <c r="E56" s="1181">
        <f t="shared" si="1"/>
        <v>0</v>
      </c>
      <c r="F56" s="37">
        <f t="shared" si="2"/>
        <v>0</v>
      </c>
      <c r="G56" s="37">
        <f t="shared" si="3"/>
        <v>0</v>
      </c>
      <c r="H56" s="286"/>
      <c r="I56" s="1181"/>
      <c r="J56" s="37">
        <v>0</v>
      </c>
      <c r="K56" s="22"/>
      <c r="L56" s="1181"/>
      <c r="M56" s="968">
        <v>0</v>
      </c>
      <c r="N56" s="959"/>
      <c r="O56" s="1181"/>
      <c r="P56" s="37">
        <v>0</v>
      </c>
      <c r="Q56" s="22"/>
      <c r="R56" s="37"/>
      <c r="S56" s="37"/>
      <c r="T56" s="37"/>
      <c r="U56" s="37"/>
      <c r="V56" s="37"/>
      <c r="W56" s="37"/>
      <c r="X56" s="144"/>
    </row>
    <row r="57" spans="1:24" ht="12" customHeight="1" x14ac:dyDescent="0.2">
      <c r="A57" s="7"/>
      <c r="B57" s="13"/>
      <c r="C57" s="13"/>
      <c r="D57" s="23"/>
      <c r="E57" s="1179"/>
      <c r="F57" s="23"/>
      <c r="G57" s="23"/>
      <c r="H57" s="286"/>
      <c r="I57" s="1179"/>
      <c r="J57" s="23"/>
      <c r="K57" s="23"/>
      <c r="L57" s="1179"/>
      <c r="M57" s="962"/>
      <c r="N57" s="964"/>
      <c r="O57" s="1179"/>
      <c r="P57" s="23"/>
      <c r="Q57" s="24"/>
      <c r="R57" s="23"/>
      <c r="S57" s="23"/>
      <c r="T57" s="24"/>
      <c r="U57" s="23"/>
      <c r="V57" s="23"/>
      <c r="W57" s="24"/>
      <c r="X57" s="144"/>
    </row>
    <row r="58" spans="1:24" s="32" customFormat="1" ht="12" customHeight="1" x14ac:dyDescent="0.2">
      <c r="A58" s="14" t="s">
        <v>135</v>
      </c>
      <c r="B58" s="1654" t="s">
        <v>157</v>
      </c>
      <c r="C58" s="1654"/>
      <c r="D58" s="38">
        <v>20714</v>
      </c>
      <c r="E58" s="1177">
        <f t="shared" si="1"/>
        <v>20198</v>
      </c>
      <c r="F58" s="38">
        <f t="shared" si="2"/>
        <v>20904</v>
      </c>
      <c r="G58" s="38">
        <f t="shared" si="3"/>
        <v>8742</v>
      </c>
      <c r="H58" s="286">
        <f t="shared" si="4"/>
        <v>0.41819747416762343</v>
      </c>
      <c r="I58" s="1177">
        <f t="shared" ref="I58:Q58" si="21">+I56+I51+I45+I35+I9+I7</f>
        <v>6985</v>
      </c>
      <c r="J58" s="963">
        <v>7489</v>
      </c>
      <c r="K58" s="963">
        <f t="shared" si="21"/>
        <v>2521</v>
      </c>
      <c r="L58" s="1177">
        <f t="shared" si="21"/>
        <v>10979</v>
      </c>
      <c r="M58" s="963">
        <v>11041</v>
      </c>
      <c r="N58" s="963">
        <f t="shared" si="21"/>
        <v>5145</v>
      </c>
      <c r="O58" s="1177">
        <f t="shared" si="21"/>
        <v>2234</v>
      </c>
      <c r="P58" s="38">
        <v>2374</v>
      </c>
      <c r="Q58" s="38">
        <f t="shared" si="21"/>
        <v>1076</v>
      </c>
      <c r="R58" s="38">
        <f t="shared" ref="R58:W58" si="22">+R56+R51+R45+R35+R9+R7</f>
        <v>0</v>
      </c>
      <c r="S58" s="38">
        <f t="shared" si="22"/>
        <v>0</v>
      </c>
      <c r="T58" s="38">
        <f t="shared" si="22"/>
        <v>0</v>
      </c>
      <c r="U58" s="38">
        <f t="shared" si="22"/>
        <v>0</v>
      </c>
      <c r="V58" s="38">
        <f t="shared" si="22"/>
        <v>0</v>
      </c>
      <c r="W58" s="38">
        <f t="shared" si="22"/>
        <v>0</v>
      </c>
      <c r="X58" s="144"/>
    </row>
    <row r="61" spans="1:24" x14ac:dyDescent="0.2">
      <c r="D61" s="42"/>
    </row>
  </sheetData>
  <mergeCells count="63">
    <mergeCell ref="B55:C55"/>
    <mergeCell ref="B58:C58"/>
    <mergeCell ref="I3:K3"/>
    <mergeCell ref="L3:N3"/>
    <mergeCell ref="B38:C38"/>
    <mergeCell ref="B48:C48"/>
    <mergeCell ref="B49:C49"/>
    <mergeCell ref="B50:C50"/>
    <mergeCell ref="B56:C56"/>
    <mergeCell ref="B40:C40"/>
    <mergeCell ref="B37:C37"/>
    <mergeCell ref="B53:C53"/>
    <mergeCell ref="B42:C42"/>
    <mergeCell ref="B43:C43"/>
    <mergeCell ref="B44:C44"/>
    <mergeCell ref="B51:C51"/>
    <mergeCell ref="B31:C31"/>
    <mergeCell ref="B41:C41"/>
    <mergeCell ref="B45:C45"/>
    <mergeCell ref="B47:C47"/>
    <mergeCell ref="B34:C34"/>
    <mergeCell ref="B35:C35"/>
    <mergeCell ref="U1:W1"/>
    <mergeCell ref="B5:C5"/>
    <mergeCell ref="B19:C19"/>
    <mergeCell ref="B6:C6"/>
    <mergeCell ref="B7:C7"/>
    <mergeCell ref="B9:C9"/>
    <mergeCell ref="B11:C11"/>
    <mergeCell ref="B12:C12"/>
    <mergeCell ref="B13:C13"/>
    <mergeCell ref="B14:C14"/>
    <mergeCell ref="B15:C15"/>
    <mergeCell ref="B16:C16"/>
    <mergeCell ref="B17:C17"/>
    <mergeCell ref="B18:C18"/>
    <mergeCell ref="H2:H4"/>
    <mergeCell ref="A2:A4"/>
    <mergeCell ref="B2:C4"/>
    <mergeCell ref="I2:K2"/>
    <mergeCell ref="L2:N2"/>
    <mergeCell ref="U3:W3"/>
    <mergeCell ref="R3:T3"/>
    <mergeCell ref="O3:Q3"/>
    <mergeCell ref="O2:Q2"/>
    <mergeCell ref="R2:T2"/>
    <mergeCell ref="D2:D4"/>
    <mergeCell ref="B54:C54"/>
    <mergeCell ref="B20:C20"/>
    <mergeCell ref="B21:C21"/>
    <mergeCell ref="U2:W2"/>
    <mergeCell ref="E2:G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3:C33"/>
    <mergeCell ref="B32:C32"/>
  </mergeCells>
  <printOptions horizontalCentered="1"/>
  <pageMargins left="0.25" right="0.25" top="0.75" bottom="0.75" header="0.3" footer="0.3"/>
  <pageSetup paperSize="9" scale="67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  <pageSetUpPr fitToPage="1"/>
  </sheetPr>
  <dimension ref="A1:P23"/>
  <sheetViews>
    <sheetView topLeftCell="A7" zoomScaleNormal="100" workbookViewId="0">
      <selection activeCell="R8" sqref="R8"/>
    </sheetView>
  </sheetViews>
  <sheetFormatPr defaultColWidth="9.140625" defaultRowHeight="12.75" x14ac:dyDescent="0.2"/>
  <cols>
    <col min="1" max="1" width="7.5703125" style="212" customWidth="1"/>
    <col min="2" max="2" width="25.42578125" style="211" customWidth="1"/>
    <col min="3" max="3" width="8.5703125" style="211" customWidth="1"/>
    <col min="4" max="4" width="6.5703125" style="211" customWidth="1"/>
    <col min="5" max="5" width="9.7109375" style="211" customWidth="1"/>
    <col min="6" max="6" width="8.85546875" style="211" customWidth="1"/>
    <col min="7" max="14" width="0" style="211" hidden="1" customWidth="1"/>
    <col min="15" max="16384" width="9.140625" style="211"/>
  </cols>
  <sheetData>
    <row r="1" spans="1:16" ht="12" customHeight="1" x14ac:dyDescent="0.2"/>
    <row r="2" spans="1:16" s="213" customFormat="1" ht="28.5" customHeight="1" x14ac:dyDescent="0.2">
      <c r="A2" s="1710" t="s">
        <v>277</v>
      </c>
      <c r="B2" s="1710"/>
      <c r="C2" s="1709" t="s">
        <v>697</v>
      </c>
      <c r="D2" s="1709"/>
      <c r="E2" s="1709"/>
      <c r="F2" s="1707" t="s">
        <v>508</v>
      </c>
      <c r="G2" s="1705" t="s">
        <v>695</v>
      </c>
      <c r="H2" s="1705"/>
      <c r="I2" s="1706"/>
      <c r="J2" s="1703" t="s">
        <v>508</v>
      </c>
      <c r="K2" s="1705" t="s">
        <v>696</v>
      </c>
      <c r="L2" s="1705"/>
      <c r="M2" s="1706"/>
      <c r="N2" s="1703" t="s">
        <v>508</v>
      </c>
      <c r="O2" s="211"/>
    </row>
    <row r="3" spans="1:16" s="213" customFormat="1" ht="38.25" x14ac:dyDescent="0.2">
      <c r="A3" s="1711" t="s">
        <v>460</v>
      </c>
      <c r="B3" s="1711"/>
      <c r="C3" s="700" t="s">
        <v>852</v>
      </c>
      <c r="D3" s="700" t="s">
        <v>178</v>
      </c>
      <c r="E3" s="700" t="s">
        <v>179</v>
      </c>
      <c r="F3" s="1707"/>
      <c r="G3" s="207" t="s">
        <v>177</v>
      </c>
      <c r="H3" s="535" t="s">
        <v>178</v>
      </c>
      <c r="I3" s="535" t="s">
        <v>179</v>
      </c>
      <c r="J3" s="1704"/>
      <c r="K3" s="207" t="s">
        <v>177</v>
      </c>
      <c r="L3" s="535" t="s">
        <v>178</v>
      </c>
      <c r="M3" s="535" t="s">
        <v>179</v>
      </c>
      <c r="N3" s="1704"/>
      <c r="O3" s="211"/>
    </row>
    <row r="4" spans="1:16" s="213" customFormat="1" ht="15" customHeight="1" x14ac:dyDescent="0.2">
      <c r="A4" s="1300" t="s">
        <v>462</v>
      </c>
      <c r="B4" s="697" t="s">
        <v>577</v>
      </c>
      <c r="C4" s="761"/>
      <c r="D4" s="761">
        <v>0</v>
      </c>
      <c r="E4" s="1465"/>
      <c r="F4" s="1298"/>
      <c r="G4" s="221"/>
      <c r="H4" s="221"/>
      <c r="I4" s="92"/>
      <c r="J4" s="437"/>
      <c r="K4" s="221"/>
      <c r="L4" s="221"/>
      <c r="M4" s="92"/>
      <c r="N4" s="437"/>
      <c r="O4" s="211"/>
    </row>
    <row r="5" spans="1:16" s="213" customFormat="1" ht="14.25" customHeight="1" x14ac:dyDescent="0.2">
      <c r="A5" s="1300" t="s">
        <v>462</v>
      </c>
      <c r="B5" s="697" t="s">
        <v>530</v>
      </c>
      <c r="C5" s="958">
        <v>500</v>
      </c>
      <c r="D5" s="761">
        <v>500</v>
      </c>
      <c r="E5" s="1465">
        <v>126</v>
      </c>
      <c r="F5" s="1298">
        <f>+E5/D5</f>
        <v>0.252</v>
      </c>
      <c r="G5" s="221"/>
      <c r="H5" s="221"/>
      <c r="I5" s="92"/>
      <c r="J5" s="437"/>
      <c r="K5" s="221"/>
      <c r="L5" s="221"/>
      <c r="M5" s="92"/>
      <c r="N5" s="437"/>
    </row>
    <row r="6" spans="1:16" s="916" customFormat="1" ht="38.25" x14ac:dyDescent="0.2">
      <c r="A6" s="1301" t="s">
        <v>462</v>
      </c>
      <c r="B6" s="1302" t="s">
        <v>529</v>
      </c>
      <c r="C6" s="1303">
        <v>6000</v>
      </c>
      <c r="D6" s="1304">
        <v>4658</v>
      </c>
      <c r="E6" s="1465">
        <f>1568</f>
        <v>1568</v>
      </c>
      <c r="F6" s="1298">
        <f t="shared" ref="F6:F8" si="0">+E6/D6</f>
        <v>0.33662516101331041</v>
      </c>
      <c r="G6" s="370"/>
      <c r="H6" s="370"/>
      <c r="I6" s="92"/>
      <c r="J6" s="913"/>
      <c r="K6" s="370"/>
      <c r="L6" s="370"/>
      <c r="M6" s="92"/>
      <c r="N6" s="913"/>
      <c r="O6" s="914"/>
      <c r="P6" s="915"/>
    </row>
    <row r="7" spans="1:16" x14ac:dyDescent="0.2">
      <c r="A7" s="1300" t="s">
        <v>462</v>
      </c>
      <c r="B7" s="697" t="s">
        <v>577</v>
      </c>
      <c r="C7" s="1304">
        <v>1000</v>
      </c>
      <c r="D7" s="761">
        <v>0</v>
      </c>
      <c r="E7" s="1465"/>
      <c r="F7" s="1298"/>
      <c r="G7" s="370"/>
      <c r="H7" s="221"/>
      <c r="I7" s="92"/>
      <c r="J7" s="437" t="e">
        <f t="shared" ref="J7" si="1">+I7/H7</f>
        <v>#DIV/0!</v>
      </c>
      <c r="K7" s="370"/>
      <c r="L7" s="221"/>
      <c r="M7" s="92"/>
      <c r="N7" s="437" t="e">
        <f t="shared" ref="N7" si="2">+M7/L7</f>
        <v>#DIV/0!</v>
      </c>
      <c r="O7" s="213"/>
    </row>
    <row r="8" spans="1:16" ht="19.5" customHeight="1" x14ac:dyDescent="0.2">
      <c r="A8" s="1708" t="s">
        <v>180</v>
      </c>
      <c r="B8" s="1708"/>
      <c r="C8" s="1305">
        <f t="shared" ref="C8:D8" si="3">SUM(C4:C7)</f>
        <v>7500</v>
      </c>
      <c r="D8" s="1299">
        <f t="shared" si="3"/>
        <v>5158</v>
      </c>
      <c r="E8" s="1466">
        <f>SUM(E4:E7)</f>
        <v>1694</v>
      </c>
      <c r="F8" s="1298">
        <f t="shared" si="0"/>
        <v>0.3284218689414502</v>
      </c>
      <c r="G8" s="223">
        <f t="shared" ref="G8:H8" si="4">SUM(G4:G7)</f>
        <v>0</v>
      </c>
      <c r="H8" s="223">
        <f t="shared" si="4"/>
        <v>0</v>
      </c>
      <c r="I8" s="223">
        <f>SUM(I4:I7)</f>
        <v>0</v>
      </c>
      <c r="J8" s="438" t="e">
        <f t="shared" ref="J8" si="5">+I8/H8</f>
        <v>#DIV/0!</v>
      </c>
      <c r="K8" s="223">
        <f t="shared" ref="K8:L8" si="6">SUM(K4:K7)</f>
        <v>0</v>
      </c>
      <c r="L8" s="223">
        <f t="shared" si="6"/>
        <v>0</v>
      </c>
      <c r="M8" s="223">
        <f>SUM(M4:M7)</f>
        <v>0</v>
      </c>
      <c r="N8" s="438" t="e">
        <f t="shared" ref="N8" si="7">+M8/L8</f>
        <v>#DIV/0!</v>
      </c>
    </row>
    <row r="9" spans="1:16" ht="19.5" customHeight="1" x14ac:dyDescent="0.2">
      <c r="A9" s="288"/>
      <c r="B9" s="288"/>
      <c r="C9" s="289"/>
      <c r="D9" s="289"/>
      <c r="E9" s="289"/>
      <c r="F9" s="213"/>
    </row>
    <row r="10" spans="1:16" ht="12.75" customHeight="1" x14ac:dyDescent="0.2">
      <c r="A10" s="1710" t="s">
        <v>277</v>
      </c>
      <c r="B10" s="1710"/>
      <c r="C10" s="1709" t="s">
        <v>724</v>
      </c>
      <c r="D10" s="1709"/>
      <c r="E10" s="1709"/>
      <c r="F10" s="1707" t="s">
        <v>508</v>
      </c>
    </row>
    <row r="11" spans="1:16" ht="38.25" x14ac:dyDescent="0.2">
      <c r="A11" s="1711" t="s">
        <v>460</v>
      </c>
      <c r="B11" s="1711"/>
      <c r="C11" s="700" t="s">
        <v>852</v>
      </c>
      <c r="D11" s="700" t="s">
        <v>178</v>
      </c>
      <c r="E11" s="700" t="s">
        <v>179</v>
      </c>
      <c r="F11" s="1707"/>
    </row>
    <row r="12" spans="1:16" ht="25.5" x14ac:dyDescent="0.2">
      <c r="A12" s="1295" t="s">
        <v>642</v>
      </c>
      <c r="B12" s="697" t="s">
        <v>556</v>
      </c>
      <c r="C12" s="1296">
        <v>0</v>
      </c>
      <c r="D12" s="1297">
        <v>0</v>
      </c>
      <c r="E12" s="1086">
        <v>0</v>
      </c>
      <c r="F12" s="1298"/>
    </row>
    <row r="13" spans="1:16" ht="25.5" x14ac:dyDescent="0.25">
      <c r="A13" s="1295" t="s">
        <v>562</v>
      </c>
      <c r="B13" s="697" t="s">
        <v>552</v>
      </c>
      <c r="C13" s="1296">
        <v>423</v>
      </c>
      <c r="D13" s="1297">
        <v>423</v>
      </c>
      <c r="E13" s="1465">
        <f>+D13/2</f>
        <v>211.5</v>
      </c>
      <c r="F13" s="1298">
        <f t="shared" ref="F13:F19" si="8">+E13/D13</f>
        <v>0.5</v>
      </c>
      <c r="J13"/>
    </row>
    <row r="14" spans="1:16" ht="25.5" x14ac:dyDescent="0.2">
      <c r="A14" s="1295" t="s">
        <v>563</v>
      </c>
      <c r="B14" s="697" t="s">
        <v>553</v>
      </c>
      <c r="C14" s="1296">
        <v>3178</v>
      </c>
      <c r="D14" s="1297">
        <v>3178</v>
      </c>
      <c r="E14" s="1465">
        <f t="shared" ref="E14:E18" si="9">+D14/2</f>
        <v>1589</v>
      </c>
      <c r="F14" s="1298">
        <f t="shared" si="8"/>
        <v>0.5</v>
      </c>
    </row>
    <row r="15" spans="1:16" x14ac:dyDescent="0.2">
      <c r="A15" s="1295" t="s">
        <v>561</v>
      </c>
      <c r="B15" s="697" t="s">
        <v>557</v>
      </c>
      <c r="C15" s="1296">
        <v>2396</v>
      </c>
      <c r="D15" s="1297">
        <v>2396</v>
      </c>
      <c r="E15" s="1465">
        <f t="shared" si="9"/>
        <v>1198</v>
      </c>
      <c r="F15" s="1298">
        <f t="shared" si="8"/>
        <v>0.5</v>
      </c>
    </row>
    <row r="16" spans="1:16" ht="25.5" x14ac:dyDescent="0.2">
      <c r="A16" s="1295" t="s">
        <v>560</v>
      </c>
      <c r="B16" s="697" t="s">
        <v>558</v>
      </c>
      <c r="C16" s="1296">
        <v>6745</v>
      </c>
      <c r="D16" s="1297">
        <v>6745</v>
      </c>
      <c r="E16" s="1465">
        <f t="shared" si="9"/>
        <v>3372.5</v>
      </c>
      <c r="F16" s="1298">
        <f t="shared" si="8"/>
        <v>0.5</v>
      </c>
    </row>
    <row r="17" spans="1:6" x14ac:dyDescent="0.2">
      <c r="A17" s="1295" t="s">
        <v>627</v>
      </c>
      <c r="B17" s="697" t="s">
        <v>625</v>
      </c>
      <c r="C17" s="761"/>
      <c r="D17" s="1297">
        <v>0</v>
      </c>
      <c r="E17" s="1465">
        <f t="shared" si="9"/>
        <v>0</v>
      </c>
      <c r="F17" s="1298"/>
    </row>
    <row r="18" spans="1:6" x14ac:dyDescent="0.2">
      <c r="A18" s="1295" t="s">
        <v>564</v>
      </c>
      <c r="B18" s="697" t="s">
        <v>559</v>
      </c>
      <c r="C18" s="761">
        <v>3583</v>
      </c>
      <c r="D18" s="1297">
        <v>3583</v>
      </c>
      <c r="E18" s="1465">
        <f t="shared" si="9"/>
        <v>1791.5</v>
      </c>
      <c r="F18" s="1298">
        <f t="shared" si="8"/>
        <v>0.5</v>
      </c>
    </row>
    <row r="19" spans="1:6" x14ac:dyDescent="0.2">
      <c r="A19" s="1708" t="s">
        <v>180</v>
      </c>
      <c r="B19" s="1708"/>
      <c r="C19" s="1299">
        <f>SUM(C13:C18)</f>
        <v>16325</v>
      </c>
      <c r="D19" s="1299">
        <f>SUM(D12:D18)</f>
        <v>16325</v>
      </c>
      <c r="E19" s="1466">
        <f>SUM(E12:E18)</f>
        <v>8162.5</v>
      </c>
      <c r="F19" s="1298">
        <f t="shared" si="8"/>
        <v>0.5</v>
      </c>
    </row>
    <row r="20" spans="1:6" x14ac:dyDescent="0.2">
      <c r="A20" s="290"/>
      <c r="B20" s="291"/>
      <c r="C20" s="292"/>
      <c r="D20" s="16"/>
      <c r="E20" s="16"/>
    </row>
    <row r="21" spans="1:6" x14ac:dyDescent="0.2">
      <c r="C21" s="639"/>
    </row>
    <row r="23" spans="1:6" x14ac:dyDescent="0.2">
      <c r="F23" s="639"/>
    </row>
  </sheetData>
  <mergeCells count="14">
    <mergeCell ref="F10:F11"/>
    <mergeCell ref="A19:B19"/>
    <mergeCell ref="C2:E2"/>
    <mergeCell ref="C10:E10"/>
    <mergeCell ref="A10:B10"/>
    <mergeCell ref="A11:B11"/>
    <mergeCell ref="A3:B3"/>
    <mergeCell ref="A8:B8"/>
    <mergeCell ref="A2:B2"/>
    <mergeCell ref="N2:N3"/>
    <mergeCell ref="G2:I2"/>
    <mergeCell ref="K2:M2"/>
    <mergeCell ref="J2:J3"/>
    <mergeCell ref="F2:F3"/>
  </mergeCells>
  <printOptions horizontalCentered="1"/>
  <pageMargins left="0.25" right="0.25" top="0.75" bottom="0.75" header="0.3" footer="0.3"/>
  <pageSetup paperSize="9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14999847407452621"/>
    <pageSetUpPr fitToPage="1"/>
  </sheetPr>
  <dimension ref="A1:Q38"/>
  <sheetViews>
    <sheetView topLeftCell="A10" zoomScaleNormal="100" workbookViewId="0">
      <selection activeCell="H8" activeCellId="1" sqref="H4 H8"/>
    </sheetView>
  </sheetViews>
  <sheetFormatPr defaultColWidth="9.140625" defaultRowHeight="12.75" x14ac:dyDescent="0.2"/>
  <cols>
    <col min="1" max="1" width="7.5703125" style="212" customWidth="1"/>
    <col min="2" max="2" width="29" style="211" customWidth="1"/>
    <col min="3" max="3" width="8.7109375" style="211" customWidth="1"/>
    <col min="4" max="4" width="7.42578125" style="211" bestFit="1" customWidth="1"/>
    <col min="5" max="5" width="7.5703125" style="211" customWidth="1"/>
    <col min="6" max="6" width="10.5703125" style="211" bestFit="1" customWidth="1"/>
    <col min="7" max="7" width="7.42578125" style="211" bestFit="1" customWidth="1"/>
    <col min="8" max="8" width="7.42578125" style="211" customWidth="1"/>
    <col min="9" max="9" width="8.7109375" style="211" customWidth="1"/>
    <col min="10" max="11" width="7.42578125" style="211" customWidth="1"/>
    <col min="12" max="12" width="8.85546875" style="211" customWidth="1"/>
    <col min="13" max="13" width="10.5703125" style="211" customWidth="1"/>
    <col min="14" max="14" width="7.85546875" style="211" customWidth="1"/>
    <col min="15" max="15" width="8.28515625" style="211" customWidth="1"/>
    <col min="16" max="16" width="9.140625" style="211"/>
    <col min="17" max="17" width="15.5703125" style="211" bestFit="1" customWidth="1"/>
    <col min="18" max="16384" width="9.140625" style="211"/>
  </cols>
  <sheetData>
    <row r="1" spans="1:17" ht="12.75" customHeight="1" x14ac:dyDescent="0.2">
      <c r="A1" s="1728"/>
      <c r="B1" s="1730" t="s">
        <v>461</v>
      </c>
      <c r="C1" s="1721" t="s">
        <v>101</v>
      </c>
      <c r="D1" s="1721"/>
      <c r="E1" s="1721"/>
      <c r="F1" s="1721" t="s">
        <v>107</v>
      </c>
      <c r="G1" s="1721"/>
      <c r="H1" s="1721"/>
      <c r="I1" s="1721" t="s">
        <v>568</v>
      </c>
      <c r="J1" s="1721"/>
      <c r="K1" s="1721"/>
      <c r="L1" s="1715" t="s">
        <v>180</v>
      </c>
      <c r="M1" s="1716"/>
      <c r="N1" s="1717"/>
      <c r="O1" s="1712" t="s">
        <v>508</v>
      </c>
    </row>
    <row r="2" spans="1:17" ht="29.25" customHeight="1" x14ac:dyDescent="0.2">
      <c r="A2" s="1729"/>
      <c r="B2" s="1731"/>
      <c r="C2" s="1709" t="s">
        <v>526</v>
      </c>
      <c r="D2" s="1709"/>
      <c r="E2" s="1709"/>
      <c r="F2" s="1709" t="s">
        <v>456</v>
      </c>
      <c r="G2" s="1709"/>
      <c r="H2" s="1709"/>
      <c r="I2" s="1709" t="s">
        <v>580</v>
      </c>
      <c r="J2" s="1709"/>
      <c r="K2" s="1709"/>
      <c r="L2" s="1718"/>
      <c r="M2" s="1719"/>
      <c r="N2" s="1720"/>
      <c r="O2" s="1713"/>
    </row>
    <row r="3" spans="1:17" ht="37.5" customHeight="1" x14ac:dyDescent="0.2">
      <c r="A3" s="1505" t="s">
        <v>460</v>
      </c>
      <c r="B3" s="1506" t="s">
        <v>277</v>
      </c>
      <c r="C3" s="1507" t="s">
        <v>852</v>
      </c>
      <c r="D3" s="700" t="s">
        <v>178</v>
      </c>
      <c r="E3" s="700" t="s">
        <v>179</v>
      </c>
      <c r="F3" s="1507" t="s">
        <v>852</v>
      </c>
      <c r="G3" s="700" t="s">
        <v>178</v>
      </c>
      <c r="H3" s="700" t="s">
        <v>179</v>
      </c>
      <c r="I3" s="1507" t="s">
        <v>853</v>
      </c>
      <c r="J3" s="700" t="s">
        <v>178</v>
      </c>
      <c r="K3" s="700" t="s">
        <v>179</v>
      </c>
      <c r="L3" s="1508" t="s">
        <v>854</v>
      </c>
      <c r="M3" s="700" t="s">
        <v>178</v>
      </c>
      <c r="N3" s="700" t="s">
        <v>179</v>
      </c>
      <c r="O3" s="1714"/>
    </row>
    <row r="4" spans="1:17" s="213" customFormat="1" ht="15" customHeight="1" x14ac:dyDescent="0.25">
      <c r="A4" s="1509" t="s">
        <v>457</v>
      </c>
      <c r="B4" s="955" t="s">
        <v>458</v>
      </c>
      <c r="C4" s="1510"/>
      <c r="D4" s="1510"/>
      <c r="E4" s="1510"/>
      <c r="F4" s="1510">
        <v>12000</v>
      </c>
      <c r="G4" s="761">
        <v>13050</v>
      </c>
      <c r="H4" s="761">
        <f>13050+2500</f>
        <v>15550</v>
      </c>
      <c r="I4" s="761"/>
      <c r="J4" s="761"/>
      <c r="K4" s="761"/>
      <c r="L4" s="1511">
        <f t="shared" ref="L4:L36" si="0">+C4+F4+I4</f>
        <v>12000</v>
      </c>
      <c r="M4" s="761">
        <f>D4+G4</f>
        <v>13050</v>
      </c>
      <c r="N4" s="761">
        <f>+E4+H4+K4</f>
        <v>15550</v>
      </c>
      <c r="O4" s="1512">
        <f>+N4/M4</f>
        <v>1.1915708812260537</v>
      </c>
    </row>
    <row r="5" spans="1:17" s="213" customFormat="1" ht="15" customHeight="1" x14ac:dyDescent="0.25">
      <c r="A5" s="1513"/>
      <c r="B5" s="976" t="s">
        <v>930</v>
      </c>
      <c r="C5" s="977"/>
      <c r="D5" s="977"/>
      <c r="E5" s="977"/>
      <c r="F5" s="977"/>
      <c r="G5" s="978">
        <v>700</v>
      </c>
      <c r="H5" s="978">
        <v>171</v>
      </c>
      <c r="I5" s="978"/>
      <c r="J5" s="978"/>
      <c r="K5" s="978"/>
      <c r="L5" s="1514"/>
      <c r="M5" s="978"/>
      <c r="N5" s="978"/>
      <c r="O5" s="1512"/>
    </row>
    <row r="6" spans="1:17" s="213" customFormat="1" ht="54.6" customHeight="1" x14ac:dyDescent="0.25">
      <c r="A6" s="1513" t="s">
        <v>658</v>
      </c>
      <c r="B6" s="976" t="s">
        <v>905</v>
      </c>
      <c r="C6" s="977"/>
      <c r="D6" s="977"/>
      <c r="E6" s="977"/>
      <c r="F6" s="1515">
        <f>3000+3000</f>
        <v>6000</v>
      </c>
      <c r="G6" s="978">
        <v>6000</v>
      </c>
      <c r="H6" s="978">
        <f>3000+2000</f>
        <v>5000</v>
      </c>
      <c r="I6" s="978"/>
      <c r="J6" s="978"/>
      <c r="K6" s="978"/>
      <c r="L6" s="1514">
        <f t="shared" si="0"/>
        <v>6000</v>
      </c>
      <c r="M6" s="978">
        <f>D6+G6</f>
        <v>6000</v>
      </c>
      <c r="N6" s="978">
        <f>+E6+H6+K6</f>
        <v>5000</v>
      </c>
      <c r="O6" s="1512">
        <f t="shared" ref="O6:O38" si="1">+N6/M6</f>
        <v>0.83333333333333337</v>
      </c>
    </row>
    <row r="7" spans="1:17" s="213" customFormat="1" ht="24" customHeight="1" x14ac:dyDescent="0.25">
      <c r="A7" s="1513" t="s">
        <v>960</v>
      </c>
      <c r="B7" s="976" t="s">
        <v>842</v>
      </c>
      <c r="C7" s="977"/>
      <c r="D7" s="977"/>
      <c r="E7" s="977"/>
      <c r="F7" s="977">
        <v>2000</v>
      </c>
      <c r="G7" s="978">
        <v>2000</v>
      </c>
      <c r="H7" s="978">
        <v>0</v>
      </c>
      <c r="I7" s="978"/>
      <c r="J7" s="978"/>
      <c r="K7" s="978"/>
      <c r="L7" s="1514">
        <f t="shared" si="0"/>
        <v>2000</v>
      </c>
      <c r="M7" s="978">
        <f>D7+G7</f>
        <v>2000</v>
      </c>
      <c r="N7" s="978">
        <f>+E7+H7+K7</f>
        <v>0</v>
      </c>
      <c r="O7" s="1512">
        <f t="shared" si="1"/>
        <v>0</v>
      </c>
    </row>
    <row r="8" spans="1:17" s="213" customFormat="1" ht="15" customHeight="1" x14ac:dyDescent="0.25">
      <c r="A8" s="1509" t="s">
        <v>459</v>
      </c>
      <c r="B8" s="955" t="s">
        <v>451</v>
      </c>
      <c r="C8" s="1510"/>
      <c r="D8" s="1510"/>
      <c r="E8" s="1510"/>
      <c r="F8" s="1510">
        <v>12000</v>
      </c>
      <c r="G8" s="761">
        <v>12000</v>
      </c>
      <c r="H8" s="761">
        <f>10800+1200</f>
        <v>12000</v>
      </c>
      <c r="I8" s="761"/>
      <c r="J8" s="761"/>
      <c r="K8" s="761"/>
      <c r="L8" s="1511">
        <f t="shared" si="0"/>
        <v>12000</v>
      </c>
      <c r="M8" s="761">
        <f t="shared" ref="M8:M19" si="2">D8+G8</f>
        <v>12000</v>
      </c>
      <c r="N8" s="761">
        <f t="shared" ref="N8:N19" si="3">+E8+H8+K8</f>
        <v>12000</v>
      </c>
      <c r="O8" s="1512">
        <f t="shared" si="1"/>
        <v>1</v>
      </c>
    </row>
    <row r="9" spans="1:17" s="213" customFormat="1" ht="15" customHeight="1" x14ac:dyDescent="0.25">
      <c r="A9" s="1724" t="s">
        <v>463</v>
      </c>
      <c r="B9" s="1725"/>
      <c r="C9" s="958">
        <f>SUM(C11:C18)</f>
        <v>18000</v>
      </c>
      <c r="D9" s="1296">
        <v>18000</v>
      </c>
      <c r="E9" s="1296">
        <f>+D9/2</f>
        <v>9000</v>
      </c>
      <c r="F9" s="1296"/>
      <c r="G9" s="761"/>
      <c r="H9" s="761"/>
      <c r="I9" s="761"/>
      <c r="J9" s="761"/>
      <c r="K9" s="761"/>
      <c r="L9" s="1511">
        <f t="shared" si="0"/>
        <v>18000</v>
      </c>
      <c r="M9" s="761">
        <f t="shared" si="2"/>
        <v>18000</v>
      </c>
      <c r="N9" s="761">
        <f t="shared" si="3"/>
        <v>9000</v>
      </c>
      <c r="O9" s="1512">
        <f t="shared" si="1"/>
        <v>0.5</v>
      </c>
    </row>
    <row r="10" spans="1:17" s="294" customFormat="1" ht="24.75" customHeight="1" x14ac:dyDescent="0.25">
      <c r="A10" s="1516" t="s">
        <v>843</v>
      </c>
      <c r="B10" s="760" t="s">
        <v>556</v>
      </c>
      <c r="C10" s="1517"/>
      <c r="D10" s="1518">
        <v>0</v>
      </c>
      <c r="E10" s="1296">
        <f t="shared" ref="E10:E18" si="4">+D10/2</f>
        <v>0</v>
      </c>
      <c r="F10" s="1518"/>
      <c r="G10" s="1518"/>
      <c r="H10" s="1518"/>
      <c r="I10" s="1518"/>
      <c r="J10" s="1518"/>
      <c r="K10" s="1518"/>
      <c r="L10" s="1519">
        <f t="shared" si="0"/>
        <v>0</v>
      </c>
      <c r="M10" s="761">
        <f t="shared" si="2"/>
        <v>0</v>
      </c>
      <c r="N10" s="1518">
        <f t="shared" si="3"/>
        <v>0</v>
      </c>
      <c r="O10" s="1512"/>
      <c r="Q10"/>
    </row>
    <row r="11" spans="1:17" s="294" customFormat="1" ht="15" customHeight="1" x14ac:dyDescent="0.25">
      <c r="A11" s="1516" t="s">
        <v>843</v>
      </c>
      <c r="B11" s="760" t="s">
        <v>552</v>
      </c>
      <c r="C11" s="1517">
        <v>423</v>
      </c>
      <c r="D11" s="1518">
        <v>423</v>
      </c>
      <c r="E11" s="1296">
        <f t="shared" si="4"/>
        <v>211.5</v>
      </c>
      <c r="F11" s="1518"/>
      <c r="G11" s="1518">
        <v>0</v>
      </c>
      <c r="H11" s="1518"/>
      <c r="I11" s="1518"/>
      <c r="J11" s="1518"/>
      <c r="K11" s="1518"/>
      <c r="L11" s="1519">
        <f t="shared" si="0"/>
        <v>423</v>
      </c>
      <c r="M11" s="761">
        <f t="shared" si="2"/>
        <v>423</v>
      </c>
      <c r="N11" s="1518">
        <f t="shared" si="3"/>
        <v>211.5</v>
      </c>
      <c r="O11" s="1512">
        <f t="shared" si="1"/>
        <v>0.5</v>
      </c>
    </row>
    <row r="12" spans="1:17" s="294" customFormat="1" ht="15" customHeight="1" x14ac:dyDescent="0.25">
      <c r="A12" s="1516" t="s">
        <v>843</v>
      </c>
      <c r="B12" s="760" t="s">
        <v>553</v>
      </c>
      <c r="C12" s="1517">
        <v>3178</v>
      </c>
      <c r="D12" s="1518">
        <v>3178</v>
      </c>
      <c r="E12" s="1296">
        <f t="shared" si="4"/>
        <v>1589</v>
      </c>
      <c r="F12" s="1518"/>
      <c r="G12" s="1518">
        <v>0</v>
      </c>
      <c r="H12" s="1518"/>
      <c r="I12" s="1518"/>
      <c r="J12" s="1518"/>
      <c r="K12" s="1518"/>
      <c r="L12" s="1519">
        <f t="shared" si="0"/>
        <v>3178</v>
      </c>
      <c r="M12" s="761">
        <f t="shared" si="2"/>
        <v>3178</v>
      </c>
      <c r="N12" s="1518">
        <f t="shared" si="3"/>
        <v>1589</v>
      </c>
      <c r="O12" s="1512">
        <f t="shared" si="1"/>
        <v>0.5</v>
      </c>
    </row>
    <row r="13" spans="1:17" s="294" customFormat="1" ht="15" customHeight="1" x14ac:dyDescent="0.25">
      <c r="A13" s="1516" t="s">
        <v>843</v>
      </c>
      <c r="B13" s="760" t="s">
        <v>557</v>
      </c>
      <c r="C13" s="1517">
        <v>2396</v>
      </c>
      <c r="D13" s="1518">
        <v>2396</v>
      </c>
      <c r="E13" s="1296">
        <f t="shared" si="4"/>
        <v>1198</v>
      </c>
      <c r="F13" s="1518"/>
      <c r="G13" s="1518">
        <v>0</v>
      </c>
      <c r="H13" s="1518"/>
      <c r="I13" s="1518"/>
      <c r="J13" s="1518"/>
      <c r="K13" s="1518"/>
      <c r="L13" s="1519">
        <f t="shared" si="0"/>
        <v>2396</v>
      </c>
      <c r="M13" s="761">
        <f t="shared" si="2"/>
        <v>2396</v>
      </c>
      <c r="N13" s="1518">
        <f t="shared" si="3"/>
        <v>1198</v>
      </c>
      <c r="O13" s="1512">
        <f t="shared" si="1"/>
        <v>0.5</v>
      </c>
    </row>
    <row r="14" spans="1:17" s="294" customFormat="1" ht="24" customHeight="1" x14ac:dyDescent="0.25">
      <c r="A14" s="1516" t="s">
        <v>843</v>
      </c>
      <c r="B14" s="760" t="s">
        <v>558</v>
      </c>
      <c r="C14" s="1517">
        <v>6745</v>
      </c>
      <c r="D14" s="1518">
        <v>6745</v>
      </c>
      <c r="E14" s="1296">
        <f t="shared" si="4"/>
        <v>3372.5</v>
      </c>
      <c r="F14" s="1518"/>
      <c r="G14" s="1518">
        <v>0</v>
      </c>
      <c r="H14" s="1518"/>
      <c r="I14" s="1518"/>
      <c r="J14" s="1518"/>
      <c r="K14" s="1518"/>
      <c r="L14" s="1519">
        <f t="shared" si="0"/>
        <v>6745</v>
      </c>
      <c r="M14" s="761">
        <f t="shared" si="2"/>
        <v>6745</v>
      </c>
      <c r="N14" s="1518">
        <f t="shared" si="3"/>
        <v>3372.5</v>
      </c>
      <c r="O14" s="1512">
        <f t="shared" si="1"/>
        <v>0.5</v>
      </c>
    </row>
    <row r="15" spans="1:17" s="294" customFormat="1" ht="15" customHeight="1" x14ac:dyDescent="0.25">
      <c r="A15" s="1516" t="s">
        <v>843</v>
      </c>
      <c r="B15" s="760" t="s">
        <v>559</v>
      </c>
      <c r="C15" s="1517">
        <v>3583</v>
      </c>
      <c r="D15" s="1518">
        <v>3583</v>
      </c>
      <c r="E15" s="1296">
        <f t="shared" si="4"/>
        <v>1791.5</v>
      </c>
      <c r="F15" s="1518"/>
      <c r="G15" s="1518">
        <v>0</v>
      </c>
      <c r="H15" s="1518"/>
      <c r="I15" s="1518"/>
      <c r="J15" s="1518"/>
      <c r="K15" s="1518"/>
      <c r="L15" s="1519">
        <f t="shared" si="0"/>
        <v>3583</v>
      </c>
      <c r="M15" s="761">
        <f t="shared" si="2"/>
        <v>3583</v>
      </c>
      <c r="N15" s="1518">
        <f t="shared" si="3"/>
        <v>1791.5</v>
      </c>
      <c r="O15" s="1512">
        <f t="shared" si="1"/>
        <v>0.5</v>
      </c>
    </row>
    <row r="16" spans="1:17" s="294" customFormat="1" ht="15" customHeight="1" x14ac:dyDescent="0.25">
      <c r="A16" s="1516" t="s">
        <v>843</v>
      </c>
      <c r="B16" s="760" t="s">
        <v>625</v>
      </c>
      <c r="C16" s="1517"/>
      <c r="D16" s="1518">
        <v>0</v>
      </c>
      <c r="E16" s="1296">
        <f t="shared" si="4"/>
        <v>0</v>
      </c>
      <c r="F16" s="1518"/>
      <c r="G16" s="1518">
        <v>0</v>
      </c>
      <c r="H16" s="1518"/>
      <c r="I16" s="1518"/>
      <c r="J16" s="1518"/>
      <c r="K16" s="1518"/>
      <c r="L16" s="1519">
        <f t="shared" si="0"/>
        <v>0</v>
      </c>
      <c r="M16" s="761">
        <f t="shared" si="2"/>
        <v>0</v>
      </c>
      <c r="N16" s="1518">
        <f t="shared" si="3"/>
        <v>0</v>
      </c>
      <c r="O16" s="1512"/>
      <c r="Q16" s="532"/>
    </row>
    <row r="17" spans="1:17" s="294" customFormat="1" ht="15" customHeight="1" x14ac:dyDescent="0.25">
      <c r="A17" s="1516" t="s">
        <v>843</v>
      </c>
      <c r="B17" s="760" t="s">
        <v>626</v>
      </c>
      <c r="C17" s="1517"/>
      <c r="D17" s="1518">
        <v>0</v>
      </c>
      <c r="E17" s="1296">
        <f t="shared" si="4"/>
        <v>0</v>
      </c>
      <c r="F17" s="1518"/>
      <c r="G17" s="1518">
        <v>0</v>
      </c>
      <c r="H17" s="1518"/>
      <c r="I17" s="1518"/>
      <c r="J17" s="1518"/>
      <c r="K17" s="1518"/>
      <c r="L17" s="1519">
        <f t="shared" si="0"/>
        <v>0</v>
      </c>
      <c r="M17" s="761">
        <f t="shared" si="2"/>
        <v>0</v>
      </c>
      <c r="N17" s="1518">
        <f t="shared" si="3"/>
        <v>0</v>
      </c>
      <c r="O17" s="1512"/>
    </row>
    <row r="18" spans="1:17" s="294" customFormat="1" ht="26.25" customHeight="1" x14ac:dyDescent="0.25">
      <c r="A18" s="1516" t="s">
        <v>843</v>
      </c>
      <c r="B18" s="760" t="s">
        <v>879</v>
      </c>
      <c r="C18" s="1517">
        <f>1305+205+165</f>
        <v>1675</v>
      </c>
      <c r="D18" s="1518">
        <v>1675</v>
      </c>
      <c r="E18" s="1296">
        <f t="shared" si="4"/>
        <v>837.5</v>
      </c>
      <c r="F18" s="1518"/>
      <c r="G18" s="1518">
        <v>0</v>
      </c>
      <c r="H18" s="1518"/>
      <c r="I18" s="1518"/>
      <c r="J18" s="1518"/>
      <c r="K18" s="1518"/>
      <c r="L18" s="1519">
        <f t="shared" si="0"/>
        <v>1675</v>
      </c>
      <c r="M18" s="761">
        <f t="shared" si="2"/>
        <v>1675</v>
      </c>
      <c r="N18" s="1518">
        <f t="shared" si="3"/>
        <v>837.5</v>
      </c>
      <c r="O18" s="1512">
        <f t="shared" si="1"/>
        <v>0.5</v>
      </c>
      <c r="Q18" s="533"/>
    </row>
    <row r="19" spans="1:17" s="213" customFormat="1" ht="15" customHeight="1" x14ac:dyDescent="0.25">
      <c r="A19" s="1726" t="s">
        <v>576</v>
      </c>
      <c r="B19" s="1727"/>
      <c r="C19" s="958">
        <f>299357+6089</f>
        <v>305446</v>
      </c>
      <c r="D19" s="761">
        <v>330733</v>
      </c>
      <c r="E19" s="1518">
        <f>196527-9000</f>
        <v>187527</v>
      </c>
      <c r="F19" s="761"/>
      <c r="G19" s="761">
        <v>0</v>
      </c>
      <c r="H19" s="761"/>
      <c r="I19" s="761"/>
      <c r="J19" s="761"/>
      <c r="K19" s="761"/>
      <c r="L19" s="1511">
        <f t="shared" si="0"/>
        <v>305446</v>
      </c>
      <c r="M19" s="761">
        <f t="shared" si="2"/>
        <v>330733</v>
      </c>
      <c r="N19" s="761">
        <f t="shared" si="3"/>
        <v>187527</v>
      </c>
      <c r="O19" s="1512">
        <f t="shared" si="1"/>
        <v>0.56700419976234606</v>
      </c>
    </row>
    <row r="20" spans="1:17" s="213" customFormat="1" ht="15" customHeight="1" x14ac:dyDescent="0.25">
      <c r="A20" s="1726" t="s">
        <v>575</v>
      </c>
      <c r="B20" s="1727"/>
      <c r="C20" s="761"/>
      <c r="D20" s="761"/>
      <c r="E20" s="761"/>
      <c r="F20" s="761"/>
      <c r="G20" s="761">
        <v>0</v>
      </c>
      <c r="H20" s="761"/>
      <c r="I20" s="761"/>
      <c r="J20" s="761"/>
      <c r="K20" s="761"/>
      <c r="L20" s="1511">
        <f t="shared" si="0"/>
        <v>0</v>
      </c>
      <c r="M20" s="761"/>
      <c r="N20" s="761"/>
      <c r="O20" s="1512"/>
    </row>
    <row r="21" spans="1:17" s="213" customFormat="1" ht="27.75" customHeight="1" x14ac:dyDescent="0.25">
      <c r="A21" s="1724" t="s">
        <v>785</v>
      </c>
      <c r="B21" s="1725"/>
      <c r="C21" s="1036"/>
      <c r="D21" s="761"/>
      <c r="E21" s="761"/>
      <c r="F21" s="761">
        <f>SUM(F22:F27)</f>
        <v>170186</v>
      </c>
      <c r="G21" s="761">
        <v>195186</v>
      </c>
      <c r="H21" s="761">
        <f t="shared" ref="H21" si="5">SUM(H22:H27)</f>
        <v>110093</v>
      </c>
      <c r="I21" s="761"/>
      <c r="J21" s="761"/>
      <c r="K21" s="762"/>
      <c r="L21" s="1511">
        <f t="shared" si="0"/>
        <v>170186</v>
      </c>
      <c r="M21" s="761">
        <f>+D21+G21+J21</f>
        <v>195186</v>
      </c>
      <c r="N21" s="761">
        <f>+E21+H21+K21</f>
        <v>110093</v>
      </c>
      <c r="O21" s="1512">
        <f t="shared" si="1"/>
        <v>0.56404147838472019</v>
      </c>
    </row>
    <row r="22" spans="1:17" s="213" customFormat="1" ht="25.5" x14ac:dyDescent="0.25">
      <c r="A22" s="696" t="s">
        <v>807</v>
      </c>
      <c r="B22" s="760" t="s">
        <v>741</v>
      </c>
      <c r="C22" s="1036"/>
      <c r="D22" s="761"/>
      <c r="E22" s="761"/>
      <c r="F22" s="761">
        <v>115397</v>
      </c>
      <c r="G22" s="958">
        <v>115397</v>
      </c>
      <c r="H22" s="958">
        <f>+G22/2</f>
        <v>57698.5</v>
      </c>
      <c r="I22" s="761"/>
      <c r="J22" s="761"/>
      <c r="K22" s="762"/>
      <c r="L22" s="1511">
        <f t="shared" si="0"/>
        <v>115397</v>
      </c>
      <c r="M22" s="761">
        <f t="shared" ref="M22:M27" si="6">+D22+G22+J22</f>
        <v>115397</v>
      </c>
      <c r="N22" s="761">
        <f t="shared" ref="N22:N27" si="7">+E22+H22+K22</f>
        <v>57698.5</v>
      </c>
      <c r="O22" s="1512">
        <f t="shared" si="1"/>
        <v>0.5</v>
      </c>
    </row>
    <row r="23" spans="1:17" s="213" customFormat="1" ht="15" customHeight="1" x14ac:dyDescent="0.25">
      <c r="A23" s="696" t="s">
        <v>804</v>
      </c>
      <c r="B23" s="760" t="s">
        <v>742</v>
      </c>
      <c r="C23" s="1036"/>
      <c r="D23" s="761"/>
      <c r="E23" s="761"/>
      <c r="F23" s="761">
        <v>24729</v>
      </c>
      <c r="G23" s="958">
        <v>24729</v>
      </c>
      <c r="H23" s="958">
        <f t="shared" ref="H23:H25" si="8">+G23/2</f>
        <v>12364.5</v>
      </c>
      <c r="I23" s="761"/>
      <c r="J23" s="761"/>
      <c r="K23" s="762"/>
      <c r="L23" s="1511">
        <f t="shared" si="0"/>
        <v>24729</v>
      </c>
      <c r="M23" s="761">
        <f t="shared" si="6"/>
        <v>24729</v>
      </c>
      <c r="N23" s="761">
        <f t="shared" si="7"/>
        <v>12364.5</v>
      </c>
      <c r="O23" s="1512">
        <f t="shared" si="1"/>
        <v>0.5</v>
      </c>
    </row>
    <row r="24" spans="1:17" s="213" customFormat="1" ht="15" customHeight="1" x14ac:dyDescent="0.25">
      <c r="A24" s="696" t="s">
        <v>805</v>
      </c>
      <c r="B24" s="759" t="s">
        <v>743</v>
      </c>
      <c r="C24" s="1036"/>
      <c r="D24" s="761"/>
      <c r="E24" s="761"/>
      <c r="F24" s="761">
        <v>23508</v>
      </c>
      <c r="G24" s="958">
        <v>23508</v>
      </c>
      <c r="H24" s="958">
        <f t="shared" si="8"/>
        <v>11754</v>
      </c>
      <c r="I24" s="761"/>
      <c r="J24" s="761"/>
      <c r="K24" s="762"/>
      <c r="L24" s="1511">
        <f t="shared" si="0"/>
        <v>23508</v>
      </c>
      <c r="M24" s="761">
        <f t="shared" si="6"/>
        <v>23508</v>
      </c>
      <c r="N24" s="761">
        <f t="shared" si="7"/>
        <v>11754</v>
      </c>
      <c r="O24" s="1512">
        <f t="shared" si="1"/>
        <v>0.5</v>
      </c>
    </row>
    <row r="25" spans="1:17" s="213" customFormat="1" ht="15" customHeight="1" x14ac:dyDescent="0.25">
      <c r="A25" s="696" t="s">
        <v>806</v>
      </c>
      <c r="B25" s="759" t="s">
        <v>803</v>
      </c>
      <c r="C25" s="1036"/>
      <c r="D25" s="761"/>
      <c r="E25" s="761"/>
      <c r="F25" s="761">
        <v>6552</v>
      </c>
      <c r="G25" s="958">
        <v>6552</v>
      </c>
      <c r="H25" s="958">
        <f t="shared" si="8"/>
        <v>3276</v>
      </c>
      <c r="I25" s="761"/>
      <c r="J25" s="761"/>
      <c r="K25" s="762"/>
      <c r="L25" s="1511">
        <f t="shared" si="0"/>
        <v>6552</v>
      </c>
      <c r="M25" s="761">
        <f t="shared" si="6"/>
        <v>6552</v>
      </c>
      <c r="N25" s="761">
        <f t="shared" si="7"/>
        <v>3276</v>
      </c>
      <c r="O25" s="1512">
        <f t="shared" si="1"/>
        <v>0.5</v>
      </c>
    </row>
    <row r="26" spans="1:17" s="213" customFormat="1" ht="15" customHeight="1" x14ac:dyDescent="0.25">
      <c r="A26" s="696" t="s">
        <v>807</v>
      </c>
      <c r="B26" s="759" t="s">
        <v>829</v>
      </c>
      <c r="C26" s="1036"/>
      <c r="D26" s="761"/>
      <c r="E26" s="761"/>
      <c r="F26" s="761"/>
      <c r="G26" s="958">
        <v>0</v>
      </c>
      <c r="H26" s="958"/>
      <c r="I26" s="761"/>
      <c r="J26" s="761"/>
      <c r="K26" s="762"/>
      <c r="L26" s="1511">
        <f t="shared" si="0"/>
        <v>0</v>
      </c>
      <c r="M26" s="761">
        <f t="shared" si="6"/>
        <v>0</v>
      </c>
      <c r="N26" s="761">
        <f t="shared" si="7"/>
        <v>0</v>
      </c>
      <c r="O26" s="1512"/>
    </row>
    <row r="27" spans="1:17" s="213" customFormat="1" ht="15" customHeight="1" x14ac:dyDescent="0.25">
      <c r="A27" s="696" t="s">
        <v>807</v>
      </c>
      <c r="B27" s="759" t="s">
        <v>808</v>
      </c>
      <c r="C27" s="1036"/>
      <c r="D27" s="761"/>
      <c r="E27" s="761"/>
      <c r="F27" s="761"/>
      <c r="G27" s="958">
        <v>25000</v>
      </c>
      <c r="H27" s="958">
        <v>25000</v>
      </c>
      <c r="I27" s="761"/>
      <c r="J27" s="761"/>
      <c r="K27" s="762"/>
      <c r="L27" s="1511">
        <f t="shared" si="0"/>
        <v>0</v>
      </c>
      <c r="M27" s="761">
        <f t="shared" si="6"/>
        <v>25000</v>
      </c>
      <c r="N27" s="761">
        <f t="shared" si="7"/>
        <v>25000</v>
      </c>
      <c r="O27" s="1512">
        <f t="shared" si="1"/>
        <v>1</v>
      </c>
    </row>
    <row r="28" spans="1:17" s="213" customFormat="1" ht="35.25" customHeight="1" x14ac:dyDescent="0.25">
      <c r="A28" s="1724" t="s">
        <v>786</v>
      </c>
      <c r="B28" s="1725"/>
      <c r="C28" s="1036"/>
      <c r="D28" s="761"/>
      <c r="E28" s="761"/>
      <c r="F28" s="761">
        <f>SUM(F29:F36)</f>
        <v>189134</v>
      </c>
      <c r="G28" s="761">
        <v>189134</v>
      </c>
      <c r="H28" s="761">
        <f t="shared" ref="H28" si="9">SUM(H29:H36)</f>
        <v>93279</v>
      </c>
      <c r="I28" s="761"/>
      <c r="J28" s="761"/>
      <c r="K28" s="761"/>
      <c r="L28" s="1511">
        <f t="shared" si="0"/>
        <v>189134</v>
      </c>
      <c r="M28" s="761">
        <f t="shared" ref="M28:M38" si="10">+D28+G28+J28</f>
        <v>189134</v>
      </c>
      <c r="N28" s="761">
        <f t="shared" ref="N28:N33" si="11">+E28+H28+K28</f>
        <v>93279</v>
      </c>
      <c r="O28" s="1512">
        <f t="shared" si="1"/>
        <v>0.49319001342963192</v>
      </c>
      <c r="P28" s="636"/>
    </row>
    <row r="29" spans="1:17" s="213" customFormat="1" ht="25.5" customHeight="1" x14ac:dyDescent="0.25">
      <c r="A29" s="696" t="s">
        <v>615</v>
      </c>
      <c r="B29" s="697" t="s">
        <v>453</v>
      </c>
      <c r="C29" s="1036"/>
      <c r="D29" s="761"/>
      <c r="E29" s="761"/>
      <c r="F29" s="1520">
        <v>3311</v>
      </c>
      <c r="G29" s="958">
        <v>3311</v>
      </c>
      <c r="H29" s="958">
        <f>+G29/2</f>
        <v>1655.5</v>
      </c>
      <c r="I29" s="761"/>
      <c r="J29" s="761"/>
      <c r="K29" s="761"/>
      <c r="L29" s="1511">
        <f t="shared" si="0"/>
        <v>3311</v>
      </c>
      <c r="M29" s="761">
        <f t="shared" si="10"/>
        <v>3311</v>
      </c>
      <c r="N29" s="761">
        <f t="shared" si="11"/>
        <v>1655.5</v>
      </c>
      <c r="O29" s="1512">
        <f t="shared" si="1"/>
        <v>0.5</v>
      </c>
    </row>
    <row r="30" spans="1:17" s="213" customFormat="1" ht="15" customHeight="1" x14ac:dyDescent="0.25">
      <c r="A30" s="696" t="s">
        <v>738</v>
      </c>
      <c r="B30" s="697" t="s">
        <v>739</v>
      </c>
      <c r="C30" s="1036"/>
      <c r="D30" s="761"/>
      <c r="E30" s="761"/>
      <c r="F30" s="1520">
        <v>7844</v>
      </c>
      <c r="G30" s="958">
        <v>7844</v>
      </c>
      <c r="H30" s="958">
        <f t="shared" ref="H30:H35" si="12">+G30/2</f>
        <v>3922</v>
      </c>
      <c r="I30" s="761"/>
      <c r="J30" s="761"/>
      <c r="K30" s="761"/>
      <c r="L30" s="1511">
        <f t="shared" si="0"/>
        <v>7844</v>
      </c>
      <c r="M30" s="761">
        <f t="shared" si="10"/>
        <v>7844</v>
      </c>
      <c r="N30" s="761">
        <f t="shared" si="11"/>
        <v>3922</v>
      </c>
      <c r="O30" s="1512">
        <f t="shared" si="1"/>
        <v>0.5</v>
      </c>
    </row>
    <row r="31" spans="1:17" s="213" customFormat="1" ht="15" customHeight="1" x14ac:dyDescent="0.25">
      <c r="A31" s="696" t="s">
        <v>616</v>
      </c>
      <c r="B31" s="697" t="s">
        <v>425</v>
      </c>
      <c r="C31" s="1036"/>
      <c r="D31" s="761"/>
      <c r="E31" s="761"/>
      <c r="F31" s="1520">
        <v>13941</v>
      </c>
      <c r="G31" s="958">
        <v>13941</v>
      </c>
      <c r="H31" s="958">
        <f t="shared" si="12"/>
        <v>6970.5</v>
      </c>
      <c r="I31" s="761"/>
      <c r="J31" s="761"/>
      <c r="K31" s="761"/>
      <c r="L31" s="1511">
        <f t="shared" si="0"/>
        <v>13941</v>
      </c>
      <c r="M31" s="761">
        <f t="shared" si="10"/>
        <v>13941</v>
      </c>
      <c r="N31" s="761">
        <f t="shared" si="11"/>
        <v>6970.5</v>
      </c>
      <c r="O31" s="1512">
        <f t="shared" si="1"/>
        <v>0.5</v>
      </c>
    </row>
    <row r="32" spans="1:17" s="213" customFormat="1" ht="15" customHeight="1" x14ac:dyDescent="0.25">
      <c r="A32" s="696" t="s">
        <v>617</v>
      </c>
      <c r="B32" s="697" t="s">
        <v>452</v>
      </c>
      <c r="C32" s="1036"/>
      <c r="D32" s="761"/>
      <c r="E32" s="761"/>
      <c r="F32" s="1520">
        <v>13303</v>
      </c>
      <c r="G32" s="958">
        <v>13303</v>
      </c>
      <c r="H32" s="958">
        <f t="shared" si="12"/>
        <v>6651.5</v>
      </c>
      <c r="I32" s="761"/>
      <c r="J32" s="761"/>
      <c r="K32" s="761"/>
      <c r="L32" s="1511">
        <f t="shared" si="0"/>
        <v>13303</v>
      </c>
      <c r="M32" s="761">
        <f t="shared" si="10"/>
        <v>13303</v>
      </c>
      <c r="N32" s="761">
        <f t="shared" si="11"/>
        <v>6651.5</v>
      </c>
      <c r="O32" s="1512">
        <f t="shared" si="1"/>
        <v>0.5</v>
      </c>
    </row>
    <row r="33" spans="1:15" s="957" customFormat="1" ht="15" customHeight="1" x14ac:dyDescent="0.25">
      <c r="A33" s="1521" t="s">
        <v>618</v>
      </c>
      <c r="B33" s="1522" t="s">
        <v>454</v>
      </c>
      <c r="C33" s="1037"/>
      <c r="D33" s="1296"/>
      <c r="E33" s="1296"/>
      <c r="F33" s="1520"/>
      <c r="G33" s="958">
        <v>0</v>
      </c>
      <c r="H33" s="958">
        <f t="shared" si="12"/>
        <v>0</v>
      </c>
      <c r="I33" s="1296"/>
      <c r="J33" s="1296"/>
      <c r="K33" s="1296"/>
      <c r="L33" s="1511">
        <f t="shared" si="0"/>
        <v>0</v>
      </c>
      <c r="M33" s="1296">
        <f t="shared" si="10"/>
        <v>0</v>
      </c>
      <c r="N33" s="1296">
        <f t="shared" si="11"/>
        <v>0</v>
      </c>
      <c r="O33" s="1512"/>
    </row>
    <row r="34" spans="1:15" s="213" customFormat="1" ht="15" customHeight="1" x14ac:dyDescent="0.25">
      <c r="A34" s="696" t="s">
        <v>619</v>
      </c>
      <c r="B34" s="697" t="s">
        <v>455</v>
      </c>
      <c r="C34" s="1036"/>
      <c r="D34" s="761"/>
      <c r="E34" s="761"/>
      <c r="F34" s="1520">
        <v>61518</v>
      </c>
      <c r="G34" s="958">
        <v>61518</v>
      </c>
      <c r="H34" s="958">
        <f t="shared" si="12"/>
        <v>30759</v>
      </c>
      <c r="I34" s="761"/>
      <c r="J34" s="761"/>
      <c r="K34" s="761"/>
      <c r="L34" s="1511">
        <f t="shared" si="0"/>
        <v>61518</v>
      </c>
      <c r="M34" s="761">
        <f t="shared" ref="M34" si="13">+D34+G34+J34</f>
        <v>61518</v>
      </c>
      <c r="N34" s="761">
        <f t="shared" ref="N34" si="14">+E34+H34+K34</f>
        <v>30759</v>
      </c>
      <c r="O34" s="1512">
        <f t="shared" si="1"/>
        <v>0.5</v>
      </c>
    </row>
    <row r="35" spans="1:15" s="213" customFormat="1" ht="15" customHeight="1" x14ac:dyDescent="0.25">
      <c r="A35" s="696" t="s">
        <v>594</v>
      </c>
      <c r="B35" s="697" t="s">
        <v>819</v>
      </c>
      <c r="C35" s="1036"/>
      <c r="D35" s="761"/>
      <c r="E35" s="761"/>
      <c r="F35" s="1036"/>
      <c r="G35" s="958">
        <v>0</v>
      </c>
      <c r="H35" s="958">
        <f t="shared" si="12"/>
        <v>0</v>
      </c>
      <c r="I35" s="761"/>
      <c r="J35" s="761"/>
      <c r="K35" s="761"/>
      <c r="L35" s="1511">
        <f t="shared" si="0"/>
        <v>0</v>
      </c>
      <c r="M35" s="761">
        <f t="shared" si="10"/>
        <v>0</v>
      </c>
      <c r="N35" s="761">
        <f>+E35+H35+K35</f>
        <v>0</v>
      </c>
      <c r="O35" s="1512"/>
    </row>
    <row r="36" spans="1:15" s="213" customFormat="1" x14ac:dyDescent="0.25">
      <c r="A36" s="696" t="s">
        <v>594</v>
      </c>
      <c r="B36" s="697" t="s">
        <v>722</v>
      </c>
      <c r="C36" s="28"/>
      <c r="D36" s="761"/>
      <c r="E36" s="761"/>
      <c r="F36" s="1036">
        <f>79516+9701</f>
        <v>89217</v>
      </c>
      <c r="G36" s="958">
        <v>89217</v>
      </c>
      <c r="H36" s="958">
        <f>+G36/2-1288</f>
        <v>43320.5</v>
      </c>
      <c r="I36" s="761"/>
      <c r="J36" s="761"/>
      <c r="K36" s="761"/>
      <c r="L36" s="1511">
        <f t="shared" si="0"/>
        <v>89217</v>
      </c>
      <c r="M36" s="761">
        <f t="shared" si="10"/>
        <v>89217</v>
      </c>
      <c r="N36" s="761">
        <f>+E36+H36+K36</f>
        <v>43320.5</v>
      </c>
      <c r="O36" s="1512">
        <f t="shared" si="1"/>
        <v>0.48556328950760508</v>
      </c>
    </row>
    <row r="37" spans="1:15" s="213" customFormat="1" ht="39.75" customHeight="1" thickBot="1" x14ac:dyDescent="0.3">
      <c r="A37" s="696"/>
      <c r="B37" s="697" t="s">
        <v>787</v>
      </c>
      <c r="C37" s="761"/>
      <c r="D37" s="761"/>
      <c r="E37" s="761"/>
      <c r="F37" s="958"/>
      <c r="G37" s="958">
        <v>0</v>
      </c>
      <c r="H37" s="958"/>
      <c r="I37" s="761"/>
      <c r="J37" s="761"/>
      <c r="K37" s="761"/>
      <c r="L37" s="1519">
        <f t="shared" ref="L37" si="15">+C37+F37+I37</f>
        <v>0</v>
      </c>
      <c r="M37" s="1518">
        <f t="shared" si="10"/>
        <v>0</v>
      </c>
      <c r="N37" s="1518">
        <f>+E37+H37+K37</f>
        <v>0</v>
      </c>
      <c r="O37" s="1523"/>
    </row>
    <row r="38" spans="1:15" ht="13.5" thickBot="1" x14ac:dyDescent="0.25">
      <c r="A38" s="1722" t="s">
        <v>180</v>
      </c>
      <c r="B38" s="1723"/>
      <c r="C38" s="43">
        <f>+C19+C9</f>
        <v>323446</v>
      </c>
      <c r="D38" s="43">
        <f>+D19+D9+D6</f>
        <v>348733</v>
      </c>
      <c r="E38" s="43">
        <f>+E19+E9+E6</f>
        <v>196527</v>
      </c>
      <c r="F38" s="43">
        <f>+F28+F21+F4+F6+F7+F8</f>
        <v>391320</v>
      </c>
      <c r="G38" s="43">
        <f>+G28+G21+G4+G6+G7+G8+G5</f>
        <v>418070</v>
      </c>
      <c r="H38" s="43">
        <f>+H28+H21+H4+H6+H7+H8+H5</f>
        <v>236093</v>
      </c>
      <c r="I38" s="43">
        <f>SUM(I4:I37)</f>
        <v>0</v>
      </c>
      <c r="J38" s="43">
        <f>SUM(J4:J37)</f>
        <v>0</v>
      </c>
      <c r="K38" s="43">
        <f>SUM(K4:K37)</f>
        <v>0</v>
      </c>
      <c r="L38" s="1170">
        <f>+C38+F38+I38</f>
        <v>714766</v>
      </c>
      <c r="M38" s="237">
        <f t="shared" si="10"/>
        <v>766803</v>
      </c>
      <c r="N38" s="634">
        <f>+E38+H38+K38</f>
        <v>432620</v>
      </c>
      <c r="O38" s="1524">
        <f t="shared" si="1"/>
        <v>0.56418662942111597</v>
      </c>
    </row>
  </sheetData>
  <mergeCells count="16">
    <mergeCell ref="A38:B38"/>
    <mergeCell ref="A9:B9"/>
    <mergeCell ref="A19:B19"/>
    <mergeCell ref="A28:B28"/>
    <mergeCell ref="A1:A2"/>
    <mergeCell ref="B1:B2"/>
    <mergeCell ref="A20:B20"/>
    <mergeCell ref="A21:B21"/>
    <mergeCell ref="O1:O3"/>
    <mergeCell ref="L1:N2"/>
    <mergeCell ref="F2:H2"/>
    <mergeCell ref="C1:E1"/>
    <mergeCell ref="F1:H1"/>
    <mergeCell ref="C2:E2"/>
    <mergeCell ref="I1:K1"/>
    <mergeCell ref="I2:K2"/>
  </mergeCells>
  <printOptions horizontalCentered="1"/>
  <pageMargins left="0.25" right="0.25" top="0.75" bottom="0.75" header="0.3" footer="0.3"/>
  <pageSetup paperSize="9" scale="66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14999847407452621"/>
    <pageSetUpPr fitToPage="1"/>
  </sheetPr>
  <dimension ref="A1:AL106"/>
  <sheetViews>
    <sheetView topLeftCell="A25" zoomScaleNormal="100" zoomScaleSheetLayoutView="80" workbookViewId="0">
      <selection activeCell="K31" sqref="K31"/>
    </sheetView>
  </sheetViews>
  <sheetFormatPr defaultColWidth="9.140625" defaultRowHeight="15" x14ac:dyDescent="0.25"/>
  <cols>
    <col min="1" max="1" width="6.140625" style="19" customWidth="1"/>
    <col min="2" max="2" width="7.140625" style="20" customWidth="1"/>
    <col min="3" max="3" width="42.42578125" style="20" customWidth="1"/>
    <col min="4" max="4" width="7.7109375" style="16" customWidth="1"/>
    <col min="5" max="5" width="8.28515625" style="16" customWidth="1"/>
    <col min="6" max="6" width="9.7109375" style="16" customWidth="1"/>
    <col min="7" max="7" width="10" style="16" customWidth="1"/>
    <col min="8" max="8" width="8.28515625" style="16" customWidth="1"/>
    <col min="9" max="9" width="8.42578125" style="16" customWidth="1"/>
    <col min="10" max="10" width="7.7109375" style="16" customWidth="1"/>
    <col min="11" max="11" width="6.85546875" style="16" customWidth="1"/>
    <col min="12" max="12" width="8.42578125" style="16" customWidth="1"/>
    <col min="13" max="13" width="7.7109375" style="16" customWidth="1"/>
    <col min="14" max="14" width="6.5703125" style="16" customWidth="1"/>
    <col min="15" max="15" width="8.42578125" style="16" customWidth="1"/>
    <col min="16" max="16" width="7.7109375" style="16" customWidth="1"/>
    <col min="17" max="17" width="6.42578125" style="16" customWidth="1"/>
    <col min="18" max="18" width="8.42578125" style="16" customWidth="1"/>
    <col min="19" max="19" width="6.7109375" style="16" customWidth="1"/>
    <col min="20" max="20" width="7" style="16" customWidth="1"/>
    <col min="21" max="21" width="8.5703125" style="16" customWidth="1"/>
    <col min="22" max="22" width="6.42578125" style="16" customWidth="1"/>
    <col min="23" max="23" width="7.42578125" style="16" customWidth="1"/>
    <col min="24" max="24" width="8.5703125" style="16" customWidth="1"/>
    <col min="25" max="25" width="9.140625" style="16" customWidth="1"/>
    <col min="26" max="26" width="6.42578125" style="16" customWidth="1"/>
    <col min="27" max="27" width="9" style="16" customWidth="1"/>
    <col min="28" max="29" width="6.42578125" style="16" customWidth="1"/>
    <col min="30" max="30" width="8.5703125" style="16" customWidth="1"/>
    <col min="31" max="32" width="6.42578125" style="16" customWidth="1"/>
    <col min="33" max="33" width="8.7109375" style="16" customWidth="1"/>
    <col min="34" max="34" width="10" style="16" customWidth="1"/>
    <col min="35" max="35" width="7.85546875" style="16" customWidth="1"/>
    <col min="36" max="38" width="8.85546875" customWidth="1"/>
    <col min="39" max="16384" width="9.140625" style="16"/>
  </cols>
  <sheetData>
    <row r="1" spans="1:35" s="1" customFormat="1" ht="15.75" x14ac:dyDescent="0.25">
      <c r="A1" s="1733"/>
      <c r="B1" s="1733"/>
      <c r="C1" s="1733"/>
      <c r="D1" s="1733"/>
      <c r="E1" s="1733"/>
      <c r="F1" s="1733"/>
      <c r="G1" s="1733"/>
      <c r="H1" s="1733"/>
      <c r="I1" s="1733"/>
      <c r="J1" s="1733"/>
      <c r="K1" s="1733"/>
      <c r="L1" s="1733"/>
      <c r="M1" s="1733"/>
      <c r="N1" s="1733"/>
      <c r="O1" s="1733"/>
      <c r="P1" s="1733"/>
      <c r="Q1" s="1733"/>
      <c r="R1" s="1733"/>
      <c r="S1" s="1733"/>
      <c r="T1" s="1733"/>
      <c r="U1" s="1733"/>
      <c r="V1" s="1733"/>
      <c r="W1" s="1733"/>
      <c r="X1" s="1733"/>
      <c r="Y1" s="1733"/>
      <c r="Z1" s="1733"/>
      <c r="AA1" s="1733"/>
      <c r="AB1" s="1733"/>
      <c r="AC1" s="1733"/>
      <c r="AD1" s="1733"/>
      <c r="AE1" s="1733"/>
      <c r="AF1" s="1733"/>
      <c r="AG1" s="1733"/>
      <c r="AH1" s="1733"/>
      <c r="AI1" s="1733"/>
    </row>
    <row r="2" spans="1:35" s="1" customFormat="1" ht="15.75" x14ac:dyDescent="0.25">
      <c r="A2" s="1733"/>
      <c r="B2" s="1733"/>
      <c r="C2" s="1733"/>
      <c r="D2" s="1733"/>
      <c r="E2" s="1733"/>
      <c r="F2" s="1733"/>
      <c r="G2" s="1733"/>
      <c r="H2" s="1733"/>
      <c r="I2" s="1733"/>
      <c r="J2" s="1733"/>
      <c r="K2" s="1733"/>
      <c r="L2" s="1733"/>
      <c r="M2" s="1733"/>
      <c r="N2" s="1733"/>
      <c r="O2" s="1733"/>
      <c r="P2" s="1733"/>
      <c r="Q2" s="1733"/>
      <c r="R2" s="1733"/>
      <c r="S2" s="1733"/>
      <c r="T2" s="1733"/>
      <c r="U2" s="1733"/>
      <c r="V2" s="1733"/>
      <c r="W2" s="1733"/>
      <c r="X2" s="1733"/>
      <c r="Y2" s="1733"/>
      <c r="Z2" s="1733"/>
      <c r="AA2" s="1733"/>
      <c r="AB2" s="1733"/>
      <c r="AC2" s="1733"/>
      <c r="AD2" s="1733"/>
      <c r="AE2" s="1733"/>
      <c r="AF2" s="1733"/>
      <c r="AG2" s="1733"/>
      <c r="AH2" s="1733"/>
      <c r="AI2" s="1733"/>
    </row>
    <row r="3" spans="1:35" s="764" customFormat="1" ht="38.25" customHeight="1" x14ac:dyDescent="0.25">
      <c r="A3" s="1646" t="s">
        <v>0</v>
      </c>
      <c r="B3" s="1646" t="s">
        <v>182</v>
      </c>
      <c r="C3" s="1646"/>
      <c r="D3" s="1694" t="s">
        <v>851</v>
      </c>
      <c r="E3" s="1692" t="s">
        <v>180</v>
      </c>
      <c r="F3" s="1692"/>
      <c r="G3" s="1692"/>
      <c r="H3" s="1652" t="s">
        <v>520</v>
      </c>
      <c r="I3" s="1692" t="s">
        <v>181</v>
      </c>
      <c r="J3" s="1692"/>
      <c r="K3" s="1692"/>
      <c r="L3" s="1692" t="s">
        <v>527</v>
      </c>
      <c r="M3" s="1692"/>
      <c r="N3" s="1692"/>
      <c r="O3" s="1692" t="s">
        <v>720</v>
      </c>
      <c r="P3" s="1692"/>
      <c r="Q3" s="1692"/>
      <c r="R3" s="1692" t="s">
        <v>783</v>
      </c>
      <c r="S3" s="1692"/>
      <c r="T3" s="1692"/>
      <c r="U3" s="1692" t="s">
        <v>830</v>
      </c>
      <c r="V3" s="1692"/>
      <c r="W3" s="1692"/>
      <c r="X3" s="1692" t="s">
        <v>953</v>
      </c>
      <c r="Y3" s="1692"/>
      <c r="Z3" s="1692"/>
      <c r="AA3" s="1734" t="s">
        <v>291</v>
      </c>
      <c r="AB3" s="1734"/>
      <c r="AC3" s="1734"/>
      <c r="AD3" s="1734" t="s">
        <v>831</v>
      </c>
      <c r="AE3" s="1734"/>
      <c r="AF3" s="1734"/>
      <c r="AG3" s="1692" t="s">
        <v>264</v>
      </c>
      <c r="AH3" s="1692"/>
      <c r="AI3" s="1692"/>
    </row>
    <row r="4" spans="1:35" s="26" customFormat="1" ht="12.75" customHeight="1" x14ac:dyDescent="0.25">
      <c r="A4" s="1646"/>
      <c r="B4" s="1646"/>
      <c r="C4" s="1646"/>
      <c r="D4" s="1695"/>
      <c r="E4" s="1652"/>
      <c r="F4" s="1652"/>
      <c r="G4" s="1652"/>
      <c r="H4" s="1652"/>
      <c r="I4" s="1652" t="s">
        <v>189</v>
      </c>
      <c r="J4" s="1652"/>
      <c r="K4" s="1652"/>
      <c r="L4" s="1652" t="s">
        <v>189</v>
      </c>
      <c r="M4" s="1652"/>
      <c r="N4" s="1652"/>
      <c r="O4" s="1652" t="s">
        <v>189</v>
      </c>
      <c r="P4" s="1652"/>
      <c r="Q4" s="1652"/>
      <c r="R4" s="1652" t="s">
        <v>189</v>
      </c>
      <c r="S4" s="1652"/>
      <c r="T4" s="1652"/>
      <c r="U4" s="1652" t="s">
        <v>189</v>
      </c>
      <c r="V4" s="1652"/>
      <c r="W4" s="1652"/>
      <c r="X4" s="1652" t="s">
        <v>189</v>
      </c>
      <c r="Y4" s="1652"/>
      <c r="Z4" s="1652"/>
      <c r="AA4" s="1732" t="s">
        <v>190</v>
      </c>
      <c r="AB4" s="1732"/>
      <c r="AC4" s="1732"/>
      <c r="AD4" s="1732"/>
      <c r="AE4" s="1732"/>
      <c r="AF4" s="1732"/>
      <c r="AG4" s="1652"/>
      <c r="AH4" s="1652"/>
      <c r="AI4" s="1652"/>
    </row>
    <row r="5" spans="1:35" s="15" customFormat="1" ht="38.25" x14ac:dyDescent="0.25">
      <c r="A5" s="1646"/>
      <c r="B5" s="1646"/>
      <c r="C5" s="1646"/>
      <c r="D5" s="1639"/>
      <c r="E5" s="1156" t="s">
        <v>852</v>
      </c>
      <c r="F5" s="386" t="s">
        <v>178</v>
      </c>
      <c r="G5" s="386" t="s">
        <v>179</v>
      </c>
      <c r="H5" s="1652"/>
      <c r="I5" s="1156" t="s">
        <v>852</v>
      </c>
      <c r="J5" s="386" t="s">
        <v>178</v>
      </c>
      <c r="K5" s="386" t="s">
        <v>179</v>
      </c>
      <c r="L5" s="1156" t="s">
        <v>852</v>
      </c>
      <c r="M5" s="386" t="s">
        <v>178</v>
      </c>
      <c r="N5" s="386" t="s">
        <v>179</v>
      </c>
      <c r="O5" s="1156" t="s">
        <v>852</v>
      </c>
      <c r="P5" s="386" t="s">
        <v>178</v>
      </c>
      <c r="Q5" s="386" t="s">
        <v>179</v>
      </c>
      <c r="R5" s="1156" t="s">
        <v>852</v>
      </c>
      <c r="S5" s="386" t="s">
        <v>178</v>
      </c>
      <c r="T5" s="386" t="s">
        <v>179</v>
      </c>
      <c r="U5" s="1156" t="s">
        <v>852</v>
      </c>
      <c r="V5" s="386" t="s">
        <v>178</v>
      </c>
      <c r="W5" s="386" t="s">
        <v>179</v>
      </c>
      <c r="X5" s="1156" t="s">
        <v>852</v>
      </c>
      <c r="Y5" s="386" t="s">
        <v>178</v>
      </c>
      <c r="Z5" s="386" t="s">
        <v>179</v>
      </c>
      <c r="AA5" s="1156" t="s">
        <v>852</v>
      </c>
      <c r="AB5" s="386" t="s">
        <v>178</v>
      </c>
      <c r="AC5" s="386" t="s">
        <v>179</v>
      </c>
      <c r="AD5" s="1156" t="s">
        <v>852</v>
      </c>
      <c r="AE5" s="386" t="s">
        <v>178</v>
      </c>
      <c r="AF5" s="386" t="s">
        <v>179</v>
      </c>
      <c r="AG5" s="1156" t="s">
        <v>852</v>
      </c>
      <c r="AH5" s="386" t="s">
        <v>178</v>
      </c>
      <c r="AI5" s="386" t="s">
        <v>179</v>
      </c>
    </row>
    <row r="6" spans="1:35" s="32" customFormat="1" ht="12.95" customHeight="1" x14ac:dyDescent="0.2">
      <c r="A6" s="5" t="s">
        <v>27</v>
      </c>
      <c r="B6" s="1631" t="s">
        <v>174</v>
      </c>
      <c r="C6" s="1631"/>
      <c r="D6" s="40">
        <v>0</v>
      </c>
      <c r="E6" s="1157">
        <f>+I6+O6+R6+U6+X6+AG6+AA6+AD6+L6</f>
        <v>0</v>
      </c>
      <c r="F6" s="40">
        <f t="shared" ref="F6:G6" si="0">+J6+P6+S6+V6+Y6+AH6+AB6+AE6+M6</f>
        <v>0</v>
      </c>
      <c r="G6" s="40">
        <f t="shared" si="0"/>
        <v>0</v>
      </c>
      <c r="H6" s="286"/>
      <c r="I6" s="1157"/>
      <c r="J6" s="40">
        <v>0</v>
      </c>
      <c r="K6" s="40"/>
      <c r="L6" s="1157"/>
      <c r="M6" s="40">
        <v>0</v>
      </c>
      <c r="N6" s="40"/>
      <c r="O6" s="1157"/>
      <c r="P6" s="40">
        <v>0</v>
      </c>
      <c r="Q6" s="40"/>
      <c r="R6" s="1157"/>
      <c r="S6" s="40">
        <v>0</v>
      </c>
      <c r="T6" s="40"/>
      <c r="U6" s="1157"/>
      <c r="V6" s="40">
        <v>0</v>
      </c>
      <c r="W6" s="40"/>
      <c r="X6" s="1157"/>
      <c r="Y6" s="40">
        <v>0</v>
      </c>
      <c r="Z6" s="40"/>
      <c r="AA6" s="1157"/>
      <c r="AB6" s="40">
        <v>0</v>
      </c>
      <c r="AC6" s="40"/>
      <c r="AD6" s="1157"/>
      <c r="AE6" s="40">
        <v>0</v>
      </c>
      <c r="AF6" s="40"/>
      <c r="AG6" s="1157"/>
      <c r="AH6" s="40">
        <v>0</v>
      </c>
      <c r="AI6" s="40"/>
    </row>
    <row r="7" spans="1:35" s="32" customFormat="1" ht="12.95" customHeight="1" x14ac:dyDescent="0.2">
      <c r="A7" s="5" t="s">
        <v>33</v>
      </c>
      <c r="B7" s="1631" t="s">
        <v>173</v>
      </c>
      <c r="C7" s="1631"/>
      <c r="D7" s="40">
        <v>0</v>
      </c>
      <c r="E7" s="1157">
        <f t="shared" ref="E7:E70" si="1">+I7+O7+R7+U7+X7+AG7+AA7+AD7+L7</f>
        <v>0</v>
      </c>
      <c r="F7" s="40">
        <f t="shared" ref="F7:F70" si="2">+J7+P7+S7+V7+Y7+AH7+AB7+AE7+M7</f>
        <v>2568</v>
      </c>
      <c r="G7" s="40">
        <f t="shared" ref="G7:G70" si="3">+K7+Q7+T7+W7+Z7+AI7+AC7+AF7+N7</f>
        <v>1368</v>
      </c>
      <c r="H7" s="286">
        <f t="shared" ref="H7:H70" si="4">+G7/F7</f>
        <v>0.53271028037383172</v>
      </c>
      <c r="I7" s="1157"/>
      <c r="J7" s="40">
        <v>0</v>
      </c>
      <c r="K7" s="40"/>
      <c r="L7" s="1157"/>
      <c r="M7" s="40">
        <v>0</v>
      </c>
      <c r="N7" s="40"/>
      <c r="O7" s="1157"/>
      <c r="P7" s="40">
        <v>0</v>
      </c>
      <c r="Q7" s="40"/>
      <c r="R7" s="1157"/>
      <c r="S7" s="40">
        <v>0</v>
      </c>
      <c r="T7" s="40"/>
      <c r="U7" s="1157"/>
      <c r="V7" s="40">
        <v>168</v>
      </c>
      <c r="W7" s="40">
        <v>168</v>
      </c>
      <c r="X7" s="1157"/>
      <c r="Y7" s="40">
        <v>0</v>
      </c>
      <c r="Z7" s="40"/>
      <c r="AA7" s="1157"/>
      <c r="AB7" s="40">
        <v>2400</v>
      </c>
      <c r="AC7" s="40">
        <v>1200</v>
      </c>
      <c r="AD7" s="1157"/>
      <c r="AE7" s="40">
        <v>0</v>
      </c>
      <c r="AF7" s="40"/>
      <c r="AG7" s="1157"/>
      <c r="AH7" s="40">
        <v>0</v>
      </c>
      <c r="AI7" s="40"/>
    </row>
    <row r="8" spans="1:35" s="32" customFormat="1" ht="12.95" customHeight="1" x14ac:dyDescent="0.2">
      <c r="A8" s="5" t="s">
        <v>34</v>
      </c>
      <c r="B8" s="1631" t="s">
        <v>172</v>
      </c>
      <c r="C8" s="1631"/>
      <c r="D8" s="40">
        <v>0</v>
      </c>
      <c r="E8" s="1157">
        <f t="shared" si="1"/>
        <v>0</v>
      </c>
      <c r="F8" s="40">
        <f t="shared" si="2"/>
        <v>2568</v>
      </c>
      <c r="G8" s="40">
        <f t="shared" si="3"/>
        <v>1368</v>
      </c>
      <c r="H8" s="286">
        <f t="shared" si="4"/>
        <v>0.53271028037383172</v>
      </c>
      <c r="I8" s="1157">
        <f>SUM(I6:I7)</f>
        <v>0</v>
      </c>
      <c r="J8" s="40">
        <v>0</v>
      </c>
      <c r="K8" s="40">
        <f t="shared" ref="K8:AI8" si="5">SUM(K6:K7)</f>
        <v>0</v>
      </c>
      <c r="L8" s="1157">
        <f t="shared" si="5"/>
        <v>0</v>
      </c>
      <c r="M8" s="40">
        <v>0</v>
      </c>
      <c r="N8" s="40">
        <f t="shared" si="5"/>
        <v>0</v>
      </c>
      <c r="O8" s="1157">
        <f t="shared" si="5"/>
        <v>0</v>
      </c>
      <c r="P8" s="40">
        <v>0</v>
      </c>
      <c r="Q8" s="40">
        <f t="shared" si="5"/>
        <v>0</v>
      </c>
      <c r="R8" s="1157">
        <f t="shared" si="5"/>
        <v>0</v>
      </c>
      <c r="S8" s="40">
        <v>0</v>
      </c>
      <c r="T8" s="40">
        <f t="shared" si="5"/>
        <v>0</v>
      </c>
      <c r="U8" s="1157">
        <f t="shared" si="5"/>
        <v>0</v>
      </c>
      <c r="V8" s="40">
        <v>168</v>
      </c>
      <c r="W8" s="40">
        <f t="shared" si="5"/>
        <v>168</v>
      </c>
      <c r="X8" s="1157">
        <f t="shared" si="5"/>
        <v>0</v>
      </c>
      <c r="Y8" s="40">
        <v>0</v>
      </c>
      <c r="Z8" s="40">
        <f t="shared" si="5"/>
        <v>0</v>
      </c>
      <c r="AA8" s="1157">
        <f t="shared" si="5"/>
        <v>0</v>
      </c>
      <c r="AB8" s="40">
        <v>2400</v>
      </c>
      <c r="AC8" s="40">
        <f t="shared" si="5"/>
        <v>1200</v>
      </c>
      <c r="AD8" s="1157">
        <f t="shared" si="5"/>
        <v>0</v>
      </c>
      <c r="AE8" s="40">
        <v>0</v>
      </c>
      <c r="AF8" s="40">
        <f t="shared" si="5"/>
        <v>0</v>
      </c>
      <c r="AG8" s="1157">
        <f t="shared" si="5"/>
        <v>0</v>
      </c>
      <c r="AH8" s="40">
        <v>0</v>
      </c>
      <c r="AI8" s="40">
        <f t="shared" si="5"/>
        <v>0</v>
      </c>
    </row>
    <row r="9" spans="1:35" ht="10.5" customHeight="1" x14ac:dyDescent="0.25">
      <c r="A9" s="404"/>
      <c r="B9" s="387"/>
      <c r="C9" s="387"/>
      <c r="D9" s="144"/>
      <c r="E9" s="1158"/>
      <c r="F9" s="144"/>
      <c r="G9" s="144"/>
      <c r="H9" s="286"/>
      <c r="I9" s="1128"/>
      <c r="J9" s="42"/>
      <c r="K9" s="42"/>
      <c r="L9" s="1128"/>
      <c r="M9" s="42"/>
      <c r="N9" s="42"/>
      <c r="O9" s="1128"/>
      <c r="P9" s="42"/>
      <c r="Q9" s="42"/>
      <c r="R9" s="1128"/>
      <c r="S9" s="42"/>
      <c r="T9" s="42"/>
      <c r="U9" s="1128"/>
      <c r="V9" s="42"/>
      <c r="W9" s="42"/>
      <c r="X9" s="1128"/>
      <c r="Y9" s="42"/>
      <c r="Z9" s="42"/>
      <c r="AA9" s="1128"/>
      <c r="AB9" s="42"/>
      <c r="AC9" s="42"/>
      <c r="AD9" s="1128"/>
      <c r="AE9" s="42"/>
      <c r="AF9" s="42"/>
      <c r="AG9" s="1128"/>
      <c r="AH9" s="42"/>
      <c r="AI9" s="42"/>
    </row>
    <row r="10" spans="1:35" s="32" customFormat="1" ht="12.95" customHeight="1" x14ac:dyDescent="0.2">
      <c r="A10" s="5" t="s">
        <v>35</v>
      </c>
      <c r="B10" s="1631" t="s">
        <v>171</v>
      </c>
      <c r="C10" s="1631"/>
      <c r="D10" s="40">
        <v>0</v>
      </c>
      <c r="E10" s="1157">
        <f t="shared" si="1"/>
        <v>0</v>
      </c>
      <c r="F10" s="40">
        <f t="shared" si="2"/>
        <v>312</v>
      </c>
      <c r="G10" s="40">
        <f t="shared" si="3"/>
        <v>140</v>
      </c>
      <c r="H10" s="286">
        <f t="shared" si="4"/>
        <v>0.44871794871794873</v>
      </c>
      <c r="I10" s="1157"/>
      <c r="J10" s="40">
        <v>0</v>
      </c>
      <c r="K10" s="40"/>
      <c r="L10" s="1157"/>
      <c r="M10" s="40">
        <v>0</v>
      </c>
      <c r="N10" s="40"/>
      <c r="O10" s="1157"/>
      <c r="P10" s="40">
        <v>0</v>
      </c>
      <c r="Q10" s="40"/>
      <c r="R10" s="1157"/>
      <c r="S10" s="40">
        <v>0</v>
      </c>
      <c r="T10" s="40"/>
      <c r="U10" s="1157"/>
      <c r="V10" s="40">
        <v>0</v>
      </c>
      <c r="W10" s="40"/>
      <c r="X10" s="1157"/>
      <c r="Y10" s="40">
        <v>0</v>
      </c>
      <c r="Z10" s="40"/>
      <c r="AA10" s="1157"/>
      <c r="AB10" s="40">
        <v>312</v>
      </c>
      <c r="AC10" s="40">
        <v>140</v>
      </c>
      <c r="AD10" s="1157"/>
      <c r="AE10" s="40">
        <v>0</v>
      </c>
      <c r="AF10" s="40"/>
      <c r="AG10" s="1157"/>
      <c r="AH10" s="40">
        <v>0</v>
      </c>
      <c r="AI10" s="40"/>
    </row>
    <row r="11" spans="1:35" ht="10.5" customHeight="1" x14ac:dyDescent="0.25">
      <c r="A11" s="402"/>
      <c r="C11" s="298"/>
      <c r="D11" s="144"/>
      <c r="E11" s="1158"/>
      <c r="F11" s="144"/>
      <c r="G11" s="144"/>
      <c r="H11" s="286"/>
      <c r="I11" s="1128"/>
      <c r="J11" s="42"/>
      <c r="K11" s="42"/>
      <c r="L11" s="1128"/>
      <c r="M11" s="42"/>
      <c r="N11" s="42"/>
      <c r="O11" s="1128"/>
      <c r="P11" s="42"/>
      <c r="Q11" s="42"/>
      <c r="R11" s="1128"/>
      <c r="S11" s="42"/>
      <c r="T11" s="42"/>
      <c r="U11" s="1128"/>
      <c r="V11" s="42"/>
      <c r="W11" s="42"/>
      <c r="X11" s="1128"/>
      <c r="Y11" s="42"/>
      <c r="Z11" s="42"/>
      <c r="AA11" s="1128"/>
      <c r="AB11" s="42"/>
      <c r="AC11" s="42"/>
      <c r="AD11" s="1128"/>
      <c r="AE11" s="42"/>
      <c r="AF11" s="42"/>
      <c r="AG11" s="1128"/>
      <c r="AH11" s="42"/>
      <c r="AI11" s="42"/>
    </row>
    <row r="12" spans="1:35" ht="12.95" customHeight="1" x14ac:dyDescent="0.25">
      <c r="A12" s="4" t="s">
        <v>42</v>
      </c>
      <c r="B12" s="1624" t="s">
        <v>41</v>
      </c>
      <c r="C12" s="1624"/>
      <c r="D12" s="40">
        <v>300</v>
      </c>
      <c r="E12" s="1157">
        <f t="shared" si="1"/>
        <v>300</v>
      </c>
      <c r="F12" s="40">
        <f t="shared" si="2"/>
        <v>300</v>
      </c>
      <c r="G12" s="40">
        <f t="shared" si="3"/>
        <v>0</v>
      </c>
      <c r="H12" s="286">
        <f t="shared" si="4"/>
        <v>0</v>
      </c>
      <c r="I12" s="1159"/>
      <c r="J12" s="22">
        <v>0</v>
      </c>
      <c r="K12" s="22"/>
      <c r="L12" s="1159"/>
      <c r="M12" s="22">
        <v>0</v>
      </c>
      <c r="N12" s="22"/>
      <c r="O12" s="1159"/>
      <c r="P12" s="22">
        <v>0</v>
      </c>
      <c r="Q12" s="22"/>
      <c r="R12" s="1159">
        <v>300</v>
      </c>
      <c r="S12" s="22">
        <v>300</v>
      </c>
      <c r="T12" s="22"/>
      <c r="U12" s="1159"/>
      <c r="V12" s="22">
        <v>0</v>
      </c>
      <c r="W12" s="22"/>
      <c r="X12" s="1159"/>
      <c r="Y12" s="22">
        <v>0</v>
      </c>
      <c r="Z12" s="22"/>
      <c r="AA12" s="1159"/>
      <c r="AB12" s="22">
        <v>0</v>
      </c>
      <c r="AC12" s="22"/>
      <c r="AD12" s="1159"/>
      <c r="AE12" s="22">
        <v>0</v>
      </c>
      <c r="AF12" s="22"/>
      <c r="AG12" s="1159"/>
      <c r="AH12" s="22">
        <v>0</v>
      </c>
      <c r="AI12" s="22"/>
    </row>
    <row r="13" spans="1:35" ht="12.95" customHeight="1" x14ac:dyDescent="0.25">
      <c r="A13" s="4" t="s">
        <v>44</v>
      </c>
      <c r="B13" s="1624" t="s">
        <v>43</v>
      </c>
      <c r="C13" s="1624"/>
      <c r="D13" s="40">
        <v>1100</v>
      </c>
      <c r="E13" s="1157">
        <f t="shared" si="1"/>
        <v>1100</v>
      </c>
      <c r="F13" s="40">
        <f t="shared" si="2"/>
        <v>1227</v>
      </c>
      <c r="G13" s="40">
        <f t="shared" si="3"/>
        <v>127</v>
      </c>
      <c r="H13" s="286">
        <f t="shared" si="4"/>
        <v>0.10350448247758762</v>
      </c>
      <c r="I13" s="1159"/>
      <c r="J13" s="22">
        <v>115</v>
      </c>
      <c r="K13" s="22">
        <v>115</v>
      </c>
      <c r="L13" s="1159"/>
      <c r="M13" s="22">
        <v>0</v>
      </c>
      <c r="N13" s="22"/>
      <c r="O13" s="1159"/>
      <c r="P13" s="22">
        <v>0</v>
      </c>
      <c r="Q13" s="22"/>
      <c r="R13" s="1159"/>
      <c r="S13" s="22">
        <v>0</v>
      </c>
      <c r="T13" s="22"/>
      <c r="U13" s="1159">
        <v>1100</v>
      </c>
      <c r="V13" s="22">
        <v>12</v>
      </c>
      <c r="W13" s="22">
        <v>12</v>
      </c>
      <c r="X13" s="1159"/>
      <c r="Y13" s="22">
        <v>0</v>
      </c>
      <c r="Z13" s="22"/>
      <c r="AA13" s="1159"/>
      <c r="AB13" s="22">
        <v>0</v>
      </c>
      <c r="AC13" s="22"/>
      <c r="AD13" s="1159"/>
      <c r="AE13" s="22">
        <v>1100</v>
      </c>
      <c r="AF13" s="22"/>
      <c r="AG13" s="1159"/>
      <c r="AH13" s="22">
        <v>0</v>
      </c>
      <c r="AI13" s="22"/>
    </row>
    <row r="14" spans="1:35" ht="12.95" customHeight="1" x14ac:dyDescent="0.25">
      <c r="A14" s="4" t="s">
        <v>46</v>
      </c>
      <c r="B14" s="1624" t="s">
        <v>45</v>
      </c>
      <c r="C14" s="1624"/>
      <c r="D14" s="40">
        <v>0</v>
      </c>
      <c r="E14" s="1157">
        <f t="shared" si="1"/>
        <v>0</v>
      </c>
      <c r="F14" s="40">
        <f t="shared" si="2"/>
        <v>0</v>
      </c>
      <c r="G14" s="40">
        <f t="shared" si="3"/>
        <v>0</v>
      </c>
      <c r="H14" s="286"/>
      <c r="I14" s="1159"/>
      <c r="J14" s="22">
        <v>0</v>
      </c>
      <c r="K14" s="22"/>
      <c r="L14" s="1159"/>
      <c r="M14" s="22">
        <v>0</v>
      </c>
      <c r="N14" s="22"/>
      <c r="O14" s="1159"/>
      <c r="P14" s="22">
        <v>0</v>
      </c>
      <c r="Q14" s="22"/>
      <c r="R14" s="1159"/>
      <c r="S14" s="22">
        <v>0</v>
      </c>
      <c r="T14" s="22"/>
      <c r="U14" s="1159"/>
      <c r="V14" s="22">
        <v>0</v>
      </c>
      <c r="W14" s="22"/>
      <c r="X14" s="1159"/>
      <c r="Y14" s="22">
        <v>0</v>
      </c>
      <c r="Z14" s="22"/>
      <c r="AA14" s="1159"/>
      <c r="AB14" s="22">
        <v>0</v>
      </c>
      <c r="AC14" s="22"/>
      <c r="AD14" s="1159"/>
      <c r="AE14" s="22">
        <v>0</v>
      </c>
      <c r="AF14" s="22"/>
      <c r="AG14" s="1159"/>
      <c r="AH14" s="22">
        <v>0</v>
      </c>
      <c r="AI14" s="22"/>
    </row>
    <row r="15" spans="1:35" s="32" customFormat="1" ht="12.95" customHeight="1" x14ac:dyDescent="0.2">
      <c r="A15" s="5" t="s">
        <v>47</v>
      </c>
      <c r="B15" s="1631" t="s">
        <v>170</v>
      </c>
      <c r="C15" s="1631"/>
      <c r="D15" s="40">
        <v>1400</v>
      </c>
      <c r="E15" s="1157">
        <f t="shared" si="1"/>
        <v>1400</v>
      </c>
      <c r="F15" s="40">
        <f t="shared" si="2"/>
        <v>1527</v>
      </c>
      <c r="G15" s="40">
        <f t="shared" si="3"/>
        <v>127</v>
      </c>
      <c r="H15" s="286">
        <f t="shared" si="4"/>
        <v>8.3169613621480024E-2</v>
      </c>
      <c r="I15" s="1157">
        <f t="shared" ref="I15:AI15" si="6">SUM(I12:I14)</f>
        <v>0</v>
      </c>
      <c r="J15" s="40">
        <v>115</v>
      </c>
      <c r="K15" s="40">
        <f t="shared" si="6"/>
        <v>115</v>
      </c>
      <c r="L15" s="1157">
        <f t="shared" si="6"/>
        <v>0</v>
      </c>
      <c r="M15" s="40">
        <v>0</v>
      </c>
      <c r="N15" s="40">
        <f t="shared" si="6"/>
        <v>0</v>
      </c>
      <c r="O15" s="1157">
        <f t="shared" si="6"/>
        <v>0</v>
      </c>
      <c r="P15" s="40">
        <v>0</v>
      </c>
      <c r="Q15" s="40">
        <f t="shared" si="6"/>
        <v>0</v>
      </c>
      <c r="R15" s="1157">
        <f t="shared" si="6"/>
        <v>300</v>
      </c>
      <c r="S15" s="40">
        <v>300</v>
      </c>
      <c r="T15" s="40">
        <f t="shared" si="6"/>
        <v>0</v>
      </c>
      <c r="U15" s="1157">
        <f t="shared" si="6"/>
        <v>1100</v>
      </c>
      <c r="V15" s="40">
        <v>12</v>
      </c>
      <c r="W15" s="40">
        <f t="shared" si="6"/>
        <v>12</v>
      </c>
      <c r="X15" s="1157">
        <f t="shared" si="6"/>
        <v>0</v>
      </c>
      <c r="Y15" s="40">
        <v>0</v>
      </c>
      <c r="Z15" s="40">
        <f t="shared" si="6"/>
        <v>0</v>
      </c>
      <c r="AA15" s="1157">
        <f t="shared" si="6"/>
        <v>0</v>
      </c>
      <c r="AB15" s="40">
        <v>0</v>
      </c>
      <c r="AC15" s="40">
        <f t="shared" si="6"/>
        <v>0</v>
      </c>
      <c r="AD15" s="1157">
        <f t="shared" si="6"/>
        <v>0</v>
      </c>
      <c r="AE15" s="40">
        <v>1100</v>
      </c>
      <c r="AF15" s="40">
        <f t="shared" si="6"/>
        <v>0</v>
      </c>
      <c r="AG15" s="1157">
        <f t="shared" si="6"/>
        <v>0</v>
      </c>
      <c r="AH15" s="40">
        <v>0</v>
      </c>
      <c r="AI15" s="40">
        <f t="shared" si="6"/>
        <v>0</v>
      </c>
    </row>
    <row r="16" spans="1:35" ht="12.95" customHeight="1" x14ac:dyDescent="0.25">
      <c r="A16" s="4" t="s">
        <v>49</v>
      </c>
      <c r="B16" s="1624" t="s">
        <v>48</v>
      </c>
      <c r="C16" s="1624"/>
      <c r="D16" s="40">
        <v>5692</v>
      </c>
      <c r="E16" s="1157">
        <f t="shared" si="1"/>
        <v>6072</v>
      </c>
      <c r="F16" s="40">
        <f t="shared" si="2"/>
        <v>6841</v>
      </c>
      <c r="G16" s="40">
        <f t="shared" si="3"/>
        <v>3140</v>
      </c>
      <c r="H16" s="286">
        <f t="shared" si="4"/>
        <v>0.4589972226282707</v>
      </c>
      <c r="I16" s="1159">
        <f>5820+252</f>
        <v>6072</v>
      </c>
      <c r="J16" s="22">
        <v>6841</v>
      </c>
      <c r="K16" s="22">
        <v>3140</v>
      </c>
      <c r="L16" s="1159"/>
      <c r="M16" s="22">
        <v>0</v>
      </c>
      <c r="N16" s="22"/>
      <c r="O16" s="1159"/>
      <c r="P16" s="22">
        <v>0</v>
      </c>
      <c r="Q16" s="22"/>
      <c r="R16" s="1159"/>
      <c r="S16" s="22">
        <v>0</v>
      </c>
      <c r="T16" s="22"/>
      <c r="U16" s="1159"/>
      <c r="V16" s="22">
        <v>0</v>
      </c>
      <c r="W16" s="22"/>
      <c r="X16" s="1159"/>
      <c r="Y16" s="22">
        <v>0</v>
      </c>
      <c r="Z16" s="22"/>
      <c r="AA16" s="1159"/>
      <c r="AB16" s="22">
        <v>0</v>
      </c>
      <c r="AC16" s="22"/>
      <c r="AD16" s="1159"/>
      <c r="AE16" s="22">
        <v>0</v>
      </c>
      <c r="AF16" s="22"/>
      <c r="AG16" s="1159"/>
      <c r="AH16" s="22">
        <v>0</v>
      </c>
      <c r="AI16" s="22"/>
    </row>
    <row r="17" spans="1:38" ht="12.95" customHeight="1" x14ac:dyDescent="0.25">
      <c r="A17" s="4" t="s">
        <v>51</v>
      </c>
      <c r="B17" s="1624" t="s">
        <v>50</v>
      </c>
      <c r="C17" s="1624"/>
      <c r="D17" s="40">
        <v>0</v>
      </c>
      <c r="E17" s="1157">
        <f t="shared" si="1"/>
        <v>0</v>
      </c>
      <c r="F17" s="40">
        <f t="shared" si="2"/>
        <v>0</v>
      </c>
      <c r="G17" s="40">
        <f t="shared" si="3"/>
        <v>0</v>
      </c>
      <c r="H17" s="286"/>
      <c r="I17" s="1159"/>
      <c r="J17" s="22">
        <v>0</v>
      </c>
      <c r="K17" s="22"/>
      <c r="L17" s="1159"/>
      <c r="M17" s="22">
        <v>0</v>
      </c>
      <c r="N17" s="22"/>
      <c r="O17" s="1159"/>
      <c r="P17" s="22">
        <v>0</v>
      </c>
      <c r="Q17" s="22"/>
      <c r="R17" s="1159"/>
      <c r="S17" s="22">
        <v>0</v>
      </c>
      <c r="T17" s="22"/>
      <c r="U17" s="1159"/>
      <c r="V17" s="22">
        <v>0</v>
      </c>
      <c r="W17" s="22"/>
      <c r="X17" s="1159"/>
      <c r="Y17" s="22">
        <v>0</v>
      </c>
      <c r="Z17" s="22"/>
      <c r="AA17" s="1159"/>
      <c r="AB17" s="22">
        <v>0</v>
      </c>
      <c r="AC17" s="22"/>
      <c r="AD17" s="1159"/>
      <c r="AE17" s="22">
        <v>0</v>
      </c>
      <c r="AF17" s="22"/>
      <c r="AG17" s="1159"/>
      <c r="AH17" s="22">
        <v>0</v>
      </c>
      <c r="AI17" s="22"/>
    </row>
    <row r="18" spans="1:38" s="32" customFormat="1" ht="12.95" customHeight="1" x14ac:dyDescent="0.2">
      <c r="A18" s="5" t="s">
        <v>52</v>
      </c>
      <c r="B18" s="1631" t="s">
        <v>169</v>
      </c>
      <c r="C18" s="1631"/>
      <c r="D18" s="40">
        <v>5692</v>
      </c>
      <c r="E18" s="1157">
        <f t="shared" si="1"/>
        <v>6072</v>
      </c>
      <c r="F18" s="40">
        <f t="shared" si="2"/>
        <v>6841</v>
      </c>
      <c r="G18" s="40">
        <f t="shared" si="3"/>
        <v>3140</v>
      </c>
      <c r="H18" s="286">
        <f t="shared" si="4"/>
        <v>0.4589972226282707</v>
      </c>
      <c r="I18" s="1157">
        <f t="shared" ref="I18:AI18" si="7">+I16+I17</f>
        <v>6072</v>
      </c>
      <c r="J18" s="40">
        <v>6841</v>
      </c>
      <c r="K18" s="40">
        <f t="shared" si="7"/>
        <v>3140</v>
      </c>
      <c r="L18" s="1157">
        <f t="shared" si="7"/>
        <v>0</v>
      </c>
      <c r="M18" s="40">
        <v>0</v>
      </c>
      <c r="N18" s="40">
        <f t="shared" si="7"/>
        <v>0</v>
      </c>
      <c r="O18" s="1157">
        <f t="shared" si="7"/>
        <v>0</v>
      </c>
      <c r="P18" s="40">
        <v>0</v>
      </c>
      <c r="Q18" s="40">
        <f t="shared" si="7"/>
        <v>0</v>
      </c>
      <c r="R18" s="1157">
        <f t="shared" si="7"/>
        <v>0</v>
      </c>
      <c r="S18" s="40">
        <v>0</v>
      </c>
      <c r="T18" s="40">
        <f t="shared" si="7"/>
        <v>0</v>
      </c>
      <c r="U18" s="1157">
        <f t="shared" si="7"/>
        <v>0</v>
      </c>
      <c r="V18" s="40">
        <v>0</v>
      </c>
      <c r="W18" s="40">
        <f t="shared" si="7"/>
        <v>0</v>
      </c>
      <c r="X18" s="1157">
        <f t="shared" si="7"/>
        <v>0</v>
      </c>
      <c r="Y18" s="40">
        <v>0</v>
      </c>
      <c r="Z18" s="40">
        <f t="shared" si="7"/>
        <v>0</v>
      </c>
      <c r="AA18" s="1157">
        <f t="shared" si="7"/>
        <v>0</v>
      </c>
      <c r="AB18" s="40">
        <v>0</v>
      </c>
      <c r="AC18" s="40">
        <f t="shared" si="7"/>
        <v>0</v>
      </c>
      <c r="AD18" s="1157">
        <f t="shared" si="7"/>
        <v>0</v>
      </c>
      <c r="AE18" s="40">
        <v>0</v>
      </c>
      <c r="AF18" s="40">
        <f t="shared" si="7"/>
        <v>0</v>
      </c>
      <c r="AG18" s="1157">
        <f t="shared" si="7"/>
        <v>0</v>
      </c>
      <c r="AH18" s="40">
        <v>0</v>
      </c>
      <c r="AI18" s="40">
        <f t="shared" si="7"/>
        <v>0</v>
      </c>
    </row>
    <row r="19" spans="1:38" ht="12.95" customHeight="1" x14ac:dyDescent="0.25">
      <c r="A19" s="4" t="s">
        <v>54</v>
      </c>
      <c r="B19" s="1624" t="s">
        <v>53</v>
      </c>
      <c r="C19" s="1624"/>
      <c r="D19" s="40">
        <v>15525</v>
      </c>
      <c r="E19" s="1157">
        <f t="shared" si="1"/>
        <v>18764</v>
      </c>
      <c r="F19" s="40">
        <f t="shared" si="2"/>
        <v>20166</v>
      </c>
      <c r="G19" s="40">
        <f t="shared" si="3"/>
        <v>9993</v>
      </c>
      <c r="H19" s="286">
        <f t="shared" si="4"/>
        <v>0.49553704254686104</v>
      </c>
      <c r="I19" s="1159"/>
      <c r="J19" s="22">
        <v>0</v>
      </c>
      <c r="K19" s="22"/>
      <c r="L19" s="1159"/>
      <c r="M19" s="22">
        <v>0</v>
      </c>
      <c r="N19" s="22"/>
      <c r="O19" s="1159"/>
      <c r="P19" s="22">
        <v>0</v>
      </c>
      <c r="Q19" s="22"/>
      <c r="R19" s="1159"/>
      <c r="S19" s="22">
        <v>0</v>
      </c>
      <c r="T19" s="22"/>
      <c r="U19" s="1159"/>
      <c r="V19" s="22">
        <v>0</v>
      </c>
      <c r="W19" s="22"/>
      <c r="X19" s="1159">
        <v>18764</v>
      </c>
      <c r="Y19" s="22">
        <v>20166</v>
      </c>
      <c r="Z19" s="22">
        <v>9993</v>
      </c>
      <c r="AA19" s="1159"/>
      <c r="AB19" s="22">
        <v>0</v>
      </c>
      <c r="AC19" s="22"/>
      <c r="AD19" s="1159"/>
      <c r="AE19" s="22">
        <v>0</v>
      </c>
      <c r="AF19" s="22"/>
      <c r="AG19" s="1159"/>
      <c r="AH19" s="22">
        <v>0</v>
      </c>
      <c r="AI19" s="22"/>
    </row>
    <row r="20" spans="1:38" ht="12.95" customHeight="1" x14ac:dyDescent="0.25">
      <c r="A20" s="4" t="s">
        <v>56</v>
      </c>
      <c r="B20" s="1624" t="s">
        <v>55</v>
      </c>
      <c r="C20" s="1624"/>
      <c r="D20" s="40">
        <v>110371</v>
      </c>
      <c r="E20" s="1157">
        <f t="shared" si="1"/>
        <v>119814</v>
      </c>
      <c r="F20" s="40">
        <f t="shared" si="2"/>
        <v>132682</v>
      </c>
      <c r="G20" s="40">
        <f t="shared" si="3"/>
        <v>74881</v>
      </c>
      <c r="H20" s="286">
        <f t="shared" si="4"/>
        <v>0.5643644201926411</v>
      </c>
      <c r="I20" s="1159"/>
      <c r="J20" s="22">
        <v>0</v>
      </c>
      <c r="K20" s="22"/>
      <c r="L20" s="1167">
        <v>96992</v>
      </c>
      <c r="M20" s="960">
        <v>107846</v>
      </c>
      <c r="N20" s="959">
        <v>60712</v>
      </c>
      <c r="O20" s="1167">
        <f>3987+14785+4050</f>
        <v>22822</v>
      </c>
      <c r="P20" s="22">
        <v>24836</v>
      </c>
      <c r="Q20" s="22">
        <v>14169</v>
      </c>
      <c r="R20" s="1159"/>
      <c r="S20" s="22">
        <v>0</v>
      </c>
      <c r="T20" s="22"/>
      <c r="U20" s="1159"/>
      <c r="V20" s="22">
        <v>0</v>
      </c>
      <c r="W20" s="22"/>
      <c r="X20" s="1159"/>
      <c r="Y20" s="22">
        <v>0</v>
      </c>
      <c r="Z20" s="22"/>
      <c r="AA20" s="1159"/>
      <c r="AB20" s="22">
        <v>0</v>
      </c>
      <c r="AC20" s="22"/>
      <c r="AD20" s="1159"/>
      <c r="AE20" s="22">
        <v>0</v>
      </c>
      <c r="AF20" s="22"/>
      <c r="AG20" s="1159"/>
      <c r="AH20" s="22">
        <v>0</v>
      </c>
      <c r="AI20" s="22"/>
    </row>
    <row r="21" spans="1:38" ht="12.95" customHeight="1" x14ac:dyDescent="0.25">
      <c r="A21" s="4" t="s">
        <v>57</v>
      </c>
      <c r="B21" s="1624" t="s">
        <v>167</v>
      </c>
      <c r="C21" s="1624"/>
      <c r="D21" s="40">
        <v>1586</v>
      </c>
      <c r="E21" s="1157">
        <f t="shared" si="1"/>
        <v>1793</v>
      </c>
      <c r="F21" s="40">
        <f t="shared" si="2"/>
        <v>1793</v>
      </c>
      <c r="G21" s="40">
        <f t="shared" si="3"/>
        <v>113</v>
      </c>
      <c r="H21" s="286">
        <f t="shared" si="4"/>
        <v>6.3022866703848296E-2</v>
      </c>
      <c r="I21" s="1160">
        <v>1793</v>
      </c>
      <c r="J21" s="22">
        <v>1793</v>
      </c>
      <c r="K21" s="22">
        <v>113</v>
      </c>
      <c r="L21" s="1167"/>
      <c r="M21" s="369">
        <v>0</v>
      </c>
      <c r="N21" s="22"/>
      <c r="O21" s="1167"/>
      <c r="P21" s="22">
        <v>0</v>
      </c>
      <c r="Q21" s="22"/>
      <c r="R21" s="1159"/>
      <c r="S21" s="22">
        <v>0</v>
      </c>
      <c r="T21" s="22"/>
      <c r="U21" s="1159"/>
      <c r="V21" s="22">
        <v>0</v>
      </c>
      <c r="W21" s="22"/>
      <c r="X21" s="1159"/>
      <c r="Y21" s="22">
        <v>0</v>
      </c>
      <c r="Z21" s="22"/>
      <c r="AA21" s="1159"/>
      <c r="AB21" s="22">
        <v>0</v>
      </c>
      <c r="AC21" s="22"/>
      <c r="AD21" s="1159"/>
      <c r="AE21" s="22">
        <v>0</v>
      </c>
      <c r="AF21" s="22"/>
      <c r="AG21" s="1159"/>
      <c r="AH21" s="22">
        <v>0</v>
      </c>
      <c r="AI21" s="22"/>
    </row>
    <row r="22" spans="1:38" ht="12.95" customHeight="1" x14ac:dyDescent="0.25">
      <c r="A22" s="4" t="s">
        <v>59</v>
      </c>
      <c r="B22" s="1624" t="s">
        <v>58</v>
      </c>
      <c r="C22" s="1624"/>
      <c r="D22" s="40">
        <v>4256</v>
      </c>
      <c r="E22" s="1157">
        <f t="shared" si="1"/>
        <v>3066</v>
      </c>
      <c r="F22" s="40">
        <f t="shared" si="2"/>
        <v>4307</v>
      </c>
      <c r="G22" s="40">
        <f t="shared" si="3"/>
        <v>2267</v>
      </c>
      <c r="H22" s="286">
        <f t="shared" si="4"/>
        <v>0.52635244950081261</v>
      </c>
      <c r="I22" s="1159">
        <v>882</v>
      </c>
      <c r="J22" s="22">
        <v>1942</v>
      </c>
      <c r="K22" s="22">
        <v>1363</v>
      </c>
      <c r="L22" s="1167"/>
      <c r="M22" s="369">
        <v>0</v>
      </c>
      <c r="N22" s="22"/>
      <c r="O22" s="1167"/>
      <c r="P22" s="22">
        <v>0</v>
      </c>
      <c r="Q22" s="22"/>
      <c r="R22" s="1159"/>
      <c r="S22" s="22">
        <v>0</v>
      </c>
      <c r="T22" s="22"/>
      <c r="U22" s="1159"/>
      <c r="V22" s="22">
        <v>0</v>
      </c>
      <c r="W22" s="22"/>
      <c r="X22" s="1159">
        <v>2184</v>
      </c>
      <c r="Y22" s="22">
        <v>2365</v>
      </c>
      <c r="Z22" s="22">
        <v>904</v>
      </c>
      <c r="AA22" s="1159"/>
      <c r="AB22" s="22">
        <v>0</v>
      </c>
      <c r="AC22" s="22"/>
      <c r="AD22" s="1159"/>
      <c r="AE22" s="22">
        <v>0</v>
      </c>
      <c r="AF22" s="22"/>
      <c r="AG22" s="1159"/>
      <c r="AH22" s="22">
        <v>0</v>
      </c>
      <c r="AI22" s="22"/>
    </row>
    <row r="23" spans="1:38" ht="12.95" customHeight="1" x14ac:dyDescent="0.25">
      <c r="A23" s="4" t="s">
        <v>60</v>
      </c>
      <c r="B23" s="1624" t="s">
        <v>166</v>
      </c>
      <c r="C23" s="1624"/>
      <c r="D23" s="40">
        <v>8049</v>
      </c>
      <c r="E23" s="1157">
        <f t="shared" si="1"/>
        <v>11600</v>
      </c>
      <c r="F23" s="40">
        <f t="shared" si="2"/>
        <v>22229</v>
      </c>
      <c r="G23" s="40">
        <f t="shared" si="3"/>
        <v>16785</v>
      </c>
      <c r="H23" s="286">
        <f t="shared" si="4"/>
        <v>0.75509469611768409</v>
      </c>
      <c r="I23" s="1159">
        <v>11600</v>
      </c>
      <c r="J23" s="22">
        <v>22229</v>
      </c>
      <c r="K23" s="22">
        <f>16717+17</f>
        <v>16734</v>
      </c>
      <c r="L23" s="1167"/>
      <c r="M23" s="369">
        <v>0</v>
      </c>
      <c r="N23" s="22"/>
      <c r="O23" s="1167"/>
      <c r="P23" s="22">
        <v>0</v>
      </c>
      <c r="Q23" s="22"/>
      <c r="R23" s="1159"/>
      <c r="S23" s="22">
        <v>0</v>
      </c>
      <c r="T23" s="22"/>
      <c r="U23" s="1159"/>
      <c r="V23" s="22">
        <v>0</v>
      </c>
      <c r="W23" s="22"/>
      <c r="X23" s="1159"/>
      <c r="Y23" s="22">
        <v>0</v>
      </c>
      <c r="Z23" s="22">
        <v>51</v>
      </c>
      <c r="AA23" s="1159"/>
      <c r="AB23" s="22">
        <v>0</v>
      </c>
      <c r="AC23" s="22"/>
      <c r="AD23" s="1159"/>
      <c r="AE23" s="22">
        <v>0</v>
      </c>
      <c r="AF23" s="22"/>
      <c r="AG23" s="1159"/>
      <c r="AH23" s="22">
        <v>0</v>
      </c>
      <c r="AI23" s="22"/>
    </row>
    <row r="24" spans="1:38" ht="12.95" customHeight="1" x14ac:dyDescent="0.25">
      <c r="A24" s="4" t="s">
        <v>63</v>
      </c>
      <c r="B24" s="1624" t="s">
        <v>62</v>
      </c>
      <c r="C24" s="1624"/>
      <c r="D24" s="40">
        <v>0</v>
      </c>
      <c r="E24" s="1157">
        <f t="shared" si="1"/>
        <v>0</v>
      </c>
      <c r="F24" s="40">
        <f t="shared" si="2"/>
        <v>1620</v>
      </c>
      <c r="G24" s="40">
        <f t="shared" si="3"/>
        <v>1620</v>
      </c>
      <c r="H24" s="286">
        <f t="shared" si="4"/>
        <v>1</v>
      </c>
      <c r="I24" s="1159"/>
      <c r="J24" s="22">
        <v>1620</v>
      </c>
      <c r="K24" s="22">
        <v>1620</v>
      </c>
      <c r="L24" s="1167"/>
      <c r="M24" s="369">
        <v>0</v>
      </c>
      <c r="N24" s="22"/>
      <c r="O24" s="1167"/>
      <c r="P24" s="22">
        <v>0</v>
      </c>
      <c r="Q24" s="22"/>
      <c r="R24" s="1159"/>
      <c r="S24" s="22">
        <v>0</v>
      </c>
      <c r="T24" s="22"/>
      <c r="U24" s="1159"/>
      <c r="V24" s="22">
        <v>0</v>
      </c>
      <c r="W24" s="22"/>
      <c r="X24" s="1159"/>
      <c r="Y24" s="22">
        <v>0</v>
      </c>
      <c r="Z24" s="22"/>
      <c r="AA24" s="1159"/>
      <c r="AB24" s="22">
        <v>0</v>
      </c>
      <c r="AC24" s="22"/>
      <c r="AD24" s="1159"/>
      <c r="AE24" s="22">
        <v>0</v>
      </c>
      <c r="AF24" s="22"/>
      <c r="AG24" s="1159"/>
      <c r="AH24" s="22">
        <v>0</v>
      </c>
      <c r="AI24" s="22"/>
    </row>
    <row r="25" spans="1:38" ht="12.95" customHeight="1" x14ac:dyDescent="0.25">
      <c r="A25" s="4" t="s">
        <v>65</v>
      </c>
      <c r="B25" s="1624" t="s">
        <v>64</v>
      </c>
      <c r="C25" s="1624"/>
      <c r="D25" s="40">
        <v>17463</v>
      </c>
      <c r="E25" s="1157">
        <f t="shared" si="1"/>
        <v>13872</v>
      </c>
      <c r="F25" s="40">
        <f t="shared" si="2"/>
        <v>25505</v>
      </c>
      <c r="G25" s="40">
        <f>+K25+Q25+T25+W25+Z25+AI25+AC25+AF25+N25</f>
        <v>9424</v>
      </c>
      <c r="H25" s="286">
        <f t="shared" si="4"/>
        <v>0.36949617722015293</v>
      </c>
      <c r="I25" s="1159">
        <f>3000+5492</f>
        <v>8492</v>
      </c>
      <c r="J25" s="22">
        <v>18968</v>
      </c>
      <c r="K25" s="22">
        <v>6136</v>
      </c>
      <c r="L25" s="1167"/>
      <c r="M25" s="369">
        <v>0</v>
      </c>
      <c r="N25" s="22"/>
      <c r="O25" s="1167"/>
      <c r="P25" s="22">
        <v>0</v>
      </c>
      <c r="Q25" s="22"/>
      <c r="R25" s="1159"/>
      <c r="S25" s="22">
        <v>0</v>
      </c>
      <c r="T25" s="22"/>
      <c r="U25" s="1159"/>
      <c r="V25" s="22">
        <v>250</v>
      </c>
      <c r="W25" s="22">
        <v>250</v>
      </c>
      <c r="X25" s="1159"/>
      <c r="Y25" s="22">
        <v>0</v>
      </c>
      <c r="Z25" s="22"/>
      <c r="AA25" s="1159">
        <v>4080</v>
      </c>
      <c r="AB25" s="22">
        <v>4080</v>
      </c>
      <c r="AC25" s="22">
        <v>2455</v>
      </c>
      <c r="AD25" s="1159">
        <v>1300</v>
      </c>
      <c r="AE25" s="22">
        <v>1300</v>
      </c>
      <c r="AF25" s="22"/>
      <c r="AG25" s="1159"/>
      <c r="AH25" s="22">
        <v>907</v>
      </c>
      <c r="AI25" s="22">
        <v>583</v>
      </c>
    </row>
    <row r="26" spans="1:38" s="32" customFormat="1" ht="12.95" customHeight="1" x14ac:dyDescent="0.2">
      <c r="A26" s="5" t="s">
        <v>66</v>
      </c>
      <c r="B26" s="1631" t="s">
        <v>156</v>
      </c>
      <c r="C26" s="1631"/>
      <c r="D26" s="40">
        <v>157250</v>
      </c>
      <c r="E26" s="1157">
        <f t="shared" si="1"/>
        <v>168909</v>
      </c>
      <c r="F26" s="40">
        <f t="shared" si="2"/>
        <v>208302</v>
      </c>
      <c r="G26" s="40">
        <f t="shared" si="3"/>
        <v>115083</v>
      </c>
      <c r="H26" s="286">
        <f t="shared" si="4"/>
        <v>0.5524814932165798</v>
      </c>
      <c r="I26" s="1157">
        <f>+I25+I24+I23+I22+I21+I20+I19</f>
        <v>22767</v>
      </c>
      <c r="J26" s="40">
        <v>46552</v>
      </c>
      <c r="K26" s="40">
        <f t="shared" ref="K26:AI26" si="8">+K25+K24+K23+K22+K21+K20+K19</f>
        <v>25966</v>
      </c>
      <c r="L26" s="1157">
        <f t="shared" si="8"/>
        <v>96992</v>
      </c>
      <c r="M26" s="971">
        <v>107846</v>
      </c>
      <c r="N26" s="971">
        <f t="shared" si="8"/>
        <v>60712</v>
      </c>
      <c r="O26" s="1157">
        <f t="shared" si="8"/>
        <v>22822</v>
      </c>
      <c r="P26" s="40">
        <v>24836</v>
      </c>
      <c r="Q26" s="40">
        <f t="shared" si="8"/>
        <v>14169</v>
      </c>
      <c r="R26" s="1157">
        <f t="shared" si="8"/>
        <v>0</v>
      </c>
      <c r="S26" s="40">
        <v>0</v>
      </c>
      <c r="T26" s="40">
        <f t="shared" si="8"/>
        <v>0</v>
      </c>
      <c r="U26" s="1157">
        <f t="shared" si="8"/>
        <v>0</v>
      </c>
      <c r="V26" s="40">
        <v>250</v>
      </c>
      <c r="W26" s="40">
        <f t="shared" si="8"/>
        <v>250</v>
      </c>
      <c r="X26" s="1157">
        <f t="shared" si="8"/>
        <v>20948</v>
      </c>
      <c r="Y26" s="40">
        <v>22531</v>
      </c>
      <c r="Z26" s="40">
        <f t="shared" si="8"/>
        <v>10948</v>
      </c>
      <c r="AA26" s="1157">
        <f t="shared" si="8"/>
        <v>4080</v>
      </c>
      <c r="AB26" s="40">
        <v>4080</v>
      </c>
      <c r="AC26" s="40">
        <f t="shared" si="8"/>
        <v>2455</v>
      </c>
      <c r="AD26" s="1157">
        <f t="shared" si="8"/>
        <v>1300</v>
      </c>
      <c r="AE26" s="40">
        <v>1300</v>
      </c>
      <c r="AF26" s="40">
        <f t="shared" si="8"/>
        <v>0</v>
      </c>
      <c r="AG26" s="1157">
        <f t="shared" si="8"/>
        <v>0</v>
      </c>
      <c r="AH26" s="40">
        <v>907</v>
      </c>
      <c r="AI26" s="40">
        <f t="shared" si="8"/>
        <v>583</v>
      </c>
    </row>
    <row r="27" spans="1:38" ht="12.95" customHeight="1" x14ac:dyDescent="0.25">
      <c r="A27" s="4" t="s">
        <v>68</v>
      </c>
      <c r="B27" s="1624" t="s">
        <v>67</v>
      </c>
      <c r="C27" s="1624"/>
      <c r="D27" s="40">
        <v>0</v>
      </c>
      <c r="E27" s="1157">
        <f t="shared" si="1"/>
        <v>0</v>
      </c>
      <c r="F27" s="40">
        <f t="shared" si="2"/>
        <v>0</v>
      </c>
      <c r="G27" s="40">
        <f t="shared" si="3"/>
        <v>0</v>
      </c>
      <c r="H27" s="286"/>
      <c r="I27" s="1159"/>
      <c r="J27" s="22">
        <v>0</v>
      </c>
      <c r="K27" s="22"/>
      <c r="L27" s="1167"/>
      <c r="M27" s="960">
        <v>0</v>
      </c>
      <c r="N27" s="959"/>
      <c r="O27" s="1167"/>
      <c r="P27" s="22">
        <v>0</v>
      </c>
      <c r="Q27" s="22"/>
      <c r="R27" s="1159"/>
      <c r="S27" s="22">
        <v>0</v>
      </c>
      <c r="T27" s="22"/>
      <c r="U27" s="1159"/>
      <c r="V27" s="22">
        <v>0</v>
      </c>
      <c r="W27" s="22"/>
      <c r="X27" s="1159"/>
      <c r="Y27" s="22">
        <v>0</v>
      </c>
      <c r="Z27" s="22"/>
      <c r="AA27" s="1159"/>
      <c r="AB27" s="22">
        <v>0</v>
      </c>
      <c r="AC27" s="22"/>
      <c r="AD27" s="1159"/>
      <c r="AE27" s="22">
        <v>0</v>
      </c>
      <c r="AF27" s="22"/>
      <c r="AG27" s="1159"/>
      <c r="AH27" s="22">
        <v>0</v>
      </c>
      <c r="AI27" s="22"/>
    </row>
    <row r="28" spans="1:38" ht="12.95" customHeight="1" x14ac:dyDescent="0.25">
      <c r="A28" s="4" t="s">
        <v>70</v>
      </c>
      <c r="B28" s="1624" t="s">
        <v>69</v>
      </c>
      <c r="C28" s="1624"/>
      <c r="D28" s="40">
        <v>0</v>
      </c>
      <c r="E28" s="1157">
        <f t="shared" si="1"/>
        <v>0</v>
      </c>
      <c r="F28" s="40">
        <f t="shared" si="2"/>
        <v>0</v>
      </c>
      <c r="G28" s="40">
        <f t="shared" si="3"/>
        <v>0</v>
      </c>
      <c r="H28" s="286"/>
      <c r="I28" s="1159"/>
      <c r="J28" s="22">
        <v>0</v>
      </c>
      <c r="K28" s="22"/>
      <c r="L28" s="1167"/>
      <c r="M28" s="960">
        <v>0</v>
      </c>
      <c r="N28" s="959"/>
      <c r="O28" s="1167"/>
      <c r="P28" s="22">
        <v>0</v>
      </c>
      <c r="Q28" s="22"/>
      <c r="R28" s="1159"/>
      <c r="S28" s="22">
        <v>0</v>
      </c>
      <c r="T28" s="22"/>
      <c r="U28" s="1159"/>
      <c r="V28" s="22">
        <v>0</v>
      </c>
      <c r="W28" s="22"/>
      <c r="X28" s="1159"/>
      <c r="Y28" s="22">
        <v>0</v>
      </c>
      <c r="Z28" s="22"/>
      <c r="AA28" s="1159"/>
      <c r="AB28" s="22">
        <v>0</v>
      </c>
      <c r="AC28" s="22"/>
      <c r="AD28" s="1159"/>
      <c r="AE28" s="22">
        <v>0</v>
      </c>
      <c r="AF28" s="22"/>
      <c r="AG28" s="1159"/>
      <c r="AH28" s="22">
        <v>0</v>
      </c>
      <c r="AI28" s="22"/>
    </row>
    <row r="29" spans="1:38" s="32" customFormat="1" ht="12.95" customHeight="1" x14ac:dyDescent="0.2">
      <c r="A29" s="5" t="s">
        <v>71</v>
      </c>
      <c r="B29" s="1631" t="s">
        <v>155</v>
      </c>
      <c r="C29" s="1631"/>
      <c r="D29" s="40">
        <v>0</v>
      </c>
      <c r="E29" s="1157">
        <f t="shared" si="1"/>
        <v>0</v>
      </c>
      <c r="F29" s="40">
        <f t="shared" si="2"/>
        <v>0</v>
      </c>
      <c r="G29" s="40">
        <f t="shared" si="3"/>
        <v>0</v>
      </c>
      <c r="H29" s="286"/>
      <c r="I29" s="1157">
        <f t="shared" ref="I29:K29" si="9">+I27+I28</f>
        <v>0</v>
      </c>
      <c r="J29" s="40">
        <v>0</v>
      </c>
      <c r="K29" s="40">
        <f t="shared" si="9"/>
        <v>0</v>
      </c>
      <c r="L29" s="1168">
        <f>SUM(L27:L28)</f>
        <v>0</v>
      </c>
      <c r="M29" s="972">
        <v>0</v>
      </c>
      <c r="N29" s="972">
        <f>SUM(N27:N28)</f>
        <v>0</v>
      </c>
      <c r="O29" s="1168">
        <f>+O27+O28</f>
        <v>0</v>
      </c>
      <c r="P29" s="40">
        <v>0</v>
      </c>
      <c r="Q29" s="40">
        <v>0</v>
      </c>
      <c r="R29" s="1157">
        <f t="shared" ref="R29:AG29" si="10">+R27+R28</f>
        <v>0</v>
      </c>
      <c r="S29" s="40">
        <v>0</v>
      </c>
      <c r="T29" s="40">
        <f t="shared" si="10"/>
        <v>0</v>
      </c>
      <c r="U29" s="1157">
        <f t="shared" si="10"/>
        <v>0</v>
      </c>
      <c r="V29" s="40">
        <v>0</v>
      </c>
      <c r="W29" s="40">
        <f t="shared" si="10"/>
        <v>0</v>
      </c>
      <c r="X29" s="1157">
        <f t="shared" si="10"/>
        <v>0</v>
      </c>
      <c r="Y29" s="40">
        <v>0</v>
      </c>
      <c r="Z29" s="40">
        <f t="shared" si="10"/>
        <v>0</v>
      </c>
      <c r="AA29" s="1157">
        <f t="shared" si="10"/>
        <v>0</v>
      </c>
      <c r="AB29" s="40">
        <v>0</v>
      </c>
      <c r="AC29" s="40">
        <f t="shared" si="10"/>
        <v>0</v>
      </c>
      <c r="AD29" s="1157">
        <f t="shared" si="10"/>
        <v>0</v>
      </c>
      <c r="AE29" s="40">
        <v>0</v>
      </c>
      <c r="AF29" s="40">
        <f t="shared" si="10"/>
        <v>0</v>
      </c>
      <c r="AG29" s="1157">
        <f t="shared" si="10"/>
        <v>0</v>
      </c>
      <c r="AH29" s="40">
        <v>0</v>
      </c>
      <c r="AI29" s="40">
        <f>+AI27+AI28</f>
        <v>0</v>
      </c>
    </row>
    <row r="30" spans="1:38" ht="12.95" customHeight="1" x14ac:dyDescent="0.25">
      <c r="A30" s="4" t="s">
        <v>73</v>
      </c>
      <c r="B30" s="1624" t="s">
        <v>72</v>
      </c>
      <c r="C30" s="1624"/>
      <c r="D30" s="40">
        <v>41021</v>
      </c>
      <c r="E30" s="1157">
        <f t="shared" si="1"/>
        <v>43750</v>
      </c>
      <c r="F30" s="40">
        <f t="shared" si="2"/>
        <v>50613</v>
      </c>
      <c r="G30" s="40">
        <f t="shared" si="3"/>
        <v>29242</v>
      </c>
      <c r="H30" s="286">
        <f t="shared" si="4"/>
        <v>0.57775670282338532</v>
      </c>
      <c r="I30" s="1159">
        <v>4710</v>
      </c>
      <c r="J30" s="22">
        <v>8289</v>
      </c>
      <c r="K30" s="22">
        <f>5960+57</f>
        <v>6017</v>
      </c>
      <c r="L30" s="1167">
        <v>26188</v>
      </c>
      <c r="M30" s="960">
        <v>28391</v>
      </c>
      <c r="N30" s="959">
        <v>16392</v>
      </c>
      <c r="O30" s="1167">
        <v>6145</v>
      </c>
      <c r="P30" s="22">
        <v>6689</v>
      </c>
      <c r="Q30" s="22">
        <f>3825+11</f>
        <v>3836</v>
      </c>
      <c r="R30" s="1159">
        <v>81</v>
      </c>
      <c r="S30" s="22">
        <v>81</v>
      </c>
      <c r="T30" s="22"/>
      <c r="U30" s="1159">
        <v>297</v>
      </c>
      <c r="V30" s="22">
        <v>27</v>
      </c>
      <c r="W30" s="22">
        <v>27</v>
      </c>
      <c r="X30" s="1159">
        <f>590+5066</f>
        <v>5656</v>
      </c>
      <c r="Y30" s="22">
        <v>6073</v>
      </c>
      <c r="Z30" s="22">
        <v>2777</v>
      </c>
      <c r="AA30" s="1159">
        <v>322</v>
      </c>
      <c r="AB30" s="22">
        <v>322</v>
      </c>
      <c r="AC30" s="22">
        <v>177</v>
      </c>
      <c r="AD30" s="1159">
        <v>351</v>
      </c>
      <c r="AE30" s="22">
        <v>648</v>
      </c>
      <c r="AF30" s="22">
        <v>16</v>
      </c>
      <c r="AG30" s="1159"/>
      <c r="AH30" s="22">
        <v>93</v>
      </c>
      <c r="AI30" s="22"/>
    </row>
    <row r="31" spans="1:38" s="361" customFormat="1" ht="12.95" customHeight="1" x14ac:dyDescent="0.25">
      <c r="A31" s="4" t="s">
        <v>75</v>
      </c>
      <c r="B31" s="1624" t="s">
        <v>74</v>
      </c>
      <c r="C31" s="1624"/>
      <c r="D31" s="560">
        <v>10994</v>
      </c>
      <c r="E31" s="1157">
        <f t="shared" si="1"/>
        <v>15790</v>
      </c>
      <c r="F31" s="560">
        <f t="shared" si="2"/>
        <v>19823</v>
      </c>
      <c r="G31" s="560">
        <f t="shared" si="3"/>
        <v>6422</v>
      </c>
      <c r="H31" s="286">
        <f t="shared" si="4"/>
        <v>0.32396710891388791</v>
      </c>
      <c r="I31" s="1159"/>
      <c r="J31" s="474">
        <v>0</v>
      </c>
      <c r="K31" s="474">
        <v>1143</v>
      </c>
      <c r="L31" s="1167">
        <v>10633</v>
      </c>
      <c r="M31" s="960">
        <v>14666</v>
      </c>
      <c r="N31" s="959">
        <v>4428</v>
      </c>
      <c r="O31" s="1167">
        <v>5157</v>
      </c>
      <c r="P31" s="474">
        <v>5157</v>
      </c>
      <c r="Q31" s="474">
        <f>846+3</f>
        <v>849</v>
      </c>
      <c r="R31" s="1159"/>
      <c r="S31" s="474">
        <v>0</v>
      </c>
      <c r="T31" s="474"/>
      <c r="U31" s="1159"/>
      <c r="V31" s="474">
        <v>0</v>
      </c>
      <c r="W31" s="474"/>
      <c r="X31" s="1159"/>
      <c r="Y31" s="474">
        <v>0</v>
      </c>
      <c r="Z31" s="474"/>
      <c r="AA31" s="1159"/>
      <c r="AB31" s="474">
        <v>0</v>
      </c>
      <c r="AC31" s="474">
        <v>2</v>
      </c>
      <c r="AD31" s="1159"/>
      <c r="AE31" s="474">
        <v>0</v>
      </c>
      <c r="AF31" s="474"/>
      <c r="AG31" s="1159"/>
      <c r="AH31" s="474">
        <v>0</v>
      </c>
      <c r="AI31" s="474"/>
      <c r="AJ31" s="360"/>
      <c r="AK31" s="360"/>
      <c r="AL31" s="360"/>
    </row>
    <row r="32" spans="1:38" ht="12.95" customHeight="1" x14ac:dyDescent="0.25">
      <c r="A32" s="4" t="s">
        <v>76</v>
      </c>
      <c r="B32" s="1624" t="s">
        <v>154</v>
      </c>
      <c r="C32" s="1624"/>
      <c r="D32" s="40">
        <v>0</v>
      </c>
      <c r="E32" s="1157">
        <f t="shared" si="1"/>
        <v>0</v>
      </c>
      <c r="F32" s="40">
        <f t="shared" si="2"/>
        <v>0</v>
      </c>
      <c r="G32" s="40">
        <f t="shared" si="3"/>
        <v>0</v>
      </c>
      <c r="H32" s="286"/>
      <c r="I32" s="1159"/>
      <c r="J32" s="22">
        <v>0</v>
      </c>
      <c r="K32" s="22"/>
      <c r="L32" s="1167"/>
      <c r="M32" s="960">
        <v>0</v>
      </c>
      <c r="N32" s="959"/>
      <c r="O32" s="1167"/>
      <c r="P32" s="22">
        <v>0</v>
      </c>
      <c r="Q32" s="22"/>
      <c r="R32" s="1159"/>
      <c r="S32" s="22">
        <v>0</v>
      </c>
      <c r="T32" s="22"/>
      <c r="U32" s="1159"/>
      <c r="V32" s="22">
        <v>0</v>
      </c>
      <c r="W32" s="22"/>
      <c r="X32" s="1159"/>
      <c r="Y32" s="22">
        <v>0</v>
      </c>
      <c r="Z32" s="22"/>
      <c r="AA32" s="1159"/>
      <c r="AB32" s="22">
        <v>0</v>
      </c>
      <c r="AC32" s="22"/>
      <c r="AD32" s="1159"/>
      <c r="AE32" s="22">
        <v>0</v>
      </c>
      <c r="AF32" s="22"/>
      <c r="AG32" s="1159"/>
      <c r="AH32" s="22">
        <v>0</v>
      </c>
      <c r="AI32" s="22"/>
    </row>
    <row r="33" spans="1:35" ht="12.95" customHeight="1" x14ac:dyDescent="0.25">
      <c r="A33" s="4" t="s">
        <v>77</v>
      </c>
      <c r="B33" s="1624" t="s">
        <v>153</v>
      </c>
      <c r="C33" s="1624"/>
      <c r="D33" s="40">
        <v>0</v>
      </c>
      <c r="E33" s="1157">
        <f t="shared" si="1"/>
        <v>0</v>
      </c>
      <c r="F33" s="40">
        <f t="shared" si="2"/>
        <v>0</v>
      </c>
      <c r="G33" s="40">
        <f t="shared" si="3"/>
        <v>0</v>
      </c>
      <c r="H33" s="286"/>
      <c r="I33" s="1159"/>
      <c r="J33" s="22">
        <v>0</v>
      </c>
      <c r="K33" s="22"/>
      <c r="L33" s="1159"/>
      <c r="M33" s="22">
        <v>0</v>
      </c>
      <c r="N33" s="22"/>
      <c r="O33" s="1159"/>
      <c r="P33" s="22">
        <v>0</v>
      </c>
      <c r="Q33" s="22"/>
      <c r="R33" s="1159"/>
      <c r="S33" s="22">
        <v>0</v>
      </c>
      <c r="T33" s="22"/>
      <c r="U33" s="1159"/>
      <c r="V33" s="22">
        <v>0</v>
      </c>
      <c r="W33" s="22"/>
      <c r="X33" s="1159"/>
      <c r="Y33" s="22">
        <v>0</v>
      </c>
      <c r="Z33" s="22"/>
      <c r="AA33" s="1159"/>
      <c r="AB33" s="22">
        <v>0</v>
      </c>
      <c r="AC33" s="22"/>
      <c r="AD33" s="1159"/>
      <c r="AE33" s="22">
        <v>0</v>
      </c>
      <c r="AF33" s="22"/>
      <c r="AG33" s="1159"/>
      <c r="AH33" s="22">
        <v>0</v>
      </c>
      <c r="AI33" s="22"/>
    </row>
    <row r="34" spans="1:35" ht="12.95" customHeight="1" x14ac:dyDescent="0.25">
      <c r="A34" s="4" t="s">
        <v>79</v>
      </c>
      <c r="B34" s="1624" t="s">
        <v>78</v>
      </c>
      <c r="C34" s="1624"/>
      <c r="D34" s="40">
        <v>0</v>
      </c>
      <c r="E34" s="1157">
        <f t="shared" si="1"/>
        <v>0</v>
      </c>
      <c r="F34" s="40">
        <f t="shared" si="2"/>
        <v>633</v>
      </c>
      <c r="G34" s="40">
        <f t="shared" si="3"/>
        <v>464</v>
      </c>
      <c r="H34" s="286">
        <f t="shared" si="4"/>
        <v>0.73301737756714058</v>
      </c>
      <c r="I34" s="1159"/>
      <c r="J34" s="22">
        <v>633</v>
      </c>
      <c r="K34" s="22">
        <v>464</v>
      </c>
      <c r="L34" s="1159"/>
      <c r="M34" s="22">
        <v>0</v>
      </c>
      <c r="N34" s="22"/>
      <c r="O34" s="1159"/>
      <c r="P34" s="22">
        <v>0</v>
      </c>
      <c r="Q34" s="22"/>
      <c r="R34" s="1159"/>
      <c r="S34" s="22">
        <v>0</v>
      </c>
      <c r="T34" s="22"/>
      <c r="U34" s="1159"/>
      <c r="V34" s="22">
        <v>0</v>
      </c>
      <c r="W34" s="22"/>
      <c r="X34" s="1159"/>
      <c r="Y34" s="22">
        <v>0</v>
      </c>
      <c r="Z34" s="22"/>
      <c r="AA34" s="1159"/>
      <c r="AB34" s="22">
        <v>0</v>
      </c>
      <c r="AC34" s="22"/>
      <c r="AD34" s="1159"/>
      <c r="AE34" s="22">
        <v>0</v>
      </c>
      <c r="AF34" s="22"/>
      <c r="AG34" s="1159"/>
      <c r="AH34" s="22">
        <v>0</v>
      </c>
      <c r="AI34" s="22"/>
    </row>
    <row r="35" spans="1:35" s="32" customFormat="1" ht="12.95" customHeight="1" x14ac:dyDescent="0.2">
      <c r="A35" s="5" t="s">
        <v>80</v>
      </c>
      <c r="B35" s="1631" t="s">
        <v>152</v>
      </c>
      <c r="C35" s="1631"/>
      <c r="D35" s="40">
        <v>52015</v>
      </c>
      <c r="E35" s="1157">
        <f t="shared" si="1"/>
        <v>59540</v>
      </c>
      <c r="F35" s="40">
        <f t="shared" si="2"/>
        <v>71069</v>
      </c>
      <c r="G35" s="40">
        <f t="shared" si="3"/>
        <v>36152</v>
      </c>
      <c r="H35" s="286">
        <f t="shared" si="4"/>
        <v>0.5086887391126933</v>
      </c>
      <c r="I35" s="1157">
        <f>SUM(I30:I34)</f>
        <v>4710</v>
      </c>
      <c r="J35" s="40">
        <v>8922</v>
      </c>
      <c r="K35" s="40">
        <f t="shared" ref="K35:AG35" si="11">SUM(K30:K34)</f>
        <v>7624</v>
      </c>
      <c r="L35" s="1157">
        <f t="shared" si="11"/>
        <v>36821</v>
      </c>
      <c r="M35" s="40">
        <v>43057</v>
      </c>
      <c r="N35" s="40">
        <f t="shared" si="11"/>
        <v>20820</v>
      </c>
      <c r="O35" s="1157">
        <f t="shared" si="11"/>
        <v>11302</v>
      </c>
      <c r="P35" s="40">
        <v>11846</v>
      </c>
      <c r="Q35" s="40">
        <f t="shared" si="11"/>
        <v>4685</v>
      </c>
      <c r="R35" s="1157">
        <f t="shared" si="11"/>
        <v>81</v>
      </c>
      <c r="S35" s="40">
        <v>81</v>
      </c>
      <c r="T35" s="40">
        <f t="shared" si="11"/>
        <v>0</v>
      </c>
      <c r="U35" s="1157">
        <f t="shared" si="11"/>
        <v>297</v>
      </c>
      <c r="V35" s="40">
        <v>27</v>
      </c>
      <c r="W35" s="40">
        <f t="shared" si="11"/>
        <v>27</v>
      </c>
      <c r="X35" s="1157">
        <f t="shared" si="11"/>
        <v>5656</v>
      </c>
      <c r="Y35" s="40">
        <v>6073</v>
      </c>
      <c r="Z35" s="40">
        <f t="shared" si="11"/>
        <v>2777</v>
      </c>
      <c r="AA35" s="1157">
        <f t="shared" si="11"/>
        <v>322</v>
      </c>
      <c r="AB35" s="40">
        <v>322</v>
      </c>
      <c r="AC35" s="40">
        <f t="shared" si="11"/>
        <v>179</v>
      </c>
      <c r="AD35" s="1157">
        <f t="shared" si="11"/>
        <v>351</v>
      </c>
      <c r="AE35" s="40">
        <v>648</v>
      </c>
      <c r="AF35" s="40"/>
      <c r="AG35" s="1157">
        <f t="shared" si="11"/>
        <v>0</v>
      </c>
      <c r="AH35" s="40">
        <v>93</v>
      </c>
      <c r="AI35" s="40">
        <v>40</v>
      </c>
    </row>
    <row r="36" spans="1:35" s="32" customFormat="1" ht="12.95" customHeight="1" x14ac:dyDescent="0.2">
      <c r="A36" s="5" t="s">
        <v>81</v>
      </c>
      <c r="B36" s="1631" t="s">
        <v>151</v>
      </c>
      <c r="C36" s="1631"/>
      <c r="D36" s="40">
        <v>216357</v>
      </c>
      <c r="E36" s="1157">
        <f t="shared" si="1"/>
        <v>235921</v>
      </c>
      <c r="F36" s="40">
        <f t="shared" si="2"/>
        <v>287739</v>
      </c>
      <c r="G36" s="40">
        <f t="shared" si="3"/>
        <v>154502</v>
      </c>
      <c r="H36" s="286">
        <f t="shared" si="4"/>
        <v>0.53695189042847857</v>
      </c>
      <c r="I36" s="1157">
        <f>+I35+I29+I26+I18+I15</f>
        <v>33549</v>
      </c>
      <c r="J36" s="40">
        <v>62430</v>
      </c>
      <c r="K36" s="40">
        <f t="shared" ref="K36:AI36" si="12">+K35+K29+K26+K18+K15</f>
        <v>36845</v>
      </c>
      <c r="L36" s="1157">
        <f>+L35+L29+L26+L18+L15</f>
        <v>133813</v>
      </c>
      <c r="M36" s="40">
        <v>150903</v>
      </c>
      <c r="N36" s="40">
        <f t="shared" si="12"/>
        <v>81532</v>
      </c>
      <c r="O36" s="1157">
        <f t="shared" si="12"/>
        <v>34124</v>
      </c>
      <c r="P36" s="40">
        <v>36682</v>
      </c>
      <c r="Q36" s="40">
        <f t="shared" si="12"/>
        <v>18854</v>
      </c>
      <c r="R36" s="1157">
        <f t="shared" si="12"/>
        <v>381</v>
      </c>
      <c r="S36" s="40">
        <v>381</v>
      </c>
      <c r="T36" s="40">
        <f t="shared" si="12"/>
        <v>0</v>
      </c>
      <c r="U36" s="1157">
        <f t="shared" si="12"/>
        <v>1397</v>
      </c>
      <c r="V36" s="971">
        <v>289</v>
      </c>
      <c r="W36" s="971">
        <f t="shared" si="12"/>
        <v>289</v>
      </c>
      <c r="X36" s="1157">
        <f t="shared" si="12"/>
        <v>26604</v>
      </c>
      <c r="Y36" s="971">
        <v>28604</v>
      </c>
      <c r="Z36" s="971">
        <f t="shared" si="12"/>
        <v>13725</v>
      </c>
      <c r="AA36" s="1157">
        <f t="shared" si="12"/>
        <v>4402</v>
      </c>
      <c r="AB36" s="971">
        <v>4402</v>
      </c>
      <c r="AC36" s="971">
        <f t="shared" si="12"/>
        <v>2634</v>
      </c>
      <c r="AD36" s="1157">
        <f t="shared" si="12"/>
        <v>1651</v>
      </c>
      <c r="AE36" s="40">
        <v>3048</v>
      </c>
      <c r="AF36" s="40">
        <f t="shared" si="12"/>
        <v>0</v>
      </c>
      <c r="AG36" s="1157">
        <f t="shared" si="12"/>
        <v>0</v>
      </c>
      <c r="AH36" s="40">
        <v>1000</v>
      </c>
      <c r="AI36" s="40">
        <f t="shared" si="12"/>
        <v>623</v>
      </c>
    </row>
    <row r="37" spans="1:35" ht="8.25" customHeight="1" x14ac:dyDescent="0.25">
      <c r="A37" s="404"/>
      <c r="B37" s="387"/>
      <c r="C37" s="387"/>
      <c r="D37" s="144"/>
      <c r="E37" s="1158"/>
      <c r="F37" s="144"/>
      <c r="G37" s="144"/>
      <c r="H37" s="286"/>
      <c r="I37" s="1128"/>
      <c r="J37" s="42"/>
      <c r="K37" s="42"/>
      <c r="L37" s="1128"/>
      <c r="M37" s="42"/>
      <c r="N37" s="42"/>
      <c r="O37" s="1128"/>
      <c r="P37" s="42"/>
      <c r="Q37" s="42"/>
      <c r="R37" s="1128"/>
      <c r="S37" s="42"/>
      <c r="T37" s="42"/>
      <c r="U37" s="1128"/>
      <c r="V37" s="42"/>
      <c r="W37" s="42"/>
      <c r="X37" s="1128"/>
      <c r="Y37" s="42"/>
      <c r="Z37" s="42"/>
      <c r="AA37" s="1128"/>
      <c r="AB37" s="42"/>
      <c r="AC37" s="42"/>
      <c r="AD37" s="1128"/>
      <c r="AE37" s="42"/>
      <c r="AF37" s="42"/>
      <c r="AG37" s="1128"/>
      <c r="AH37" s="42"/>
      <c r="AI37" s="42"/>
    </row>
    <row r="38" spans="1:35" ht="12.95" hidden="1" customHeight="1" x14ac:dyDescent="0.25">
      <c r="A38" s="402" t="s">
        <v>83</v>
      </c>
      <c r="B38" s="1642" t="s">
        <v>82</v>
      </c>
      <c r="C38" s="1642"/>
      <c r="D38" s="144">
        <v>0</v>
      </c>
      <c r="E38" s="1158">
        <f t="shared" si="1"/>
        <v>0</v>
      </c>
      <c r="F38" s="144">
        <f t="shared" si="2"/>
        <v>0</v>
      </c>
      <c r="G38" s="144">
        <f t="shared" si="3"/>
        <v>0</v>
      </c>
      <c r="H38" s="286" t="e">
        <f t="shared" si="4"/>
        <v>#DIV/0!</v>
      </c>
      <c r="I38" s="1128"/>
      <c r="J38" s="42">
        <v>0</v>
      </c>
      <c r="K38" s="42"/>
      <c r="L38" s="1128"/>
      <c r="M38" s="42">
        <v>0</v>
      </c>
      <c r="N38" s="42"/>
      <c r="O38" s="1128"/>
      <c r="P38" s="42">
        <v>0</v>
      </c>
      <c r="Q38" s="42"/>
      <c r="R38" s="1128"/>
      <c r="S38" s="42"/>
      <c r="T38" s="42"/>
      <c r="U38" s="1128"/>
      <c r="V38" s="42">
        <v>0</v>
      </c>
      <c r="W38" s="42"/>
      <c r="X38" s="1128"/>
      <c r="Y38" s="42"/>
      <c r="Z38" s="42"/>
      <c r="AA38" s="1128"/>
      <c r="AB38" s="42">
        <v>0</v>
      </c>
      <c r="AC38" s="42"/>
      <c r="AD38" s="1128"/>
      <c r="AE38" s="42"/>
      <c r="AF38" s="42"/>
      <c r="AG38" s="1128"/>
      <c r="AH38" s="42">
        <v>0</v>
      </c>
      <c r="AI38" s="42"/>
    </row>
    <row r="39" spans="1:35" ht="12.95" hidden="1" customHeight="1" x14ac:dyDescent="0.25">
      <c r="A39" s="439" t="s">
        <v>84</v>
      </c>
      <c r="B39" s="1642" t="s">
        <v>136</v>
      </c>
      <c r="C39" s="1642"/>
      <c r="D39" s="144">
        <v>0</v>
      </c>
      <c r="E39" s="1158">
        <f t="shared" si="1"/>
        <v>0</v>
      </c>
      <c r="F39" s="144">
        <f t="shared" si="2"/>
        <v>0</v>
      </c>
      <c r="G39" s="144">
        <f t="shared" si="3"/>
        <v>0</v>
      </c>
      <c r="H39" s="286" t="e">
        <f t="shared" si="4"/>
        <v>#DIV/0!</v>
      </c>
      <c r="I39" s="1128"/>
      <c r="J39" s="42">
        <v>0</v>
      </c>
      <c r="K39" s="42"/>
      <c r="L39" s="1128"/>
      <c r="M39" s="42">
        <v>0</v>
      </c>
      <c r="N39" s="42"/>
      <c r="O39" s="1128"/>
      <c r="P39" s="42">
        <v>0</v>
      </c>
      <c r="Q39" s="42"/>
      <c r="R39" s="1128"/>
      <c r="S39" s="42"/>
      <c r="T39" s="42"/>
      <c r="U39" s="1128"/>
      <c r="V39" s="42">
        <v>0</v>
      </c>
      <c r="W39" s="42"/>
      <c r="X39" s="1128"/>
      <c r="Y39" s="42"/>
      <c r="Z39" s="42"/>
      <c r="AA39" s="1128"/>
      <c r="AB39" s="42">
        <v>0</v>
      </c>
      <c r="AC39" s="42"/>
      <c r="AD39" s="1128"/>
      <c r="AE39" s="42"/>
      <c r="AF39" s="42"/>
      <c r="AG39" s="1128"/>
      <c r="AH39" s="42">
        <v>0</v>
      </c>
      <c r="AI39" s="42"/>
    </row>
    <row r="40" spans="1:35" s="30" customFormat="1" ht="12.95" hidden="1" customHeight="1" x14ac:dyDescent="0.2">
      <c r="A40" s="440" t="s">
        <v>84</v>
      </c>
      <c r="B40" s="441"/>
      <c r="C40" s="442" t="s">
        <v>138</v>
      </c>
      <c r="D40" s="144">
        <v>0</v>
      </c>
      <c r="E40" s="1158">
        <f t="shared" si="1"/>
        <v>0</v>
      </c>
      <c r="F40" s="144">
        <f t="shared" si="2"/>
        <v>0</v>
      </c>
      <c r="G40" s="144">
        <f t="shared" si="3"/>
        <v>0</v>
      </c>
      <c r="H40" s="286" t="e">
        <f t="shared" si="4"/>
        <v>#DIV/0!</v>
      </c>
      <c r="I40" s="1161"/>
      <c r="J40" s="443">
        <v>0</v>
      </c>
      <c r="K40" s="443"/>
      <c r="L40" s="1161"/>
      <c r="M40" s="443">
        <v>0</v>
      </c>
      <c r="N40" s="443"/>
      <c r="O40" s="1161"/>
      <c r="P40" s="443">
        <v>0</v>
      </c>
      <c r="Q40" s="443"/>
      <c r="R40" s="1161"/>
      <c r="S40" s="443"/>
      <c r="T40" s="443"/>
      <c r="U40" s="1161"/>
      <c r="V40" s="443">
        <v>0</v>
      </c>
      <c r="W40" s="443"/>
      <c r="X40" s="1161"/>
      <c r="Y40" s="443"/>
      <c r="Z40" s="443"/>
      <c r="AA40" s="1161"/>
      <c r="AB40" s="443">
        <v>0</v>
      </c>
      <c r="AC40" s="443"/>
      <c r="AD40" s="1161"/>
      <c r="AE40" s="443"/>
      <c r="AF40" s="443"/>
      <c r="AG40" s="1161"/>
      <c r="AH40" s="443">
        <v>0</v>
      </c>
      <c r="AI40" s="443"/>
    </row>
    <row r="41" spans="1:35" ht="12.95" hidden="1" customHeight="1" x14ac:dyDescent="0.25">
      <c r="A41" s="402" t="s">
        <v>86</v>
      </c>
      <c r="B41" s="1642" t="s">
        <v>85</v>
      </c>
      <c r="C41" s="1642"/>
      <c r="D41" s="144">
        <v>0</v>
      </c>
      <c r="E41" s="1158">
        <f t="shared" si="1"/>
        <v>0</v>
      </c>
      <c r="F41" s="144">
        <f t="shared" si="2"/>
        <v>0</v>
      </c>
      <c r="G41" s="144">
        <f t="shared" si="3"/>
        <v>0</v>
      </c>
      <c r="H41" s="286" t="e">
        <f t="shared" si="4"/>
        <v>#DIV/0!</v>
      </c>
      <c r="I41" s="1128"/>
      <c r="J41" s="42">
        <v>0</v>
      </c>
      <c r="K41" s="42"/>
      <c r="L41" s="1128"/>
      <c r="M41" s="42">
        <v>0</v>
      </c>
      <c r="N41" s="42"/>
      <c r="O41" s="1128"/>
      <c r="P41" s="42">
        <v>0</v>
      </c>
      <c r="Q41" s="42"/>
      <c r="R41" s="1128"/>
      <c r="S41" s="42"/>
      <c r="T41" s="42"/>
      <c r="U41" s="1128"/>
      <c r="V41" s="42">
        <v>0</v>
      </c>
      <c r="W41" s="42"/>
      <c r="X41" s="1128"/>
      <c r="Y41" s="42"/>
      <c r="Z41" s="42"/>
      <c r="AA41" s="1128"/>
      <c r="AB41" s="42">
        <v>0</v>
      </c>
      <c r="AC41" s="42"/>
      <c r="AD41" s="1128"/>
      <c r="AE41" s="42"/>
      <c r="AF41" s="42"/>
      <c r="AG41" s="1128"/>
      <c r="AH41" s="42">
        <v>0</v>
      </c>
      <c r="AI41" s="42"/>
    </row>
    <row r="42" spans="1:35" ht="12.95" hidden="1" customHeight="1" x14ac:dyDescent="0.25">
      <c r="A42" s="439" t="s">
        <v>87</v>
      </c>
      <c r="B42" s="1642" t="s">
        <v>139</v>
      </c>
      <c r="C42" s="1642"/>
      <c r="D42" s="144">
        <v>0</v>
      </c>
      <c r="E42" s="1158">
        <f t="shared" si="1"/>
        <v>0</v>
      </c>
      <c r="F42" s="144">
        <f t="shared" si="2"/>
        <v>0</v>
      </c>
      <c r="G42" s="144">
        <f t="shared" si="3"/>
        <v>0</v>
      </c>
      <c r="H42" s="286" t="e">
        <f t="shared" si="4"/>
        <v>#DIV/0!</v>
      </c>
      <c r="I42" s="1128"/>
      <c r="J42" s="42">
        <v>0</v>
      </c>
      <c r="K42" s="42"/>
      <c r="L42" s="1128"/>
      <c r="M42" s="42">
        <v>0</v>
      </c>
      <c r="N42" s="42"/>
      <c r="O42" s="1128"/>
      <c r="P42" s="42">
        <v>0</v>
      </c>
      <c r="Q42" s="42"/>
      <c r="R42" s="1128"/>
      <c r="S42" s="42"/>
      <c r="T42" s="42"/>
      <c r="U42" s="1128"/>
      <c r="V42" s="42">
        <v>0</v>
      </c>
      <c r="W42" s="42"/>
      <c r="X42" s="1128"/>
      <c r="Y42" s="42"/>
      <c r="Z42" s="42"/>
      <c r="AA42" s="1128"/>
      <c r="AB42" s="42">
        <v>0</v>
      </c>
      <c r="AC42" s="42"/>
      <c r="AD42" s="1128"/>
      <c r="AE42" s="42"/>
      <c r="AF42" s="42"/>
      <c r="AG42" s="1128"/>
      <c r="AH42" s="42">
        <v>0</v>
      </c>
      <c r="AI42" s="42"/>
    </row>
    <row r="43" spans="1:35" s="30" customFormat="1" ht="12.95" hidden="1" customHeight="1" x14ac:dyDescent="0.2">
      <c r="A43" s="440" t="s">
        <v>87</v>
      </c>
      <c r="B43" s="441"/>
      <c r="C43" s="444" t="s">
        <v>88</v>
      </c>
      <c r="D43" s="144">
        <v>0</v>
      </c>
      <c r="E43" s="1158">
        <f t="shared" si="1"/>
        <v>0</v>
      </c>
      <c r="F43" s="144">
        <f t="shared" si="2"/>
        <v>0</v>
      </c>
      <c r="G43" s="144">
        <f t="shared" si="3"/>
        <v>0</v>
      </c>
      <c r="H43" s="286" t="e">
        <f t="shared" si="4"/>
        <v>#DIV/0!</v>
      </c>
      <c r="I43" s="1161"/>
      <c r="J43" s="443">
        <v>0</v>
      </c>
      <c r="K43" s="443"/>
      <c r="L43" s="1161"/>
      <c r="M43" s="443">
        <v>0</v>
      </c>
      <c r="N43" s="443"/>
      <c r="O43" s="1161"/>
      <c r="P43" s="443">
        <v>0</v>
      </c>
      <c r="Q43" s="443"/>
      <c r="R43" s="1161"/>
      <c r="S43" s="443"/>
      <c r="T43" s="443"/>
      <c r="U43" s="1161"/>
      <c r="V43" s="443">
        <v>0</v>
      </c>
      <c r="W43" s="443"/>
      <c r="X43" s="1161"/>
      <c r="Y43" s="443"/>
      <c r="Z43" s="443"/>
      <c r="AA43" s="1161"/>
      <c r="AB43" s="443">
        <v>0</v>
      </c>
      <c r="AC43" s="443"/>
      <c r="AD43" s="1161"/>
      <c r="AE43" s="443"/>
      <c r="AF43" s="443"/>
      <c r="AG43" s="1161"/>
      <c r="AH43" s="443">
        <v>0</v>
      </c>
      <c r="AI43" s="443"/>
    </row>
    <row r="44" spans="1:35" s="30" customFormat="1" ht="12.95" hidden="1" customHeight="1" x14ac:dyDescent="0.2">
      <c r="A44" s="440" t="s">
        <v>87</v>
      </c>
      <c r="B44" s="441"/>
      <c r="C44" s="442" t="s">
        <v>140</v>
      </c>
      <c r="D44" s="144">
        <v>0</v>
      </c>
      <c r="E44" s="1158">
        <f t="shared" si="1"/>
        <v>0</v>
      </c>
      <c r="F44" s="144">
        <f t="shared" si="2"/>
        <v>0</v>
      </c>
      <c r="G44" s="144">
        <f t="shared" si="3"/>
        <v>0</v>
      </c>
      <c r="H44" s="286" t="e">
        <f t="shared" si="4"/>
        <v>#DIV/0!</v>
      </c>
      <c r="I44" s="1161"/>
      <c r="J44" s="443">
        <v>0</v>
      </c>
      <c r="K44" s="443"/>
      <c r="L44" s="1161"/>
      <c r="M44" s="443">
        <v>0</v>
      </c>
      <c r="N44" s="443"/>
      <c r="O44" s="1161"/>
      <c r="P44" s="443">
        <v>0</v>
      </c>
      <c r="Q44" s="443"/>
      <c r="R44" s="1161"/>
      <c r="S44" s="443"/>
      <c r="T44" s="443"/>
      <c r="U44" s="1161"/>
      <c r="V44" s="443">
        <v>0</v>
      </c>
      <c r="W44" s="443"/>
      <c r="X44" s="1161"/>
      <c r="Y44" s="443"/>
      <c r="Z44" s="443"/>
      <c r="AA44" s="1161"/>
      <c r="AB44" s="443">
        <v>0</v>
      </c>
      <c r="AC44" s="443"/>
      <c r="AD44" s="1161"/>
      <c r="AE44" s="443"/>
      <c r="AF44" s="443"/>
      <c r="AG44" s="1161"/>
      <c r="AH44" s="443">
        <v>0</v>
      </c>
      <c r="AI44" s="443"/>
    </row>
    <row r="45" spans="1:35" ht="12.95" hidden="1" customHeight="1" x14ac:dyDescent="0.25">
      <c r="A45" s="439" t="s">
        <v>89</v>
      </c>
      <c r="B45" s="1618" t="s">
        <v>141</v>
      </c>
      <c r="C45" s="1618"/>
      <c r="D45" s="144">
        <v>0</v>
      </c>
      <c r="E45" s="1158">
        <f t="shared" si="1"/>
        <v>0</v>
      </c>
      <c r="F45" s="144">
        <f t="shared" si="2"/>
        <v>0</v>
      </c>
      <c r="G45" s="144">
        <f t="shared" si="3"/>
        <v>0</v>
      </c>
      <c r="H45" s="286" t="e">
        <f t="shared" si="4"/>
        <v>#DIV/0!</v>
      </c>
      <c r="I45" s="1128"/>
      <c r="J45" s="42">
        <v>0</v>
      </c>
      <c r="K45" s="42"/>
      <c r="L45" s="1128"/>
      <c r="M45" s="42">
        <v>0</v>
      </c>
      <c r="N45" s="42"/>
      <c r="O45" s="1128"/>
      <c r="P45" s="42">
        <v>0</v>
      </c>
      <c r="Q45" s="42"/>
      <c r="R45" s="1128"/>
      <c r="S45" s="42"/>
      <c r="T45" s="42"/>
      <c r="U45" s="1128"/>
      <c r="V45" s="42">
        <v>0</v>
      </c>
      <c r="W45" s="42"/>
      <c r="X45" s="1128"/>
      <c r="Y45" s="42"/>
      <c r="Z45" s="42"/>
      <c r="AA45" s="1128"/>
      <c r="AB45" s="42">
        <v>0</v>
      </c>
      <c r="AC45" s="42"/>
      <c r="AD45" s="1128"/>
      <c r="AE45" s="42"/>
      <c r="AF45" s="42"/>
      <c r="AG45" s="1128"/>
      <c r="AH45" s="42">
        <v>0</v>
      </c>
      <c r="AI45" s="42"/>
    </row>
    <row r="46" spans="1:35" s="30" customFormat="1" ht="12.95" hidden="1" customHeight="1" x14ac:dyDescent="0.2">
      <c r="A46" s="440" t="s">
        <v>89</v>
      </c>
      <c r="B46" s="441"/>
      <c r="C46" s="442" t="s">
        <v>142</v>
      </c>
      <c r="D46" s="144">
        <v>0</v>
      </c>
      <c r="E46" s="1158">
        <f t="shared" si="1"/>
        <v>0</v>
      </c>
      <c r="F46" s="144">
        <f t="shared" si="2"/>
        <v>0</v>
      </c>
      <c r="G46" s="144">
        <f t="shared" si="3"/>
        <v>0</v>
      </c>
      <c r="H46" s="286" t="e">
        <f t="shared" si="4"/>
        <v>#DIV/0!</v>
      </c>
      <c r="I46" s="1161"/>
      <c r="J46" s="443">
        <v>0</v>
      </c>
      <c r="K46" s="443"/>
      <c r="L46" s="1161"/>
      <c r="M46" s="443">
        <v>0</v>
      </c>
      <c r="N46" s="443"/>
      <c r="O46" s="1161"/>
      <c r="P46" s="443">
        <v>0</v>
      </c>
      <c r="Q46" s="443"/>
      <c r="R46" s="1161"/>
      <c r="S46" s="443"/>
      <c r="T46" s="443"/>
      <c r="U46" s="1161"/>
      <c r="V46" s="443">
        <v>0</v>
      </c>
      <c r="W46" s="443"/>
      <c r="X46" s="1161"/>
      <c r="Y46" s="443"/>
      <c r="Z46" s="443"/>
      <c r="AA46" s="1161"/>
      <c r="AB46" s="443">
        <v>0</v>
      </c>
      <c r="AC46" s="443"/>
      <c r="AD46" s="1161"/>
      <c r="AE46" s="443"/>
      <c r="AF46" s="443"/>
      <c r="AG46" s="1161"/>
      <c r="AH46" s="443">
        <v>0</v>
      </c>
      <c r="AI46" s="443"/>
    </row>
    <row r="47" spans="1:35" ht="12.95" hidden="1" customHeight="1" x14ac:dyDescent="0.25">
      <c r="A47" s="439" t="s">
        <v>90</v>
      </c>
      <c r="B47" s="1618" t="s">
        <v>143</v>
      </c>
      <c r="C47" s="1618"/>
      <c r="D47" s="144">
        <v>0</v>
      </c>
      <c r="E47" s="1158">
        <f t="shared" si="1"/>
        <v>0</v>
      </c>
      <c r="F47" s="144">
        <f t="shared" si="2"/>
        <v>0</v>
      </c>
      <c r="G47" s="144">
        <f t="shared" si="3"/>
        <v>0</v>
      </c>
      <c r="H47" s="286" t="e">
        <f t="shared" si="4"/>
        <v>#DIV/0!</v>
      </c>
      <c r="I47" s="1128"/>
      <c r="J47" s="42">
        <v>0</v>
      </c>
      <c r="K47" s="42"/>
      <c r="L47" s="1128"/>
      <c r="M47" s="42">
        <v>0</v>
      </c>
      <c r="N47" s="42"/>
      <c r="O47" s="1128"/>
      <c r="P47" s="42">
        <v>0</v>
      </c>
      <c r="Q47" s="42"/>
      <c r="R47" s="1128"/>
      <c r="S47" s="42"/>
      <c r="T47" s="42"/>
      <c r="U47" s="1128"/>
      <c r="V47" s="42">
        <v>0</v>
      </c>
      <c r="W47" s="42"/>
      <c r="X47" s="1128"/>
      <c r="Y47" s="42"/>
      <c r="Z47" s="42"/>
      <c r="AA47" s="1128"/>
      <c r="AB47" s="42">
        <v>0</v>
      </c>
      <c r="AC47" s="42"/>
      <c r="AD47" s="1128"/>
      <c r="AE47" s="42"/>
      <c r="AF47" s="42"/>
      <c r="AG47" s="1128"/>
      <c r="AH47" s="42">
        <v>0</v>
      </c>
      <c r="AI47" s="42"/>
    </row>
    <row r="48" spans="1:35" s="30" customFormat="1" ht="12.95" hidden="1" customHeight="1" x14ac:dyDescent="0.2">
      <c r="A48" s="440" t="s">
        <v>90</v>
      </c>
      <c r="B48" s="441"/>
      <c r="C48" s="442" t="s">
        <v>144</v>
      </c>
      <c r="D48" s="144">
        <v>0</v>
      </c>
      <c r="E48" s="1158">
        <f t="shared" si="1"/>
        <v>0</v>
      </c>
      <c r="F48" s="144">
        <f t="shared" si="2"/>
        <v>0</v>
      </c>
      <c r="G48" s="144">
        <f t="shared" si="3"/>
        <v>0</v>
      </c>
      <c r="H48" s="286" t="e">
        <f t="shared" si="4"/>
        <v>#DIV/0!</v>
      </c>
      <c r="I48" s="1161"/>
      <c r="J48" s="443">
        <v>0</v>
      </c>
      <c r="K48" s="443"/>
      <c r="L48" s="1161"/>
      <c r="M48" s="443">
        <v>0</v>
      </c>
      <c r="N48" s="443"/>
      <c r="O48" s="1161"/>
      <c r="P48" s="443">
        <v>0</v>
      </c>
      <c r="Q48" s="443"/>
      <c r="R48" s="1161"/>
      <c r="S48" s="443"/>
      <c r="T48" s="443"/>
      <c r="U48" s="1161"/>
      <c r="V48" s="443">
        <v>0</v>
      </c>
      <c r="W48" s="443"/>
      <c r="X48" s="1161"/>
      <c r="Y48" s="443"/>
      <c r="Z48" s="443"/>
      <c r="AA48" s="1161"/>
      <c r="AB48" s="443">
        <v>0</v>
      </c>
      <c r="AC48" s="443"/>
      <c r="AD48" s="1161"/>
      <c r="AE48" s="443"/>
      <c r="AF48" s="443"/>
      <c r="AG48" s="1161"/>
      <c r="AH48" s="443">
        <v>0</v>
      </c>
      <c r="AI48" s="443"/>
    </row>
    <row r="49" spans="1:35" ht="12.95" hidden="1" customHeight="1" x14ac:dyDescent="0.25">
      <c r="A49" s="402" t="s">
        <v>91</v>
      </c>
      <c r="B49" s="1618" t="s">
        <v>145</v>
      </c>
      <c r="C49" s="1618"/>
      <c r="D49" s="144">
        <v>0</v>
      </c>
      <c r="E49" s="1158">
        <f t="shared" si="1"/>
        <v>0</v>
      </c>
      <c r="F49" s="144">
        <f t="shared" si="2"/>
        <v>0</v>
      </c>
      <c r="G49" s="144">
        <f t="shared" si="3"/>
        <v>0</v>
      </c>
      <c r="H49" s="286" t="e">
        <f t="shared" si="4"/>
        <v>#DIV/0!</v>
      </c>
      <c r="I49" s="1128"/>
      <c r="J49" s="42">
        <v>0</v>
      </c>
      <c r="K49" s="42"/>
      <c r="L49" s="1128"/>
      <c r="M49" s="42">
        <v>0</v>
      </c>
      <c r="N49" s="42"/>
      <c r="O49" s="1128"/>
      <c r="P49" s="42">
        <v>0</v>
      </c>
      <c r="Q49" s="42"/>
      <c r="R49" s="1128"/>
      <c r="S49" s="42"/>
      <c r="T49" s="42"/>
      <c r="U49" s="1128"/>
      <c r="V49" s="42">
        <v>0</v>
      </c>
      <c r="W49" s="42"/>
      <c r="X49" s="1128"/>
      <c r="Y49" s="42"/>
      <c r="Z49" s="42"/>
      <c r="AA49" s="1128"/>
      <c r="AB49" s="42">
        <v>0</v>
      </c>
      <c r="AC49" s="42"/>
      <c r="AD49" s="1128"/>
      <c r="AE49" s="42"/>
      <c r="AF49" s="42"/>
      <c r="AG49" s="1128"/>
      <c r="AH49" s="42">
        <v>0</v>
      </c>
      <c r="AI49" s="42"/>
    </row>
    <row r="50" spans="1:35" s="30" customFormat="1" ht="12.95" hidden="1" customHeight="1" x14ac:dyDescent="0.2">
      <c r="A50" s="440" t="s">
        <v>91</v>
      </c>
      <c r="B50" s="441"/>
      <c r="C50" s="442" t="s">
        <v>92</v>
      </c>
      <c r="D50" s="144">
        <v>0</v>
      </c>
      <c r="E50" s="1158">
        <f t="shared" si="1"/>
        <v>0</v>
      </c>
      <c r="F50" s="144">
        <f t="shared" si="2"/>
        <v>0</v>
      </c>
      <c r="G50" s="144">
        <f t="shared" si="3"/>
        <v>0</v>
      </c>
      <c r="H50" s="286" t="e">
        <f t="shared" si="4"/>
        <v>#DIV/0!</v>
      </c>
      <c r="I50" s="1161"/>
      <c r="J50" s="443">
        <v>0</v>
      </c>
      <c r="K50" s="443"/>
      <c r="L50" s="1161"/>
      <c r="M50" s="443">
        <v>0</v>
      </c>
      <c r="N50" s="443"/>
      <c r="O50" s="1161"/>
      <c r="P50" s="443">
        <v>0</v>
      </c>
      <c r="Q50" s="443"/>
      <c r="R50" s="1161"/>
      <c r="S50" s="443"/>
      <c r="T50" s="443"/>
      <c r="U50" s="1161"/>
      <c r="V50" s="443">
        <v>0</v>
      </c>
      <c r="W50" s="443"/>
      <c r="X50" s="1161"/>
      <c r="Y50" s="443"/>
      <c r="Z50" s="443"/>
      <c r="AA50" s="1161"/>
      <c r="AB50" s="443">
        <v>0</v>
      </c>
      <c r="AC50" s="443"/>
      <c r="AD50" s="1161"/>
      <c r="AE50" s="443"/>
      <c r="AF50" s="443"/>
      <c r="AG50" s="1161"/>
      <c r="AH50" s="443">
        <v>0</v>
      </c>
      <c r="AI50" s="443"/>
    </row>
    <row r="51" spans="1:35" ht="12.95" hidden="1" customHeight="1" x14ac:dyDescent="0.25">
      <c r="A51" s="439" t="s">
        <v>93</v>
      </c>
      <c r="B51" s="1618" t="s">
        <v>146</v>
      </c>
      <c r="C51" s="1618"/>
      <c r="D51" s="144">
        <v>0</v>
      </c>
      <c r="E51" s="1158">
        <f t="shared" si="1"/>
        <v>0</v>
      </c>
      <c r="F51" s="144">
        <f t="shared" si="2"/>
        <v>0</v>
      </c>
      <c r="G51" s="144">
        <f t="shared" si="3"/>
        <v>0</v>
      </c>
      <c r="H51" s="286" t="e">
        <f t="shared" si="4"/>
        <v>#DIV/0!</v>
      </c>
      <c r="I51" s="1128"/>
      <c r="J51" s="42">
        <v>0</v>
      </c>
      <c r="K51" s="42"/>
      <c r="L51" s="1128"/>
      <c r="M51" s="42">
        <v>0</v>
      </c>
      <c r="N51" s="42"/>
      <c r="O51" s="1128"/>
      <c r="P51" s="42">
        <v>0</v>
      </c>
      <c r="Q51" s="42"/>
      <c r="R51" s="1128"/>
      <c r="S51" s="42"/>
      <c r="T51" s="42"/>
      <c r="U51" s="1128"/>
      <c r="V51" s="42">
        <v>0</v>
      </c>
      <c r="W51" s="42"/>
      <c r="X51" s="1128"/>
      <c r="Y51" s="42"/>
      <c r="Z51" s="42"/>
      <c r="AA51" s="1128"/>
      <c r="AB51" s="42">
        <v>0</v>
      </c>
      <c r="AC51" s="42"/>
      <c r="AD51" s="1128"/>
      <c r="AE51" s="42"/>
      <c r="AF51" s="42"/>
      <c r="AG51" s="1128"/>
      <c r="AH51" s="42">
        <v>0</v>
      </c>
      <c r="AI51" s="42"/>
    </row>
    <row r="52" spans="1:35" s="30" customFormat="1" ht="12.95" hidden="1" customHeight="1" x14ac:dyDescent="0.2">
      <c r="A52" s="440" t="s">
        <v>93</v>
      </c>
      <c r="B52" s="441"/>
      <c r="C52" s="442" t="s">
        <v>147</v>
      </c>
      <c r="D52" s="144">
        <v>0</v>
      </c>
      <c r="E52" s="1158">
        <f t="shared" si="1"/>
        <v>0</v>
      </c>
      <c r="F52" s="144">
        <f t="shared" si="2"/>
        <v>0</v>
      </c>
      <c r="G52" s="144">
        <f t="shared" si="3"/>
        <v>0</v>
      </c>
      <c r="H52" s="286" t="e">
        <f t="shared" si="4"/>
        <v>#DIV/0!</v>
      </c>
      <c r="I52" s="1161"/>
      <c r="J52" s="443">
        <v>0</v>
      </c>
      <c r="K52" s="443"/>
      <c r="L52" s="1161"/>
      <c r="M52" s="443">
        <v>0</v>
      </c>
      <c r="N52" s="443"/>
      <c r="O52" s="1161"/>
      <c r="P52" s="443">
        <v>0</v>
      </c>
      <c r="Q52" s="443"/>
      <c r="R52" s="1161"/>
      <c r="S52" s="443"/>
      <c r="T52" s="443"/>
      <c r="U52" s="1161"/>
      <c r="V52" s="443">
        <v>0</v>
      </c>
      <c r="W52" s="443"/>
      <c r="X52" s="1161"/>
      <c r="Y52" s="443"/>
      <c r="Z52" s="443"/>
      <c r="AA52" s="1161"/>
      <c r="AB52" s="443">
        <v>0</v>
      </c>
      <c r="AC52" s="443"/>
      <c r="AD52" s="1161"/>
      <c r="AE52" s="443"/>
      <c r="AF52" s="443"/>
      <c r="AG52" s="1161"/>
      <c r="AH52" s="443">
        <v>0</v>
      </c>
      <c r="AI52" s="443"/>
    </row>
    <row r="53" spans="1:35" s="30" customFormat="1" ht="12.95" hidden="1" customHeight="1" x14ac:dyDescent="0.2">
      <c r="A53" s="440" t="s">
        <v>93</v>
      </c>
      <c r="B53" s="441"/>
      <c r="C53" s="442" t="s">
        <v>137</v>
      </c>
      <c r="D53" s="144">
        <v>0</v>
      </c>
      <c r="E53" s="1158">
        <f t="shared" si="1"/>
        <v>0</v>
      </c>
      <c r="F53" s="144">
        <f t="shared" si="2"/>
        <v>0</v>
      </c>
      <c r="G53" s="144">
        <f t="shared" si="3"/>
        <v>0</v>
      </c>
      <c r="H53" s="286" t="e">
        <f t="shared" si="4"/>
        <v>#DIV/0!</v>
      </c>
      <c r="I53" s="1161"/>
      <c r="J53" s="443">
        <v>0</v>
      </c>
      <c r="K53" s="443"/>
      <c r="L53" s="1161"/>
      <c r="M53" s="443">
        <v>0</v>
      </c>
      <c r="N53" s="443"/>
      <c r="O53" s="1161"/>
      <c r="P53" s="443">
        <v>0</v>
      </c>
      <c r="Q53" s="443"/>
      <c r="R53" s="1161"/>
      <c r="S53" s="443"/>
      <c r="T53" s="443"/>
      <c r="U53" s="1161"/>
      <c r="V53" s="443">
        <v>0</v>
      </c>
      <c r="W53" s="443"/>
      <c r="X53" s="1161"/>
      <c r="Y53" s="443"/>
      <c r="Z53" s="443"/>
      <c r="AA53" s="1161"/>
      <c r="AB53" s="443">
        <v>0</v>
      </c>
      <c r="AC53" s="443"/>
      <c r="AD53" s="1161"/>
      <c r="AE53" s="443"/>
      <c r="AF53" s="443"/>
      <c r="AG53" s="1161"/>
      <c r="AH53" s="443">
        <v>0</v>
      </c>
      <c r="AI53" s="443"/>
    </row>
    <row r="54" spans="1:35" s="30" customFormat="1" ht="12.95" hidden="1" customHeight="1" x14ac:dyDescent="0.2">
      <c r="A54" s="445" t="s">
        <v>93</v>
      </c>
      <c r="B54" s="441"/>
      <c r="C54" s="442" t="s">
        <v>148</v>
      </c>
      <c r="D54" s="144">
        <v>0</v>
      </c>
      <c r="E54" s="1158">
        <f t="shared" si="1"/>
        <v>0</v>
      </c>
      <c r="F54" s="144">
        <f t="shared" si="2"/>
        <v>0</v>
      </c>
      <c r="G54" s="144">
        <f t="shared" si="3"/>
        <v>0</v>
      </c>
      <c r="H54" s="286" t="e">
        <f t="shared" si="4"/>
        <v>#DIV/0!</v>
      </c>
      <c r="I54" s="1162"/>
      <c r="J54" s="446">
        <v>0</v>
      </c>
      <c r="K54" s="446"/>
      <c r="L54" s="1162"/>
      <c r="M54" s="446">
        <v>0</v>
      </c>
      <c r="N54" s="446"/>
      <c r="O54" s="1162"/>
      <c r="P54" s="446">
        <v>0</v>
      </c>
      <c r="Q54" s="446"/>
      <c r="R54" s="1162"/>
      <c r="S54" s="446"/>
      <c r="T54" s="446"/>
      <c r="U54" s="1162"/>
      <c r="V54" s="446">
        <v>0</v>
      </c>
      <c r="W54" s="446"/>
      <c r="X54" s="1162"/>
      <c r="Y54" s="446"/>
      <c r="Z54" s="446"/>
      <c r="AA54" s="1162"/>
      <c r="AB54" s="446">
        <v>0</v>
      </c>
      <c r="AC54" s="446"/>
      <c r="AD54" s="1162"/>
      <c r="AE54" s="446"/>
      <c r="AF54" s="446"/>
      <c r="AG54" s="1162"/>
      <c r="AH54" s="446">
        <v>0</v>
      </c>
      <c r="AI54" s="446"/>
    </row>
    <row r="55" spans="1:35" s="30" customFormat="1" ht="12.95" hidden="1" customHeight="1" x14ac:dyDescent="0.2">
      <c r="A55" s="440" t="s">
        <v>93</v>
      </c>
      <c r="B55" s="441"/>
      <c r="C55" s="442" t="s">
        <v>149</v>
      </c>
      <c r="D55" s="144">
        <v>0</v>
      </c>
      <c r="E55" s="1158">
        <f t="shared" si="1"/>
        <v>0</v>
      </c>
      <c r="F55" s="144">
        <f t="shared" si="2"/>
        <v>0</v>
      </c>
      <c r="G55" s="144">
        <f t="shared" si="3"/>
        <v>0</v>
      </c>
      <c r="H55" s="286" t="e">
        <f t="shared" si="4"/>
        <v>#DIV/0!</v>
      </c>
      <c r="I55" s="1161"/>
      <c r="J55" s="443">
        <v>0</v>
      </c>
      <c r="K55" s="443"/>
      <c r="L55" s="1161"/>
      <c r="M55" s="443">
        <v>0</v>
      </c>
      <c r="N55" s="443"/>
      <c r="O55" s="1161"/>
      <c r="P55" s="443">
        <v>0</v>
      </c>
      <c r="Q55" s="443"/>
      <c r="R55" s="1161"/>
      <c r="S55" s="443"/>
      <c r="T55" s="443"/>
      <c r="U55" s="1161"/>
      <c r="V55" s="443">
        <v>0</v>
      </c>
      <c r="W55" s="443"/>
      <c r="X55" s="1161"/>
      <c r="Y55" s="443"/>
      <c r="Z55" s="443"/>
      <c r="AA55" s="1161"/>
      <c r="AB55" s="443">
        <v>0</v>
      </c>
      <c r="AC55" s="443"/>
      <c r="AD55" s="1161"/>
      <c r="AE55" s="443"/>
      <c r="AF55" s="443"/>
      <c r="AG55" s="1161"/>
      <c r="AH55" s="443">
        <v>0</v>
      </c>
      <c r="AI55" s="443"/>
    </row>
    <row r="56" spans="1:35" s="32" customFormat="1" ht="12.95" hidden="1" customHeight="1" x14ac:dyDescent="0.2">
      <c r="A56" s="404" t="s">
        <v>94</v>
      </c>
      <c r="B56" s="1651" t="s">
        <v>150</v>
      </c>
      <c r="C56" s="1651"/>
      <c r="D56" s="144">
        <v>0</v>
      </c>
      <c r="E56" s="1158">
        <f t="shared" si="1"/>
        <v>0</v>
      </c>
      <c r="F56" s="144">
        <f t="shared" si="2"/>
        <v>0</v>
      </c>
      <c r="G56" s="144">
        <f t="shared" si="3"/>
        <v>0</v>
      </c>
      <c r="H56" s="286" t="e">
        <f t="shared" si="4"/>
        <v>#DIV/0!</v>
      </c>
      <c r="I56" s="1158"/>
      <c r="J56" s="144">
        <v>0</v>
      </c>
      <c r="K56" s="144"/>
      <c r="L56" s="1158"/>
      <c r="M56" s="144">
        <v>0</v>
      </c>
      <c r="N56" s="144"/>
      <c r="O56" s="1158"/>
      <c r="P56" s="144">
        <v>0</v>
      </c>
      <c r="Q56" s="144"/>
      <c r="R56" s="1158"/>
      <c r="S56" s="144"/>
      <c r="T56" s="144"/>
      <c r="U56" s="1158"/>
      <c r="V56" s="144">
        <v>0</v>
      </c>
      <c r="W56" s="144"/>
      <c r="X56" s="1158"/>
      <c r="Y56" s="144"/>
      <c r="Z56" s="144"/>
      <c r="AA56" s="1158"/>
      <c r="AB56" s="144">
        <v>0</v>
      </c>
      <c r="AC56" s="144"/>
      <c r="AD56" s="1158"/>
      <c r="AE56" s="144"/>
      <c r="AF56" s="144"/>
      <c r="AG56" s="1158"/>
      <c r="AH56" s="144">
        <v>0</v>
      </c>
      <c r="AI56" s="144"/>
    </row>
    <row r="57" spans="1:35" ht="7.5" hidden="1" customHeight="1" x14ac:dyDescent="0.25">
      <c r="A57" s="404"/>
      <c r="B57" s="1651"/>
      <c r="C57" s="1651"/>
      <c r="D57" s="144">
        <v>0</v>
      </c>
      <c r="E57" s="1158">
        <f t="shared" si="1"/>
        <v>0</v>
      </c>
      <c r="F57" s="144">
        <f t="shared" si="2"/>
        <v>0</v>
      </c>
      <c r="G57" s="144">
        <f t="shared" si="3"/>
        <v>0</v>
      </c>
      <c r="H57" s="286" t="e">
        <f t="shared" si="4"/>
        <v>#DIV/0!</v>
      </c>
      <c r="I57" s="1158"/>
      <c r="J57" s="144">
        <v>0</v>
      </c>
      <c r="K57" s="144"/>
      <c r="L57" s="1158"/>
      <c r="M57" s="144">
        <v>0</v>
      </c>
      <c r="N57" s="144"/>
      <c r="O57" s="1158"/>
      <c r="P57" s="144">
        <v>0</v>
      </c>
      <c r="Q57" s="144"/>
      <c r="R57" s="1128"/>
      <c r="S57" s="42"/>
      <c r="T57" s="42"/>
      <c r="U57" s="1128"/>
      <c r="V57" s="42">
        <v>0</v>
      </c>
      <c r="W57" s="42"/>
      <c r="X57" s="1128"/>
      <c r="Y57" s="42"/>
      <c r="Z57" s="42"/>
      <c r="AA57" s="1128"/>
      <c r="AB57" s="42">
        <v>0</v>
      </c>
      <c r="AC57" s="42"/>
      <c r="AD57" s="1128"/>
      <c r="AE57" s="42"/>
      <c r="AF57" s="42"/>
      <c r="AG57" s="1128"/>
      <c r="AH57" s="42">
        <v>0</v>
      </c>
      <c r="AI57" s="42"/>
    </row>
    <row r="58" spans="1:35" ht="12.95" customHeight="1" x14ac:dyDescent="0.25">
      <c r="A58" s="4" t="s">
        <v>96</v>
      </c>
      <c r="B58" s="1735" t="s">
        <v>95</v>
      </c>
      <c r="C58" s="1735"/>
      <c r="D58" s="40">
        <v>83802</v>
      </c>
      <c r="E58" s="1157">
        <f t="shared" si="1"/>
        <v>249939</v>
      </c>
      <c r="F58" s="40">
        <f t="shared" si="2"/>
        <v>262835</v>
      </c>
      <c r="G58" s="40">
        <f t="shared" si="3"/>
        <v>191260</v>
      </c>
      <c r="H58" s="286">
        <f t="shared" si="4"/>
        <v>0.72768086442064417</v>
      </c>
      <c r="I58" s="1159"/>
      <c r="J58" s="22">
        <v>0</v>
      </c>
      <c r="K58" s="22"/>
      <c r="L58" s="1159"/>
      <c r="M58" s="22">
        <v>0</v>
      </c>
      <c r="N58" s="22"/>
      <c r="O58" s="1159"/>
      <c r="P58" s="22">
        <v>0</v>
      </c>
      <c r="Q58" s="22"/>
      <c r="R58" s="1159"/>
      <c r="S58" s="22">
        <v>0</v>
      </c>
      <c r="T58" s="22"/>
      <c r="U58" s="1159"/>
      <c r="V58" s="22">
        <v>0</v>
      </c>
      <c r="W58" s="22"/>
      <c r="X58" s="1159"/>
      <c r="Y58" s="22">
        <v>0</v>
      </c>
      <c r="Z58" s="22"/>
      <c r="AA58" s="1159"/>
      <c r="AB58" s="22">
        <v>0</v>
      </c>
      <c r="AC58" s="22"/>
      <c r="AD58" s="1159"/>
      <c r="AE58" s="22">
        <v>0</v>
      </c>
      <c r="AF58" s="22"/>
      <c r="AG58" s="1159">
        <f>146788+63151+40000</f>
        <v>249939</v>
      </c>
      <c r="AH58" s="22">
        <v>262835</v>
      </c>
      <c r="AI58" s="22">
        <f>31576+12896+146788</f>
        <v>191260</v>
      </c>
    </row>
    <row r="59" spans="1:35" ht="12.95" customHeight="1" x14ac:dyDescent="0.25">
      <c r="A59" s="4" t="s">
        <v>98</v>
      </c>
      <c r="B59" s="1735" t="s">
        <v>97</v>
      </c>
      <c r="C59" s="1735"/>
      <c r="D59" s="40">
        <v>0</v>
      </c>
      <c r="E59" s="1157">
        <f t="shared" si="1"/>
        <v>0</v>
      </c>
      <c r="F59" s="40">
        <f t="shared" si="2"/>
        <v>0</v>
      </c>
      <c r="G59" s="40">
        <f t="shared" si="3"/>
        <v>0</v>
      </c>
      <c r="H59" s="286"/>
      <c r="I59" s="1159"/>
      <c r="J59" s="22">
        <v>0</v>
      </c>
      <c r="K59" s="22"/>
      <c r="L59" s="1159"/>
      <c r="M59" s="22">
        <v>0</v>
      </c>
      <c r="N59" s="22"/>
      <c r="O59" s="1159"/>
      <c r="P59" s="22">
        <v>0</v>
      </c>
      <c r="Q59" s="22"/>
      <c r="R59" s="1159"/>
      <c r="S59" s="22">
        <v>0</v>
      </c>
      <c r="T59" s="22"/>
      <c r="U59" s="1159"/>
      <c r="V59" s="22">
        <v>0</v>
      </c>
      <c r="W59" s="22"/>
      <c r="X59" s="1159"/>
      <c r="Y59" s="22">
        <v>0</v>
      </c>
      <c r="Z59" s="22"/>
      <c r="AA59" s="1159"/>
      <c r="AB59" s="22">
        <v>0</v>
      </c>
      <c r="AC59" s="22"/>
      <c r="AD59" s="1159"/>
      <c r="AE59" s="22">
        <v>0</v>
      </c>
      <c r="AF59" s="22"/>
      <c r="AG59" s="1159"/>
      <c r="AH59" s="22">
        <v>0</v>
      </c>
      <c r="AI59" s="22"/>
    </row>
    <row r="60" spans="1:35" ht="12.95" customHeight="1" x14ac:dyDescent="0.25">
      <c r="A60" s="4" t="s">
        <v>101</v>
      </c>
      <c r="B60" s="1735" t="s">
        <v>165</v>
      </c>
      <c r="C60" s="1735"/>
      <c r="D60" s="40">
        <v>0</v>
      </c>
      <c r="E60" s="1157">
        <f t="shared" si="1"/>
        <v>0</v>
      </c>
      <c r="F60" s="40">
        <f t="shared" si="2"/>
        <v>0</v>
      </c>
      <c r="G60" s="40">
        <f t="shared" si="3"/>
        <v>0</v>
      </c>
      <c r="H60" s="286"/>
      <c r="I60" s="1159"/>
      <c r="J60" s="22">
        <v>0</v>
      </c>
      <c r="K60" s="22"/>
      <c r="L60" s="1159"/>
      <c r="M60" s="22">
        <v>0</v>
      </c>
      <c r="N60" s="22"/>
      <c r="O60" s="1159"/>
      <c r="P60" s="22">
        <v>0</v>
      </c>
      <c r="Q60" s="22"/>
      <c r="R60" s="1159"/>
      <c r="S60" s="22">
        <v>0</v>
      </c>
      <c r="T60" s="22"/>
      <c r="U60" s="1159"/>
      <c r="V60" s="22">
        <v>0</v>
      </c>
      <c r="W60" s="22"/>
      <c r="X60" s="1159"/>
      <c r="Y60" s="22">
        <v>0</v>
      </c>
      <c r="Z60" s="22"/>
      <c r="AA60" s="1159"/>
      <c r="AB60" s="22">
        <v>0</v>
      </c>
      <c r="AC60" s="22"/>
      <c r="AD60" s="1159"/>
      <c r="AE60" s="22">
        <v>0</v>
      </c>
      <c r="AF60" s="22"/>
      <c r="AG60" s="1159"/>
      <c r="AH60" s="22">
        <v>0</v>
      </c>
      <c r="AI60" s="22"/>
    </row>
    <row r="61" spans="1:35" ht="12.95" customHeight="1" x14ac:dyDescent="0.25">
      <c r="A61" s="4" t="s">
        <v>103</v>
      </c>
      <c r="B61" s="1735" t="s">
        <v>102</v>
      </c>
      <c r="C61" s="1735"/>
      <c r="D61" s="40">
        <v>0</v>
      </c>
      <c r="E61" s="1157">
        <f t="shared" si="1"/>
        <v>0</v>
      </c>
      <c r="F61" s="40">
        <f t="shared" si="2"/>
        <v>0</v>
      </c>
      <c r="G61" s="40">
        <f t="shared" si="3"/>
        <v>0</v>
      </c>
      <c r="H61" s="286"/>
      <c r="I61" s="1159"/>
      <c r="J61" s="22">
        <v>0</v>
      </c>
      <c r="K61" s="22"/>
      <c r="L61" s="1159"/>
      <c r="M61" s="22">
        <v>0</v>
      </c>
      <c r="N61" s="22"/>
      <c r="O61" s="1159"/>
      <c r="P61" s="22">
        <v>0</v>
      </c>
      <c r="Q61" s="22"/>
      <c r="R61" s="1159"/>
      <c r="S61" s="22">
        <v>0</v>
      </c>
      <c r="T61" s="22"/>
      <c r="U61" s="1159"/>
      <c r="V61" s="22">
        <v>0</v>
      </c>
      <c r="W61" s="22"/>
      <c r="X61" s="1159"/>
      <c r="Y61" s="22">
        <v>0</v>
      </c>
      <c r="Z61" s="22"/>
      <c r="AA61" s="1159"/>
      <c r="AB61" s="22">
        <v>0</v>
      </c>
      <c r="AC61" s="22"/>
      <c r="AD61" s="1159"/>
      <c r="AE61" s="22">
        <v>0</v>
      </c>
      <c r="AF61" s="22"/>
      <c r="AG61" s="1159"/>
      <c r="AH61" s="22">
        <v>0</v>
      </c>
      <c r="AI61" s="22"/>
    </row>
    <row r="62" spans="1:35" ht="12.95" customHeight="1" x14ac:dyDescent="0.25">
      <c r="A62" s="4" t="s">
        <v>105</v>
      </c>
      <c r="B62" s="1735" t="s">
        <v>164</v>
      </c>
      <c r="C62" s="1735"/>
      <c r="D62" s="40">
        <v>0</v>
      </c>
      <c r="E62" s="1157">
        <f t="shared" si="1"/>
        <v>0</v>
      </c>
      <c r="F62" s="40">
        <f t="shared" si="2"/>
        <v>0</v>
      </c>
      <c r="G62" s="40">
        <f t="shared" si="3"/>
        <v>0</v>
      </c>
      <c r="H62" s="286"/>
      <c r="I62" s="1159"/>
      <c r="J62" s="22">
        <v>0</v>
      </c>
      <c r="K62" s="22"/>
      <c r="L62" s="1159"/>
      <c r="M62" s="22">
        <v>0</v>
      </c>
      <c r="N62" s="22"/>
      <c r="O62" s="1159"/>
      <c r="P62" s="22">
        <v>0</v>
      </c>
      <c r="Q62" s="22"/>
      <c r="R62" s="1159"/>
      <c r="S62" s="22">
        <v>0</v>
      </c>
      <c r="T62" s="22"/>
      <c r="U62" s="1159"/>
      <c r="V62" s="22">
        <v>0</v>
      </c>
      <c r="W62" s="22"/>
      <c r="X62" s="1159"/>
      <c r="Y62" s="22">
        <v>0</v>
      </c>
      <c r="Z62" s="22"/>
      <c r="AA62" s="1159"/>
      <c r="AB62" s="22">
        <v>0</v>
      </c>
      <c r="AC62" s="22"/>
      <c r="AD62" s="1159"/>
      <c r="AE62" s="22">
        <v>0</v>
      </c>
      <c r="AF62" s="22"/>
      <c r="AG62" s="1159"/>
      <c r="AH62" s="22">
        <v>0</v>
      </c>
      <c r="AI62" s="22"/>
    </row>
    <row r="63" spans="1:35" ht="12.95" customHeight="1" x14ac:dyDescent="0.25">
      <c r="A63" s="4" t="s">
        <v>107</v>
      </c>
      <c r="B63" s="1624" t="s">
        <v>106</v>
      </c>
      <c r="C63" s="1624"/>
      <c r="D63" s="40">
        <v>184046</v>
      </c>
      <c r="E63" s="1157">
        <f t="shared" si="1"/>
        <v>213724</v>
      </c>
      <c r="F63" s="40">
        <f t="shared" si="2"/>
        <v>851721</v>
      </c>
      <c r="G63" s="40">
        <f t="shared" si="3"/>
        <v>0</v>
      </c>
      <c r="H63" s="286">
        <f t="shared" si="4"/>
        <v>0</v>
      </c>
      <c r="I63" s="1159"/>
      <c r="J63" s="22">
        <v>0</v>
      </c>
      <c r="K63" s="22"/>
      <c r="L63" s="1159"/>
      <c r="M63" s="22">
        <v>0</v>
      </c>
      <c r="N63" s="22"/>
      <c r="O63" s="1159"/>
      <c r="P63" s="22">
        <v>0</v>
      </c>
      <c r="Q63" s="22"/>
      <c r="R63" s="1159"/>
      <c r="S63" s="22">
        <v>0</v>
      </c>
      <c r="T63" s="22"/>
      <c r="U63" s="1159"/>
      <c r="V63" s="22">
        <v>0</v>
      </c>
      <c r="W63" s="22"/>
      <c r="X63" s="1159"/>
      <c r="Y63" s="22">
        <v>0</v>
      </c>
      <c r="Z63" s="22"/>
      <c r="AA63" s="1159"/>
      <c r="AB63" s="22">
        <v>0</v>
      </c>
      <c r="AC63" s="22"/>
      <c r="AD63" s="1159"/>
      <c r="AE63" s="22">
        <v>0</v>
      </c>
      <c r="AF63" s="22"/>
      <c r="AG63" s="1159">
        <f t="shared" ref="AG63:AI63" si="13">SUM(AG64:AG73)</f>
        <v>213724</v>
      </c>
      <c r="AH63" s="22">
        <v>851721</v>
      </c>
      <c r="AI63" s="22">
        <f t="shared" si="13"/>
        <v>0</v>
      </c>
    </row>
    <row r="64" spans="1:35" ht="12.95" customHeight="1" x14ac:dyDescent="0.25">
      <c r="A64" s="4"/>
      <c r="B64" s="385"/>
      <c r="C64" s="699" t="s">
        <v>812</v>
      </c>
      <c r="D64" s="698">
        <v>22377</v>
      </c>
      <c r="E64" s="1157">
        <f t="shared" si="1"/>
        <v>0</v>
      </c>
      <c r="F64" s="40">
        <f t="shared" si="2"/>
        <v>10361</v>
      </c>
      <c r="G64" s="40">
        <f t="shared" si="3"/>
        <v>0</v>
      </c>
      <c r="H64" s="286">
        <f t="shared" si="4"/>
        <v>0</v>
      </c>
      <c r="I64" s="1159"/>
      <c r="J64" s="22">
        <v>0</v>
      </c>
      <c r="K64" s="22"/>
      <c r="L64" s="1159"/>
      <c r="M64" s="22">
        <v>0</v>
      </c>
      <c r="N64" s="22"/>
      <c r="O64" s="1159"/>
      <c r="P64" s="22">
        <v>0</v>
      </c>
      <c r="Q64" s="22"/>
      <c r="R64" s="1159"/>
      <c r="S64" s="22">
        <v>0</v>
      </c>
      <c r="T64" s="22"/>
      <c r="U64" s="1159"/>
      <c r="V64" s="22">
        <v>0</v>
      </c>
      <c r="W64" s="22"/>
      <c r="X64" s="1159"/>
      <c r="Y64" s="22">
        <v>0</v>
      </c>
      <c r="Z64" s="22"/>
      <c r="AA64" s="1159"/>
      <c r="AB64" s="22">
        <v>0</v>
      </c>
      <c r="AC64" s="22"/>
      <c r="AD64" s="1159"/>
      <c r="AE64" s="22">
        <v>0</v>
      </c>
      <c r="AF64" s="22"/>
      <c r="AG64" s="1159"/>
      <c r="AH64" s="22">
        <v>10361</v>
      </c>
      <c r="AI64" s="22"/>
    </row>
    <row r="65" spans="1:38" ht="12.95" customHeight="1" x14ac:dyDescent="0.25">
      <c r="A65" s="4"/>
      <c r="B65" s="385"/>
      <c r="C65" s="699" t="s">
        <v>595</v>
      </c>
      <c r="D65" s="698">
        <v>22500</v>
      </c>
      <c r="E65" s="1157">
        <f t="shared" si="1"/>
        <v>25000</v>
      </c>
      <c r="F65" s="40">
        <f t="shared" si="2"/>
        <v>0</v>
      </c>
      <c r="G65" s="40">
        <f t="shared" si="3"/>
        <v>0</v>
      </c>
      <c r="H65" s="286"/>
      <c r="I65" s="1159"/>
      <c r="J65" s="22">
        <v>0</v>
      </c>
      <c r="K65" s="22"/>
      <c r="L65" s="1159"/>
      <c r="M65" s="22">
        <v>0</v>
      </c>
      <c r="N65" s="22"/>
      <c r="O65" s="1159"/>
      <c r="P65" s="22">
        <v>0</v>
      </c>
      <c r="Q65" s="22"/>
      <c r="R65" s="1159"/>
      <c r="S65" s="22">
        <v>0</v>
      </c>
      <c r="T65" s="22"/>
      <c r="U65" s="1159"/>
      <c r="V65" s="22">
        <v>0</v>
      </c>
      <c r="W65" s="22"/>
      <c r="X65" s="1159"/>
      <c r="Y65" s="22">
        <v>0</v>
      </c>
      <c r="Z65" s="22"/>
      <c r="AA65" s="1159"/>
      <c r="AB65" s="22">
        <v>0</v>
      </c>
      <c r="AC65" s="22"/>
      <c r="AD65" s="1159"/>
      <c r="AE65" s="22">
        <v>0</v>
      </c>
      <c r="AF65" s="22"/>
      <c r="AG65" s="1159">
        <v>25000</v>
      </c>
      <c r="AH65" s="22">
        <v>0</v>
      </c>
      <c r="AI65" s="22"/>
    </row>
    <row r="66" spans="1:38" ht="12.95" customHeight="1" x14ac:dyDescent="0.25">
      <c r="A66" s="4"/>
      <c r="B66" s="385"/>
      <c r="C66" s="699" t="s">
        <v>725</v>
      </c>
      <c r="D66" s="698">
        <v>0</v>
      </c>
      <c r="E66" s="1157">
        <f t="shared" si="1"/>
        <v>0</v>
      </c>
      <c r="F66" s="40">
        <f t="shared" si="2"/>
        <v>0</v>
      </c>
      <c r="G66" s="40">
        <f t="shared" si="3"/>
        <v>0</v>
      </c>
      <c r="H66" s="286"/>
      <c r="I66" s="1159"/>
      <c r="J66" s="22">
        <v>0</v>
      </c>
      <c r="K66" s="22"/>
      <c r="L66" s="1159"/>
      <c r="M66" s="22">
        <v>0</v>
      </c>
      <c r="N66" s="22"/>
      <c r="O66" s="1159"/>
      <c r="P66" s="22">
        <v>0</v>
      </c>
      <c r="Q66" s="22"/>
      <c r="R66" s="1159"/>
      <c r="S66" s="22">
        <v>0</v>
      </c>
      <c r="T66" s="22"/>
      <c r="U66" s="1159"/>
      <c r="V66" s="22">
        <v>0</v>
      </c>
      <c r="W66" s="22"/>
      <c r="X66" s="1159"/>
      <c r="Y66" s="22">
        <v>0</v>
      </c>
      <c r="Z66" s="22"/>
      <c r="AA66" s="1159"/>
      <c r="AB66" s="22">
        <v>0</v>
      </c>
      <c r="AC66" s="22"/>
      <c r="AD66" s="1159"/>
      <c r="AE66" s="22">
        <v>0</v>
      </c>
      <c r="AF66" s="22"/>
      <c r="AG66" s="1159"/>
      <c r="AH66" s="22">
        <v>0</v>
      </c>
      <c r="AI66" s="22"/>
    </row>
    <row r="67" spans="1:38" ht="12.95" customHeight="1" x14ac:dyDescent="0.25">
      <c r="A67" s="704"/>
      <c r="B67" s="895"/>
      <c r="C67" s="895" t="s">
        <v>809</v>
      </c>
      <c r="D67" s="698">
        <v>0</v>
      </c>
      <c r="E67" s="1157">
        <f t="shared" ref="E67" si="14">+I67+O67+R67+U67+X67+AG67+AA67+AD67+L67</f>
        <v>0</v>
      </c>
      <c r="F67" s="40">
        <f t="shared" ref="F67" si="15">+J67+P67+S67+V67+Y67+AH67+AB67+AE67+M67</f>
        <v>0</v>
      </c>
      <c r="G67" s="40">
        <f t="shared" ref="G67" si="16">+K67+Q67+T67+W67+Z67+AI67+AC67+AF67+N67</f>
        <v>0</v>
      </c>
      <c r="H67" s="286"/>
      <c r="I67" s="1120"/>
      <c r="J67" s="701">
        <v>0</v>
      </c>
      <c r="K67" s="701"/>
      <c r="L67" s="1120"/>
      <c r="M67" s="701">
        <v>0</v>
      </c>
      <c r="N67" s="701"/>
      <c r="O67" s="1120"/>
      <c r="P67" s="701">
        <v>0</v>
      </c>
      <c r="Q67" s="701"/>
      <c r="R67" s="1120"/>
      <c r="S67" s="701">
        <v>0</v>
      </c>
      <c r="T67" s="701"/>
      <c r="U67" s="1120"/>
      <c r="V67" s="701">
        <v>0</v>
      </c>
      <c r="W67" s="701"/>
      <c r="X67" s="1120"/>
      <c r="Y67" s="701">
        <v>0</v>
      </c>
      <c r="Z67" s="701"/>
      <c r="AA67" s="1120"/>
      <c r="AB67" s="701">
        <v>0</v>
      </c>
      <c r="AC67" s="701"/>
      <c r="AD67" s="1120"/>
      <c r="AE67" s="701">
        <v>0</v>
      </c>
      <c r="AF67" s="701"/>
      <c r="AG67" s="1120"/>
      <c r="AH67" s="701">
        <v>0</v>
      </c>
      <c r="AI67" s="701"/>
    </row>
    <row r="68" spans="1:38" ht="12.95" customHeight="1" x14ac:dyDescent="0.25">
      <c r="A68" s="4"/>
      <c r="B68" s="385"/>
      <c r="C68" s="699" t="s">
        <v>811</v>
      </c>
      <c r="D68" s="698">
        <v>0</v>
      </c>
      <c r="E68" s="1157">
        <f t="shared" si="1"/>
        <v>0</v>
      </c>
      <c r="F68" s="40">
        <f t="shared" si="2"/>
        <v>0</v>
      </c>
      <c r="G68" s="40">
        <f t="shared" si="3"/>
        <v>0</v>
      </c>
      <c r="H68" s="286"/>
      <c r="I68" s="1159"/>
      <c r="J68" s="22">
        <v>0</v>
      </c>
      <c r="K68" s="22"/>
      <c r="L68" s="1159"/>
      <c r="M68" s="22">
        <v>0</v>
      </c>
      <c r="N68" s="22"/>
      <c r="O68" s="1159"/>
      <c r="P68" s="22">
        <v>0</v>
      </c>
      <c r="Q68" s="22"/>
      <c r="R68" s="1159"/>
      <c r="S68" s="22">
        <v>0</v>
      </c>
      <c r="T68" s="22"/>
      <c r="U68" s="1159"/>
      <c r="V68" s="22">
        <v>0</v>
      </c>
      <c r="W68" s="22"/>
      <c r="X68" s="1159"/>
      <c r="Y68" s="22">
        <v>0</v>
      </c>
      <c r="Z68" s="22"/>
      <c r="AA68" s="1159"/>
      <c r="AB68" s="22">
        <v>0</v>
      </c>
      <c r="AC68" s="22"/>
      <c r="AD68" s="1159"/>
      <c r="AE68" s="22">
        <v>0</v>
      </c>
      <c r="AF68" s="22"/>
      <c r="AG68" s="1159"/>
      <c r="AH68" s="22">
        <v>0</v>
      </c>
      <c r="AI68" s="22"/>
    </row>
    <row r="69" spans="1:38" ht="12.75" customHeight="1" x14ac:dyDescent="0.25">
      <c r="A69" s="4"/>
      <c r="B69" s="385"/>
      <c r="C69" s="699" t="s">
        <v>566</v>
      </c>
      <c r="D69" s="698">
        <v>15614</v>
      </c>
      <c r="E69" s="1157">
        <f t="shared" si="1"/>
        <v>69910</v>
      </c>
      <c r="F69" s="40">
        <f t="shared" si="2"/>
        <v>717133</v>
      </c>
      <c r="G69" s="40">
        <f t="shared" si="3"/>
        <v>0</v>
      </c>
      <c r="H69" s="286">
        <f t="shared" si="4"/>
        <v>0</v>
      </c>
      <c r="I69" s="1159"/>
      <c r="J69" s="22">
        <v>0</v>
      </c>
      <c r="K69" s="22"/>
      <c r="L69" s="1159"/>
      <c r="M69" s="22">
        <v>0</v>
      </c>
      <c r="N69" s="22"/>
      <c r="O69" s="1159"/>
      <c r="P69" s="22">
        <v>0</v>
      </c>
      <c r="Q69" s="22"/>
      <c r="R69" s="1159"/>
      <c r="S69" s="22">
        <v>0</v>
      </c>
      <c r="T69" s="22"/>
      <c r="U69" s="1159"/>
      <c r="V69" s="22">
        <v>0</v>
      </c>
      <c r="W69" s="22"/>
      <c r="X69" s="1159"/>
      <c r="Y69" s="22">
        <v>0</v>
      </c>
      <c r="Z69" s="22"/>
      <c r="AA69" s="1159"/>
      <c r="AB69" s="22">
        <v>0</v>
      </c>
      <c r="AC69" s="22"/>
      <c r="AD69" s="1159"/>
      <c r="AE69" s="22">
        <v>0</v>
      </c>
      <c r="AF69" s="22"/>
      <c r="AG69" s="1159">
        <f>50000+19910</f>
        <v>69910</v>
      </c>
      <c r="AH69" s="22">
        <v>717133</v>
      </c>
      <c r="AI69" s="22"/>
    </row>
    <row r="70" spans="1:38" ht="12.95" customHeight="1" x14ac:dyDescent="0.25">
      <c r="A70" s="4"/>
      <c r="B70" s="385"/>
      <c r="C70" s="699" t="s">
        <v>814</v>
      </c>
      <c r="D70" s="698">
        <v>10000</v>
      </c>
      <c r="E70" s="1157">
        <f t="shared" si="1"/>
        <v>0</v>
      </c>
      <c r="F70" s="40">
        <f t="shared" si="2"/>
        <v>10000</v>
      </c>
      <c r="G70" s="40">
        <f t="shared" si="3"/>
        <v>0</v>
      </c>
      <c r="H70" s="286">
        <f t="shared" si="4"/>
        <v>0</v>
      </c>
      <c r="I70" s="1159"/>
      <c r="J70" s="22">
        <v>0</v>
      </c>
      <c r="K70" s="22"/>
      <c r="L70" s="1159"/>
      <c r="M70" s="22">
        <v>0</v>
      </c>
      <c r="N70" s="22"/>
      <c r="O70" s="1159"/>
      <c r="P70" s="22">
        <v>0</v>
      </c>
      <c r="Q70" s="22"/>
      <c r="R70" s="1159"/>
      <c r="S70" s="22">
        <v>0</v>
      </c>
      <c r="T70" s="22"/>
      <c r="U70" s="1159"/>
      <c r="V70" s="22">
        <v>0</v>
      </c>
      <c r="W70" s="22"/>
      <c r="X70" s="1159"/>
      <c r="Y70" s="22">
        <v>0</v>
      </c>
      <c r="Z70" s="22"/>
      <c r="AA70" s="1159"/>
      <c r="AB70" s="22">
        <v>0</v>
      </c>
      <c r="AC70" s="22"/>
      <c r="AD70" s="1159"/>
      <c r="AE70" s="22">
        <v>0</v>
      </c>
      <c r="AF70" s="22"/>
      <c r="AG70" s="1159"/>
      <c r="AH70" s="22">
        <v>10000</v>
      </c>
      <c r="AI70" s="22"/>
    </row>
    <row r="71" spans="1:38" s="361" customFormat="1" ht="12.95" customHeight="1" x14ac:dyDescent="0.25">
      <c r="A71" s="4"/>
      <c r="B71" s="385"/>
      <c r="C71" s="699" t="s">
        <v>744</v>
      </c>
      <c r="D71" s="698">
        <v>0</v>
      </c>
      <c r="E71" s="1157">
        <f t="shared" ref="E71:E103" si="17">+I71+O71+R71+U71+X71+AG71+AA71+AD71+L71</f>
        <v>0</v>
      </c>
      <c r="F71" s="40">
        <f t="shared" ref="F71:F103" si="18">+J71+P71+S71+V71+Y71+AH71+AB71+AE71+M71</f>
        <v>0</v>
      </c>
      <c r="G71" s="40">
        <f t="shared" ref="G71:G103" si="19">+K71+Q71+T71+W71+Z71+AI71+AC71+AF71+N71</f>
        <v>0</v>
      </c>
      <c r="H71" s="286"/>
      <c r="I71" s="1159"/>
      <c r="J71" s="273">
        <v>0</v>
      </c>
      <c r="K71" s="273"/>
      <c r="L71" s="1159"/>
      <c r="M71" s="273">
        <v>0</v>
      </c>
      <c r="N71" s="273"/>
      <c r="O71" s="1159"/>
      <c r="P71" s="273">
        <v>0</v>
      </c>
      <c r="Q71" s="273"/>
      <c r="R71" s="1159"/>
      <c r="S71" s="273">
        <v>0</v>
      </c>
      <c r="T71" s="273"/>
      <c r="U71" s="1159"/>
      <c r="V71" s="273">
        <v>0</v>
      </c>
      <c r="W71" s="273"/>
      <c r="X71" s="1159"/>
      <c r="Y71" s="273">
        <v>0</v>
      </c>
      <c r="Z71" s="273"/>
      <c r="AA71" s="1159"/>
      <c r="AB71" s="273">
        <v>0</v>
      </c>
      <c r="AC71" s="273"/>
      <c r="AD71" s="1159"/>
      <c r="AE71" s="273">
        <v>0</v>
      </c>
      <c r="AF71" s="273"/>
      <c r="AG71" s="1159"/>
      <c r="AH71" s="273">
        <v>0</v>
      </c>
      <c r="AI71" s="22"/>
      <c r="AJ71" s="360"/>
      <c r="AK71" s="360"/>
      <c r="AL71" s="360"/>
    </row>
    <row r="72" spans="1:38" ht="12.95" customHeight="1" x14ac:dyDescent="0.25">
      <c r="A72" s="4"/>
      <c r="B72" s="385"/>
      <c r="C72" s="699" t="s">
        <v>565</v>
      </c>
      <c r="D72" s="698">
        <v>10000</v>
      </c>
      <c r="E72" s="1157">
        <f t="shared" si="17"/>
        <v>10000</v>
      </c>
      <c r="F72" s="40">
        <f t="shared" si="18"/>
        <v>5413</v>
      </c>
      <c r="G72" s="40">
        <f t="shared" si="19"/>
        <v>0</v>
      </c>
      <c r="H72" s="286">
        <f t="shared" ref="H72:H103" si="20">+G72/F72</f>
        <v>0</v>
      </c>
      <c r="I72" s="1159"/>
      <c r="J72" s="22">
        <v>0</v>
      </c>
      <c r="K72" s="22"/>
      <c r="L72" s="1159"/>
      <c r="M72" s="22">
        <v>0</v>
      </c>
      <c r="N72" s="22"/>
      <c r="O72" s="1159"/>
      <c r="P72" s="22">
        <v>0</v>
      </c>
      <c r="Q72" s="22"/>
      <c r="R72" s="1159"/>
      <c r="S72" s="22">
        <v>0</v>
      </c>
      <c r="T72" s="22"/>
      <c r="U72" s="1159"/>
      <c r="V72" s="22">
        <v>0</v>
      </c>
      <c r="W72" s="22"/>
      <c r="X72" s="1159"/>
      <c r="Y72" s="22">
        <v>0</v>
      </c>
      <c r="Z72" s="22"/>
      <c r="AA72" s="1159"/>
      <c r="AB72" s="22">
        <v>0</v>
      </c>
      <c r="AC72" s="22"/>
      <c r="AD72" s="1159"/>
      <c r="AE72" s="22">
        <v>0</v>
      </c>
      <c r="AF72" s="22"/>
      <c r="AG72" s="1159">
        <v>10000</v>
      </c>
      <c r="AH72" s="22">
        <v>5413</v>
      </c>
      <c r="AI72" s="22"/>
    </row>
    <row r="73" spans="1:38" ht="12.95" customHeight="1" x14ac:dyDescent="0.25">
      <c r="A73" s="4"/>
      <c r="B73" s="480"/>
      <c r="C73" s="699" t="s">
        <v>781</v>
      </c>
      <c r="D73" s="698">
        <v>103555</v>
      </c>
      <c r="E73" s="1157">
        <f t="shared" si="17"/>
        <v>108814</v>
      </c>
      <c r="F73" s="40">
        <f t="shared" si="18"/>
        <v>108814</v>
      </c>
      <c r="G73" s="40"/>
      <c r="H73" s="286">
        <f t="shared" si="20"/>
        <v>0</v>
      </c>
      <c r="I73" s="1159"/>
      <c r="J73" s="22">
        <v>0</v>
      </c>
      <c r="K73" s="22"/>
      <c r="L73" s="1159"/>
      <c r="M73" s="22">
        <v>0</v>
      </c>
      <c r="N73" s="22"/>
      <c r="O73" s="1159"/>
      <c r="P73" s="22">
        <v>0</v>
      </c>
      <c r="Q73" s="22"/>
      <c r="R73" s="1159"/>
      <c r="S73" s="22">
        <v>0</v>
      </c>
      <c r="T73" s="22"/>
      <c r="U73" s="1159"/>
      <c r="V73" s="22">
        <v>0</v>
      </c>
      <c r="W73" s="22"/>
      <c r="X73" s="1159"/>
      <c r="Y73" s="22">
        <v>0</v>
      </c>
      <c r="Z73" s="22"/>
      <c r="AA73" s="1159"/>
      <c r="AB73" s="22">
        <v>0</v>
      </c>
      <c r="AC73" s="22"/>
      <c r="AD73" s="1159"/>
      <c r="AE73" s="22">
        <v>0</v>
      </c>
      <c r="AF73" s="22"/>
      <c r="AG73" s="1169">
        <f>74757+34057</f>
        <v>108814</v>
      </c>
      <c r="AH73" s="22">
        <v>108814</v>
      </c>
      <c r="AI73" s="22"/>
    </row>
    <row r="74" spans="1:38" s="32" customFormat="1" ht="12.95" customHeight="1" x14ac:dyDescent="0.2">
      <c r="A74" s="5" t="s">
        <v>108</v>
      </c>
      <c r="B74" s="1631" t="s">
        <v>163</v>
      </c>
      <c r="C74" s="1631"/>
      <c r="D74" s="40">
        <v>267848</v>
      </c>
      <c r="E74" s="1157">
        <f t="shared" si="17"/>
        <v>463663</v>
      </c>
      <c r="F74" s="40">
        <f t="shared" si="18"/>
        <v>1114556</v>
      </c>
      <c r="G74" s="40">
        <f t="shared" si="19"/>
        <v>191260</v>
      </c>
      <c r="H74" s="286">
        <f t="shared" si="20"/>
        <v>0.17160196526688654</v>
      </c>
      <c r="I74" s="1157">
        <f>+I63+I62+I61+I60+I59+I58</f>
        <v>0</v>
      </c>
      <c r="J74" s="40">
        <v>0</v>
      </c>
      <c r="K74" s="40">
        <f>+K63+K62+K61+K60+K59+K58</f>
        <v>0</v>
      </c>
      <c r="L74" s="1157"/>
      <c r="M74" s="40">
        <v>0</v>
      </c>
      <c r="N74" s="40"/>
      <c r="O74" s="1157"/>
      <c r="P74" s="40">
        <v>0</v>
      </c>
      <c r="Q74" s="40"/>
      <c r="R74" s="1157">
        <f t="shared" ref="R74:X74" si="21">+R63+R62+R61+R60+R59+R58</f>
        <v>0</v>
      </c>
      <c r="S74" s="40">
        <v>0</v>
      </c>
      <c r="T74" s="40">
        <f t="shared" si="21"/>
        <v>0</v>
      </c>
      <c r="U74" s="1157">
        <f t="shared" si="21"/>
        <v>0</v>
      </c>
      <c r="V74" s="40">
        <v>0</v>
      </c>
      <c r="W74" s="40">
        <f t="shared" si="21"/>
        <v>0</v>
      </c>
      <c r="X74" s="1157">
        <f t="shared" si="21"/>
        <v>0</v>
      </c>
      <c r="Y74" s="40">
        <v>0</v>
      </c>
      <c r="Z74" s="40">
        <f>+Z63+Z62+Z61+Z60+Z59+Z58</f>
        <v>0</v>
      </c>
      <c r="AA74" s="1157">
        <f>+AA63+AA62+AA61+AA60+AA59+AA58</f>
        <v>0</v>
      </c>
      <c r="AB74" s="40">
        <v>0</v>
      </c>
      <c r="AC74" s="40">
        <f>+AC63+AC62+AC61+AC60+AC59+AC58</f>
        <v>0</v>
      </c>
      <c r="AD74" s="1157"/>
      <c r="AE74" s="40">
        <v>0</v>
      </c>
      <c r="AF74" s="40"/>
      <c r="AG74" s="1157">
        <f>+AG63+AG62+AG61+AG60+AG59+AG58</f>
        <v>463663</v>
      </c>
      <c r="AH74" s="40">
        <v>1114556</v>
      </c>
      <c r="AI74" s="40">
        <f>+AI63+AI62+AI61+AI60+AI59+AI58</f>
        <v>191260</v>
      </c>
    </row>
    <row r="75" spans="1:38" ht="11.25" customHeight="1" x14ac:dyDescent="0.25">
      <c r="A75" s="404"/>
      <c r="B75" s="387"/>
      <c r="C75" s="387"/>
      <c r="D75" s="144"/>
      <c r="E75" s="1158"/>
      <c r="F75" s="144"/>
      <c r="G75" s="144"/>
      <c r="H75" s="286"/>
      <c r="I75" s="1128"/>
      <c r="J75" s="42"/>
      <c r="K75" s="42"/>
      <c r="L75" s="1128"/>
      <c r="M75" s="42"/>
      <c r="N75" s="42"/>
      <c r="O75" s="1128"/>
      <c r="P75" s="42"/>
      <c r="Q75" s="42"/>
      <c r="R75" s="1128"/>
      <c r="S75" s="42"/>
      <c r="T75" s="42"/>
      <c r="U75" s="1128"/>
      <c r="V75" s="42"/>
      <c r="W75" s="42"/>
      <c r="X75" s="1128"/>
      <c r="Y75" s="42"/>
      <c r="Z75" s="42"/>
      <c r="AA75" s="1128"/>
      <c r="AB75" s="42"/>
      <c r="AC75" s="42"/>
      <c r="AD75" s="1128"/>
      <c r="AE75" s="42"/>
      <c r="AF75" s="42"/>
      <c r="AG75" s="1128"/>
      <c r="AH75" s="42"/>
      <c r="AI75" s="42"/>
    </row>
    <row r="76" spans="1:38" ht="12.95" customHeight="1" x14ac:dyDescent="0.25">
      <c r="A76" s="4" t="s">
        <v>110</v>
      </c>
      <c r="B76" s="1624" t="s">
        <v>109</v>
      </c>
      <c r="C76" s="1624"/>
      <c r="D76" s="40">
        <v>4050</v>
      </c>
      <c r="E76" s="1157">
        <f t="shared" si="17"/>
        <v>0</v>
      </c>
      <c r="F76" s="40">
        <f t="shared" si="18"/>
        <v>0</v>
      </c>
      <c r="G76" s="40">
        <f t="shared" si="19"/>
        <v>0</v>
      </c>
      <c r="H76" s="286"/>
      <c r="I76" s="1159"/>
      <c r="J76" s="22">
        <v>0</v>
      </c>
      <c r="K76" s="22"/>
      <c r="L76" s="1159"/>
      <c r="M76" s="22">
        <v>0</v>
      </c>
      <c r="N76" s="22"/>
      <c r="O76" s="1159"/>
      <c r="P76" s="22">
        <v>0</v>
      </c>
      <c r="Q76" s="22"/>
      <c r="R76" s="1159"/>
      <c r="S76" s="22">
        <v>0</v>
      </c>
      <c r="T76" s="22"/>
      <c r="U76" s="1159"/>
      <c r="V76" s="22">
        <v>0</v>
      </c>
      <c r="W76" s="22"/>
      <c r="X76" s="1159"/>
      <c r="Y76" s="22">
        <v>0</v>
      </c>
      <c r="Z76" s="22"/>
      <c r="AA76" s="1159"/>
      <c r="AB76" s="22">
        <v>0</v>
      </c>
      <c r="AC76" s="22"/>
      <c r="AD76" s="1159"/>
      <c r="AE76" s="22">
        <v>0</v>
      </c>
      <c r="AF76" s="22"/>
      <c r="AG76" s="1159"/>
      <c r="AH76" s="22">
        <v>0</v>
      </c>
      <c r="AI76" s="22"/>
    </row>
    <row r="77" spans="1:38" ht="12.95" customHeight="1" x14ac:dyDescent="0.25">
      <c r="A77" s="4" t="s">
        <v>111</v>
      </c>
      <c r="B77" s="1624" t="s">
        <v>162</v>
      </c>
      <c r="C77" s="1624"/>
      <c r="D77" s="40">
        <v>0</v>
      </c>
      <c r="E77" s="1157">
        <f t="shared" si="17"/>
        <v>0</v>
      </c>
      <c r="F77" s="40">
        <f t="shared" si="18"/>
        <v>0</v>
      </c>
      <c r="G77" s="40">
        <f t="shared" si="19"/>
        <v>0</v>
      </c>
      <c r="H77" s="286"/>
      <c r="I77" s="1159"/>
      <c r="J77" s="22">
        <v>0</v>
      </c>
      <c r="K77" s="22"/>
      <c r="L77" s="1159"/>
      <c r="M77" s="22">
        <v>0</v>
      </c>
      <c r="N77" s="22"/>
      <c r="O77" s="1159"/>
      <c r="P77" s="22">
        <v>0</v>
      </c>
      <c r="Q77" s="22"/>
      <c r="R77" s="1159"/>
      <c r="S77" s="22">
        <v>0</v>
      </c>
      <c r="T77" s="22"/>
      <c r="U77" s="1159"/>
      <c r="V77" s="22">
        <v>0</v>
      </c>
      <c r="W77" s="22"/>
      <c r="X77" s="1159"/>
      <c r="Y77" s="22">
        <v>0</v>
      </c>
      <c r="Z77" s="22"/>
      <c r="AA77" s="1159"/>
      <c r="AB77" s="22">
        <v>0</v>
      </c>
      <c r="AC77" s="22"/>
      <c r="AD77" s="1159"/>
      <c r="AE77" s="22">
        <v>0</v>
      </c>
      <c r="AF77" s="22"/>
      <c r="AG77" s="1159"/>
      <c r="AH77" s="22">
        <v>0</v>
      </c>
      <c r="AI77" s="22"/>
    </row>
    <row r="78" spans="1:38" s="30" customFormat="1" ht="12.95" customHeight="1" x14ac:dyDescent="0.2">
      <c r="A78" s="27" t="s">
        <v>111</v>
      </c>
      <c r="B78" s="529"/>
      <c r="C78" s="530" t="s">
        <v>112</v>
      </c>
      <c r="D78" s="40">
        <v>0</v>
      </c>
      <c r="E78" s="1157">
        <f t="shared" si="17"/>
        <v>0</v>
      </c>
      <c r="F78" s="40">
        <f t="shared" si="18"/>
        <v>0</v>
      </c>
      <c r="G78" s="40">
        <f t="shared" si="19"/>
        <v>0</v>
      </c>
      <c r="H78" s="286"/>
      <c r="I78" s="1163"/>
      <c r="J78" s="36">
        <v>0</v>
      </c>
      <c r="K78" s="36"/>
      <c r="L78" s="1163"/>
      <c r="M78" s="36">
        <v>0</v>
      </c>
      <c r="N78" s="36"/>
      <c r="O78" s="1163"/>
      <c r="P78" s="36">
        <v>0</v>
      </c>
      <c r="Q78" s="36"/>
      <c r="R78" s="1163"/>
      <c r="S78" s="36">
        <v>0</v>
      </c>
      <c r="T78" s="36"/>
      <c r="U78" s="1163"/>
      <c r="V78" s="36">
        <v>0</v>
      </c>
      <c r="W78" s="36"/>
      <c r="X78" s="1163"/>
      <c r="Y78" s="36">
        <v>0</v>
      </c>
      <c r="Z78" s="36"/>
      <c r="AA78" s="1163"/>
      <c r="AB78" s="36">
        <v>0</v>
      </c>
      <c r="AC78" s="36"/>
      <c r="AD78" s="1163"/>
      <c r="AE78" s="36">
        <v>0</v>
      </c>
      <c r="AF78" s="36"/>
      <c r="AG78" s="1163"/>
      <c r="AH78" s="36">
        <v>0</v>
      </c>
      <c r="AI78" s="36"/>
    </row>
    <row r="79" spans="1:38" ht="12.95" customHeight="1" x14ac:dyDescent="0.25">
      <c r="A79" s="4" t="s">
        <v>114</v>
      </c>
      <c r="B79" s="1624" t="s">
        <v>113</v>
      </c>
      <c r="C79" s="1624"/>
      <c r="D79" s="40">
        <v>0</v>
      </c>
      <c r="E79" s="1157">
        <f t="shared" si="17"/>
        <v>0</v>
      </c>
      <c r="F79" s="40">
        <f t="shared" si="18"/>
        <v>0</v>
      </c>
      <c r="G79" s="40">
        <f t="shared" si="19"/>
        <v>0</v>
      </c>
      <c r="H79" s="286"/>
      <c r="I79" s="1159"/>
      <c r="J79" s="22">
        <v>0</v>
      </c>
      <c r="K79" s="22"/>
      <c r="L79" s="1159"/>
      <c r="M79" s="22">
        <v>0</v>
      </c>
      <c r="N79" s="22"/>
      <c r="O79" s="1159"/>
      <c r="P79" s="22">
        <v>0</v>
      </c>
      <c r="Q79" s="22"/>
      <c r="R79" s="1159"/>
      <c r="S79" s="22">
        <v>0</v>
      </c>
      <c r="T79" s="22"/>
      <c r="U79" s="1159"/>
      <c r="V79" s="22">
        <v>0</v>
      </c>
      <c r="W79" s="22"/>
      <c r="X79" s="1159"/>
      <c r="Y79" s="22">
        <v>0</v>
      </c>
      <c r="Z79" s="22"/>
      <c r="AA79" s="1159"/>
      <c r="AB79" s="22">
        <v>0</v>
      </c>
      <c r="AC79" s="22"/>
      <c r="AD79" s="1159"/>
      <c r="AE79" s="22">
        <v>0</v>
      </c>
      <c r="AF79" s="22"/>
      <c r="AG79" s="1159"/>
      <c r="AH79" s="22">
        <v>0</v>
      </c>
      <c r="AI79" s="22"/>
    </row>
    <row r="80" spans="1:38" ht="12.95" customHeight="1" x14ac:dyDescent="0.25">
      <c r="A80" s="4" t="s">
        <v>116</v>
      </c>
      <c r="B80" s="1624" t="s">
        <v>115</v>
      </c>
      <c r="C80" s="1624"/>
      <c r="D80" s="40">
        <v>890</v>
      </c>
      <c r="E80" s="1157">
        <f t="shared" si="17"/>
        <v>888</v>
      </c>
      <c r="F80" s="40">
        <f t="shared" si="18"/>
        <v>888</v>
      </c>
      <c r="G80" s="40">
        <f t="shared" si="19"/>
        <v>5810</v>
      </c>
      <c r="H80" s="286"/>
      <c r="I80" s="1159"/>
      <c r="J80" s="22">
        <v>0</v>
      </c>
      <c r="K80" s="22">
        <v>5421</v>
      </c>
      <c r="L80" s="1159"/>
      <c r="M80" s="22">
        <v>0</v>
      </c>
      <c r="N80" s="22"/>
      <c r="O80" s="1159"/>
      <c r="P80" s="22">
        <v>0</v>
      </c>
      <c r="Q80" s="22"/>
      <c r="R80" s="1159">
        <v>888</v>
      </c>
      <c r="S80" s="22">
        <v>888</v>
      </c>
      <c r="T80" s="22">
        <v>389</v>
      </c>
      <c r="U80" s="1159"/>
      <c r="V80" s="22">
        <v>0</v>
      </c>
      <c r="W80" s="22"/>
      <c r="X80" s="1159"/>
      <c r="Y80" s="22">
        <v>0</v>
      </c>
      <c r="Z80" s="22"/>
      <c r="AA80" s="1159"/>
      <c r="AB80" s="22">
        <v>0</v>
      </c>
      <c r="AC80" s="22"/>
      <c r="AD80" s="1159"/>
      <c r="AE80" s="22">
        <v>0</v>
      </c>
      <c r="AF80" s="22"/>
      <c r="AG80" s="1159"/>
      <c r="AH80" s="22">
        <v>0</v>
      </c>
      <c r="AI80" s="22"/>
    </row>
    <row r="81" spans="1:35" ht="12.95" customHeight="1" x14ac:dyDescent="0.25">
      <c r="A81" s="4" t="s">
        <v>118</v>
      </c>
      <c r="B81" s="1624" t="s">
        <v>117</v>
      </c>
      <c r="C81" s="1624"/>
      <c r="D81" s="40">
        <v>0</v>
      </c>
      <c r="E81" s="1157">
        <f t="shared" si="17"/>
        <v>0</v>
      </c>
      <c r="F81" s="40">
        <f t="shared" si="18"/>
        <v>0</v>
      </c>
      <c r="G81" s="40">
        <f t="shared" si="19"/>
        <v>0</v>
      </c>
      <c r="H81" s="286"/>
      <c r="I81" s="1159"/>
      <c r="J81" s="22">
        <v>0</v>
      </c>
      <c r="K81" s="22"/>
      <c r="L81" s="1159"/>
      <c r="M81" s="22">
        <v>0</v>
      </c>
      <c r="N81" s="22"/>
      <c r="O81" s="1159"/>
      <c r="P81" s="22">
        <v>0</v>
      </c>
      <c r="Q81" s="22"/>
      <c r="R81" s="1159"/>
      <c r="S81" s="22">
        <v>0</v>
      </c>
      <c r="T81" s="22"/>
      <c r="U81" s="1159"/>
      <c r="V81" s="22">
        <v>0</v>
      </c>
      <c r="W81" s="22"/>
      <c r="X81" s="1159"/>
      <c r="Y81" s="22">
        <v>0</v>
      </c>
      <c r="Z81" s="22"/>
      <c r="AA81" s="1159"/>
      <c r="AB81" s="22">
        <v>0</v>
      </c>
      <c r="AC81" s="22"/>
      <c r="AD81" s="1159"/>
      <c r="AE81" s="22">
        <v>0</v>
      </c>
      <c r="AF81" s="22"/>
      <c r="AG81" s="1159"/>
      <c r="AH81" s="22">
        <v>0</v>
      </c>
      <c r="AI81" s="22"/>
    </row>
    <row r="82" spans="1:35" ht="12.95" customHeight="1" x14ac:dyDescent="0.25">
      <c r="A82" s="4" t="s">
        <v>120</v>
      </c>
      <c r="B82" s="1624" t="s">
        <v>119</v>
      </c>
      <c r="C82" s="1624"/>
      <c r="D82" s="40">
        <v>0</v>
      </c>
      <c r="E82" s="1157">
        <f t="shared" si="17"/>
        <v>0</v>
      </c>
      <c r="F82" s="40">
        <f t="shared" si="18"/>
        <v>0</v>
      </c>
      <c r="G82" s="40">
        <f t="shared" si="19"/>
        <v>0</v>
      </c>
      <c r="H82" s="286"/>
      <c r="I82" s="1159"/>
      <c r="J82" s="22">
        <v>0</v>
      </c>
      <c r="K82" s="22"/>
      <c r="L82" s="1159"/>
      <c r="M82" s="22">
        <v>0</v>
      </c>
      <c r="N82" s="22"/>
      <c r="O82" s="1159"/>
      <c r="P82" s="22">
        <v>0</v>
      </c>
      <c r="Q82" s="22"/>
      <c r="R82" s="1159"/>
      <c r="S82" s="22">
        <v>0</v>
      </c>
      <c r="T82" s="22"/>
      <c r="U82" s="1159"/>
      <c r="V82" s="22">
        <v>0</v>
      </c>
      <c r="W82" s="22"/>
      <c r="X82" s="1159"/>
      <c r="Y82" s="22">
        <v>0</v>
      </c>
      <c r="Z82" s="22"/>
      <c r="AA82" s="1159"/>
      <c r="AB82" s="22">
        <v>0</v>
      </c>
      <c r="AC82" s="22"/>
      <c r="AD82" s="1159"/>
      <c r="AE82" s="22">
        <v>0</v>
      </c>
      <c r="AF82" s="22"/>
      <c r="AG82" s="1159"/>
      <c r="AH82" s="22">
        <v>0</v>
      </c>
      <c r="AI82" s="22"/>
    </row>
    <row r="83" spans="1:35" ht="12.95" customHeight="1" x14ac:dyDescent="0.25">
      <c r="A83" s="4" t="s">
        <v>122</v>
      </c>
      <c r="B83" s="1624" t="s">
        <v>121</v>
      </c>
      <c r="C83" s="1624"/>
      <c r="D83" s="40">
        <v>1138</v>
      </c>
      <c r="E83" s="1157">
        <f t="shared" si="17"/>
        <v>43</v>
      </c>
      <c r="F83" s="40">
        <f t="shared" si="18"/>
        <v>583</v>
      </c>
      <c r="G83" s="40">
        <f t="shared" si="19"/>
        <v>16</v>
      </c>
      <c r="H83" s="286">
        <f t="shared" si="20"/>
        <v>2.7444253859348199E-2</v>
      </c>
      <c r="I83" s="1159"/>
      <c r="J83" s="22">
        <v>540</v>
      </c>
      <c r="K83" s="22"/>
      <c r="L83" s="1159"/>
      <c r="M83" s="22">
        <v>0</v>
      </c>
      <c r="N83" s="22"/>
      <c r="O83" s="1159"/>
      <c r="P83" s="22">
        <v>0</v>
      </c>
      <c r="Q83" s="22"/>
      <c r="R83" s="1159">
        <v>43</v>
      </c>
      <c r="S83" s="22">
        <v>43</v>
      </c>
      <c r="T83" s="22">
        <v>16</v>
      </c>
      <c r="U83" s="1159"/>
      <c r="V83" s="22">
        <v>0</v>
      </c>
      <c r="W83" s="22"/>
      <c r="X83" s="1159"/>
      <c r="Y83" s="22">
        <v>0</v>
      </c>
      <c r="Z83" s="22"/>
      <c r="AA83" s="1159"/>
      <c r="AB83" s="22">
        <v>0</v>
      </c>
      <c r="AC83" s="22"/>
      <c r="AD83" s="1159"/>
      <c r="AE83" s="22">
        <v>0</v>
      </c>
      <c r="AF83" s="22"/>
      <c r="AG83" s="1159"/>
      <c r="AH83" s="22">
        <v>0</v>
      </c>
      <c r="AI83" s="22"/>
    </row>
    <row r="84" spans="1:35" s="32" customFormat="1" ht="12.95" customHeight="1" x14ac:dyDescent="0.2">
      <c r="A84" s="5" t="s">
        <v>123</v>
      </c>
      <c r="B84" s="1631" t="s">
        <v>161</v>
      </c>
      <c r="C84" s="1631"/>
      <c r="D84" s="40">
        <v>6078</v>
      </c>
      <c r="E84" s="1157">
        <f t="shared" si="17"/>
        <v>931</v>
      </c>
      <c r="F84" s="40">
        <f t="shared" si="18"/>
        <v>1471</v>
      </c>
      <c r="G84" s="40">
        <f t="shared" si="19"/>
        <v>5421</v>
      </c>
      <c r="H84" s="286"/>
      <c r="I84" s="1157">
        <f>SUM(I76:I83)</f>
        <v>0</v>
      </c>
      <c r="J84" s="40">
        <v>540</v>
      </c>
      <c r="K84" s="40">
        <f>SUM(K76:K83)</f>
        <v>5421</v>
      </c>
      <c r="L84" s="1157"/>
      <c r="M84" s="40">
        <v>0</v>
      </c>
      <c r="N84" s="40"/>
      <c r="O84" s="1157"/>
      <c r="P84" s="40">
        <v>0</v>
      </c>
      <c r="Q84" s="40"/>
      <c r="R84" s="1157">
        <f>SUM(R76:R83)</f>
        <v>931</v>
      </c>
      <c r="S84" s="40">
        <v>931</v>
      </c>
      <c r="T84" s="40"/>
      <c r="U84" s="1157"/>
      <c r="V84" s="40">
        <v>0</v>
      </c>
      <c r="W84" s="40"/>
      <c r="X84" s="1157"/>
      <c r="Y84" s="40">
        <v>0</v>
      </c>
      <c r="Z84" s="40"/>
      <c r="AA84" s="1157"/>
      <c r="AB84" s="40">
        <v>0</v>
      </c>
      <c r="AC84" s="40"/>
      <c r="AD84" s="1157"/>
      <c r="AE84" s="40">
        <v>0</v>
      </c>
      <c r="AF84" s="40"/>
      <c r="AG84" s="1157"/>
      <c r="AH84" s="40">
        <v>0</v>
      </c>
      <c r="AI84" s="40"/>
    </row>
    <row r="85" spans="1:35" ht="5.25" customHeight="1" x14ac:dyDescent="0.25">
      <c r="A85" s="404"/>
      <c r="B85" s="387"/>
      <c r="C85" s="387"/>
      <c r="D85" s="144"/>
      <c r="E85" s="1158"/>
      <c r="F85" s="144"/>
      <c r="G85" s="144"/>
      <c r="H85" s="286" t="e">
        <f t="shared" si="20"/>
        <v>#DIV/0!</v>
      </c>
      <c r="I85" s="1128"/>
      <c r="J85" s="42">
        <v>0</v>
      </c>
      <c r="K85" s="42"/>
      <c r="L85" s="1128"/>
      <c r="M85" s="42">
        <v>0</v>
      </c>
      <c r="N85" s="42"/>
      <c r="O85" s="1128"/>
      <c r="P85" s="42">
        <v>0</v>
      </c>
      <c r="Q85" s="42"/>
      <c r="R85" s="1128"/>
      <c r="S85" s="42"/>
      <c r="T85" s="42"/>
      <c r="U85" s="1128"/>
      <c r="V85" s="42">
        <v>0</v>
      </c>
      <c r="W85" s="42"/>
      <c r="X85" s="1128"/>
      <c r="Y85" s="42"/>
      <c r="Z85" s="42"/>
      <c r="AA85" s="1128"/>
      <c r="AB85" s="42">
        <v>0</v>
      </c>
      <c r="AC85" s="42"/>
      <c r="AD85" s="1128"/>
      <c r="AE85" s="42"/>
      <c r="AF85" s="42"/>
      <c r="AG85" s="1128"/>
      <c r="AH85" s="42">
        <v>0</v>
      </c>
      <c r="AI85" s="42"/>
    </row>
    <row r="86" spans="1:35" ht="12.95" customHeight="1" x14ac:dyDescent="0.25">
      <c r="A86" s="4" t="s">
        <v>125</v>
      </c>
      <c r="B86" s="1624" t="s">
        <v>124</v>
      </c>
      <c r="C86" s="1624"/>
      <c r="D86" s="40">
        <v>0</v>
      </c>
      <c r="E86" s="1157">
        <f t="shared" si="17"/>
        <v>0</v>
      </c>
      <c r="F86" s="40">
        <f t="shared" si="18"/>
        <v>0</v>
      </c>
      <c r="G86" s="40">
        <f t="shared" si="19"/>
        <v>0</v>
      </c>
      <c r="H86" s="286"/>
      <c r="I86" s="1159"/>
      <c r="J86" s="22">
        <v>0</v>
      </c>
      <c r="K86" s="22"/>
      <c r="L86" s="1159"/>
      <c r="M86" s="22">
        <v>0</v>
      </c>
      <c r="N86" s="22"/>
      <c r="O86" s="1159"/>
      <c r="P86" s="22">
        <v>0</v>
      </c>
      <c r="Q86" s="22"/>
      <c r="R86" s="1159"/>
      <c r="S86" s="22">
        <v>0</v>
      </c>
      <c r="T86" s="22"/>
      <c r="U86" s="1159"/>
      <c r="V86" s="22">
        <v>0</v>
      </c>
      <c r="W86" s="22"/>
      <c r="X86" s="1159"/>
      <c r="Y86" s="22">
        <v>0</v>
      </c>
      <c r="Z86" s="22"/>
      <c r="AA86" s="1159"/>
      <c r="AB86" s="22">
        <v>0</v>
      </c>
      <c r="AC86" s="22"/>
      <c r="AD86" s="1159"/>
      <c r="AE86" s="22">
        <v>0</v>
      </c>
      <c r="AF86" s="22"/>
      <c r="AG86" s="1159"/>
      <c r="AH86" s="22">
        <v>0</v>
      </c>
      <c r="AI86" s="22"/>
    </row>
    <row r="87" spans="1:35" ht="12.95" customHeight="1" x14ac:dyDescent="0.25">
      <c r="A87" s="4" t="s">
        <v>127</v>
      </c>
      <c r="B87" s="1624" t="s">
        <v>126</v>
      </c>
      <c r="C87" s="1624"/>
      <c r="D87" s="40">
        <v>0</v>
      </c>
      <c r="E87" s="1157">
        <f t="shared" si="17"/>
        <v>0</v>
      </c>
      <c r="F87" s="40">
        <f t="shared" si="18"/>
        <v>0</v>
      </c>
      <c r="G87" s="40">
        <f t="shared" si="19"/>
        <v>0</v>
      </c>
      <c r="H87" s="286"/>
      <c r="I87" s="1159"/>
      <c r="J87" s="22">
        <v>0</v>
      </c>
      <c r="K87" s="22"/>
      <c r="L87" s="1159"/>
      <c r="M87" s="22">
        <v>0</v>
      </c>
      <c r="N87" s="22"/>
      <c r="O87" s="1159"/>
      <c r="P87" s="22">
        <v>0</v>
      </c>
      <c r="Q87" s="22"/>
      <c r="R87" s="1159"/>
      <c r="S87" s="22">
        <v>0</v>
      </c>
      <c r="T87" s="22"/>
      <c r="U87" s="1159"/>
      <c r="V87" s="22">
        <v>0</v>
      </c>
      <c r="W87" s="22"/>
      <c r="X87" s="1159"/>
      <c r="Y87" s="22">
        <v>0</v>
      </c>
      <c r="Z87" s="22"/>
      <c r="AA87" s="1159"/>
      <c r="AB87" s="22">
        <v>0</v>
      </c>
      <c r="AC87" s="22"/>
      <c r="AD87" s="1159"/>
      <c r="AE87" s="22">
        <v>0</v>
      </c>
      <c r="AF87" s="22"/>
      <c r="AG87" s="1159"/>
      <c r="AH87" s="22">
        <v>0</v>
      </c>
      <c r="AI87" s="22"/>
    </row>
    <row r="88" spans="1:35" ht="12.95" customHeight="1" x14ac:dyDescent="0.25">
      <c r="A88" s="4" t="s">
        <v>129</v>
      </c>
      <c r="B88" s="1624" t="s">
        <v>128</v>
      </c>
      <c r="C88" s="1624"/>
      <c r="D88" s="40">
        <v>0</v>
      </c>
      <c r="E88" s="1157">
        <f t="shared" si="17"/>
        <v>0</v>
      </c>
      <c r="F88" s="40">
        <f t="shared" si="18"/>
        <v>0</v>
      </c>
      <c r="G88" s="40">
        <f t="shared" si="19"/>
        <v>0</v>
      </c>
      <c r="H88" s="286"/>
      <c r="I88" s="1159"/>
      <c r="J88" s="22">
        <v>0</v>
      </c>
      <c r="K88" s="22"/>
      <c r="L88" s="1159"/>
      <c r="M88" s="22">
        <v>0</v>
      </c>
      <c r="N88" s="22"/>
      <c r="O88" s="1159"/>
      <c r="P88" s="22">
        <v>0</v>
      </c>
      <c r="Q88" s="22"/>
      <c r="R88" s="1159"/>
      <c r="S88" s="22">
        <v>0</v>
      </c>
      <c r="T88" s="22"/>
      <c r="U88" s="1159"/>
      <c r="V88" s="22">
        <v>0</v>
      </c>
      <c r="W88" s="22"/>
      <c r="X88" s="1159"/>
      <c r="Y88" s="22">
        <v>0</v>
      </c>
      <c r="Z88" s="22"/>
      <c r="AA88" s="1159"/>
      <c r="AB88" s="22">
        <v>0</v>
      </c>
      <c r="AC88" s="22"/>
      <c r="AD88" s="1159"/>
      <c r="AE88" s="22">
        <v>0</v>
      </c>
      <c r="AF88" s="22"/>
      <c r="AG88" s="1159"/>
      <c r="AH88" s="22">
        <v>0</v>
      </c>
      <c r="AI88" s="22"/>
    </row>
    <row r="89" spans="1:35" ht="12.95" customHeight="1" x14ac:dyDescent="0.25">
      <c r="A89" s="4" t="s">
        <v>131</v>
      </c>
      <c r="B89" s="1624" t="s">
        <v>130</v>
      </c>
      <c r="C89" s="1624"/>
      <c r="D89" s="40">
        <v>0</v>
      </c>
      <c r="E89" s="1157">
        <f t="shared" si="17"/>
        <v>0</v>
      </c>
      <c r="F89" s="40">
        <f t="shared" si="18"/>
        <v>0</v>
      </c>
      <c r="G89" s="40">
        <f t="shared" si="19"/>
        <v>0</v>
      </c>
      <c r="H89" s="286"/>
      <c r="I89" s="1159"/>
      <c r="J89" s="22">
        <v>0</v>
      </c>
      <c r="K89" s="22"/>
      <c r="L89" s="1159"/>
      <c r="M89" s="22">
        <v>0</v>
      </c>
      <c r="N89" s="22"/>
      <c r="O89" s="1159"/>
      <c r="P89" s="22">
        <v>0</v>
      </c>
      <c r="Q89" s="22"/>
      <c r="R89" s="1159"/>
      <c r="S89" s="22">
        <v>0</v>
      </c>
      <c r="T89" s="22"/>
      <c r="U89" s="1159"/>
      <c r="V89" s="22">
        <v>0</v>
      </c>
      <c r="W89" s="22"/>
      <c r="X89" s="1159"/>
      <c r="Y89" s="22">
        <v>0</v>
      </c>
      <c r="Z89" s="22"/>
      <c r="AA89" s="1159"/>
      <c r="AB89" s="22">
        <v>0</v>
      </c>
      <c r="AC89" s="22"/>
      <c r="AD89" s="1159"/>
      <c r="AE89" s="22">
        <v>0</v>
      </c>
      <c r="AF89" s="22"/>
      <c r="AG89" s="1159"/>
      <c r="AH89" s="22">
        <v>0</v>
      </c>
      <c r="AI89" s="22"/>
    </row>
    <row r="90" spans="1:35" s="32" customFormat="1" ht="12.95" customHeight="1" x14ac:dyDescent="0.2">
      <c r="A90" s="5" t="s">
        <v>132</v>
      </c>
      <c r="B90" s="1631" t="s">
        <v>160</v>
      </c>
      <c r="C90" s="1631"/>
      <c r="D90" s="40">
        <v>0</v>
      </c>
      <c r="E90" s="1157">
        <f t="shared" si="17"/>
        <v>0</v>
      </c>
      <c r="F90" s="40">
        <f t="shared" si="18"/>
        <v>0</v>
      </c>
      <c r="G90" s="40">
        <f t="shared" si="19"/>
        <v>0</v>
      </c>
      <c r="H90" s="286"/>
      <c r="I90" s="1157"/>
      <c r="J90" s="40">
        <v>0</v>
      </c>
      <c r="K90" s="40"/>
      <c r="L90" s="1157"/>
      <c r="M90" s="40">
        <v>0</v>
      </c>
      <c r="N90" s="40"/>
      <c r="O90" s="1157"/>
      <c r="P90" s="40">
        <v>0</v>
      </c>
      <c r="Q90" s="40"/>
      <c r="R90" s="1157"/>
      <c r="S90" s="40">
        <v>0</v>
      </c>
      <c r="T90" s="40"/>
      <c r="U90" s="1157"/>
      <c r="V90" s="40">
        <v>0</v>
      </c>
      <c r="W90" s="40"/>
      <c r="X90" s="1157"/>
      <c r="Y90" s="40">
        <v>0</v>
      </c>
      <c r="Z90" s="40"/>
      <c r="AA90" s="1157"/>
      <c r="AB90" s="40">
        <v>0</v>
      </c>
      <c r="AC90" s="40"/>
      <c r="AD90" s="1157"/>
      <c r="AE90" s="40">
        <v>0</v>
      </c>
      <c r="AF90" s="40"/>
      <c r="AG90" s="1157"/>
      <c r="AH90" s="40">
        <v>0</v>
      </c>
      <c r="AI90" s="40"/>
    </row>
    <row r="91" spans="1:35" ht="12.95" hidden="1" customHeight="1" x14ac:dyDescent="0.25">
      <c r="A91" s="404"/>
      <c r="B91" s="387"/>
      <c r="C91" s="387"/>
      <c r="D91" s="144">
        <v>0</v>
      </c>
      <c r="E91" s="1158">
        <f t="shared" si="17"/>
        <v>0</v>
      </c>
      <c r="F91" s="144">
        <f t="shared" si="18"/>
        <v>0</v>
      </c>
      <c r="G91" s="144">
        <f t="shared" si="19"/>
        <v>0</v>
      </c>
      <c r="H91" s="286"/>
      <c r="I91" s="1128"/>
      <c r="J91" s="42">
        <v>0</v>
      </c>
      <c r="K91" s="42"/>
      <c r="L91" s="1128"/>
      <c r="M91" s="42">
        <v>0</v>
      </c>
      <c r="N91" s="42"/>
      <c r="O91" s="1128"/>
      <c r="P91" s="42">
        <v>0</v>
      </c>
      <c r="Q91" s="42"/>
      <c r="R91" s="1128"/>
      <c r="S91" s="42"/>
      <c r="T91" s="42"/>
      <c r="U91" s="1128"/>
      <c r="V91" s="42">
        <v>0</v>
      </c>
      <c r="W91" s="42"/>
      <c r="X91" s="1128"/>
      <c r="Y91" s="42"/>
      <c r="Z91" s="42"/>
      <c r="AA91" s="1128"/>
      <c r="AB91" s="42">
        <v>0</v>
      </c>
      <c r="AC91" s="42"/>
      <c r="AD91" s="1128"/>
      <c r="AE91" s="42"/>
      <c r="AF91" s="42"/>
      <c r="AG91" s="1128"/>
      <c r="AH91" s="42">
        <v>0</v>
      </c>
      <c r="AI91" s="42"/>
    </row>
    <row r="92" spans="1:35" ht="12.95" hidden="1" customHeight="1" x14ac:dyDescent="0.25">
      <c r="A92" s="402" t="s">
        <v>363</v>
      </c>
      <c r="B92" s="1642" t="s">
        <v>364</v>
      </c>
      <c r="C92" s="1642"/>
      <c r="D92" s="144">
        <v>0</v>
      </c>
      <c r="E92" s="1158">
        <f t="shared" si="17"/>
        <v>0</v>
      </c>
      <c r="F92" s="144">
        <f t="shared" si="18"/>
        <v>0</v>
      </c>
      <c r="G92" s="144">
        <f t="shared" si="19"/>
        <v>0</v>
      </c>
      <c r="H92" s="286"/>
      <c r="I92" s="1128"/>
      <c r="J92" s="42">
        <v>0</v>
      </c>
      <c r="K92" s="42"/>
      <c r="L92" s="1128"/>
      <c r="M92" s="42">
        <v>0</v>
      </c>
      <c r="N92" s="42"/>
      <c r="O92" s="1128"/>
      <c r="P92" s="42">
        <v>0</v>
      </c>
      <c r="Q92" s="42"/>
      <c r="R92" s="1128"/>
      <c r="S92" s="42"/>
      <c r="T92" s="42"/>
      <c r="U92" s="1128"/>
      <c r="V92" s="42">
        <v>0</v>
      </c>
      <c r="W92" s="42"/>
      <c r="X92" s="1128"/>
      <c r="Y92" s="42"/>
      <c r="Z92" s="42"/>
      <c r="AA92" s="1128"/>
      <c r="AB92" s="42">
        <v>0</v>
      </c>
      <c r="AC92" s="42"/>
      <c r="AD92" s="1128"/>
      <c r="AE92" s="42"/>
      <c r="AF92" s="42"/>
      <c r="AG92" s="1128"/>
      <c r="AH92" s="42">
        <v>0</v>
      </c>
      <c r="AI92" s="42"/>
    </row>
    <row r="93" spans="1:35" ht="12.95" hidden="1" customHeight="1" x14ac:dyDescent="0.25">
      <c r="A93" s="402" t="s">
        <v>376</v>
      </c>
      <c r="B93" s="1642" t="s">
        <v>377</v>
      </c>
      <c r="C93" s="1642"/>
      <c r="D93" s="144">
        <v>0</v>
      </c>
      <c r="E93" s="1158">
        <f t="shared" si="17"/>
        <v>0</v>
      </c>
      <c r="F93" s="144">
        <f t="shared" si="18"/>
        <v>0</v>
      </c>
      <c r="G93" s="144">
        <f t="shared" si="19"/>
        <v>0</v>
      </c>
      <c r="H93" s="286"/>
      <c r="I93" s="1128"/>
      <c r="J93" s="42">
        <v>0</v>
      </c>
      <c r="K93" s="42"/>
      <c r="L93" s="1128"/>
      <c r="M93" s="42">
        <v>0</v>
      </c>
      <c r="N93" s="42"/>
      <c r="O93" s="1128"/>
      <c r="P93" s="42">
        <v>0</v>
      </c>
      <c r="Q93" s="42"/>
      <c r="R93" s="1128"/>
      <c r="S93" s="42"/>
      <c r="T93" s="42"/>
      <c r="U93" s="1128"/>
      <c r="V93" s="42">
        <v>0</v>
      </c>
      <c r="W93" s="42"/>
      <c r="X93" s="1128"/>
      <c r="Y93" s="42"/>
      <c r="Z93" s="42"/>
      <c r="AA93" s="1128"/>
      <c r="AB93" s="42">
        <v>0</v>
      </c>
      <c r="AC93" s="42"/>
      <c r="AD93" s="1128"/>
      <c r="AE93" s="42"/>
      <c r="AF93" s="42"/>
      <c r="AG93" s="1128"/>
      <c r="AH93" s="42">
        <v>0</v>
      </c>
      <c r="AI93" s="42"/>
    </row>
    <row r="94" spans="1:35" ht="12.95" hidden="1" customHeight="1" x14ac:dyDescent="0.25">
      <c r="A94" s="402" t="s">
        <v>133</v>
      </c>
      <c r="B94" s="1642" t="s">
        <v>159</v>
      </c>
      <c r="C94" s="1642"/>
      <c r="D94" s="144">
        <v>0</v>
      </c>
      <c r="E94" s="1158">
        <f t="shared" si="17"/>
        <v>0</v>
      </c>
      <c r="F94" s="144">
        <f t="shared" si="18"/>
        <v>0</v>
      </c>
      <c r="G94" s="144">
        <f t="shared" si="19"/>
        <v>0</v>
      </c>
      <c r="H94" s="286"/>
      <c r="I94" s="1128"/>
      <c r="J94" s="42">
        <v>0</v>
      </c>
      <c r="K94" s="42"/>
      <c r="L94" s="1128"/>
      <c r="M94" s="42">
        <v>0</v>
      </c>
      <c r="N94" s="42"/>
      <c r="O94" s="1128"/>
      <c r="P94" s="42">
        <v>0</v>
      </c>
      <c r="Q94" s="42"/>
      <c r="R94" s="1128"/>
      <c r="S94" s="42"/>
      <c r="T94" s="42"/>
      <c r="U94" s="1128"/>
      <c r="V94" s="42">
        <v>0</v>
      </c>
      <c r="W94" s="42"/>
      <c r="X94" s="1128"/>
      <c r="Y94" s="42"/>
      <c r="Z94" s="42"/>
      <c r="AA94" s="1128"/>
      <c r="AB94" s="42">
        <v>0</v>
      </c>
      <c r="AC94" s="42"/>
      <c r="AD94" s="1128"/>
      <c r="AE94" s="42"/>
      <c r="AF94" s="42"/>
      <c r="AG94" s="1128"/>
      <c r="AH94" s="42">
        <v>0</v>
      </c>
      <c r="AI94" s="42"/>
    </row>
    <row r="95" spans="1:35" s="32" customFormat="1" ht="12.95" hidden="1" customHeight="1" x14ac:dyDescent="0.2">
      <c r="A95" s="404" t="s">
        <v>134</v>
      </c>
      <c r="B95" s="1737" t="s">
        <v>158</v>
      </c>
      <c r="C95" s="1737"/>
      <c r="D95" s="144">
        <v>0</v>
      </c>
      <c r="E95" s="1158">
        <f t="shared" si="17"/>
        <v>0</v>
      </c>
      <c r="F95" s="144">
        <f t="shared" si="18"/>
        <v>0</v>
      </c>
      <c r="G95" s="144">
        <f t="shared" si="19"/>
        <v>0</v>
      </c>
      <c r="H95" s="286"/>
      <c r="I95" s="1158"/>
      <c r="J95" s="144">
        <v>0</v>
      </c>
      <c r="K95" s="144"/>
      <c r="L95" s="1158"/>
      <c r="M95" s="144">
        <v>0</v>
      </c>
      <c r="N95" s="144"/>
      <c r="O95" s="1158"/>
      <c r="P95" s="144">
        <v>0</v>
      </c>
      <c r="Q95" s="144"/>
      <c r="R95" s="1158"/>
      <c r="S95" s="144"/>
      <c r="T95" s="144"/>
      <c r="U95" s="1158"/>
      <c r="V95" s="144">
        <v>0</v>
      </c>
      <c r="W95" s="144"/>
      <c r="X95" s="1158"/>
      <c r="Y95" s="144"/>
      <c r="Z95" s="144"/>
      <c r="AA95" s="1158"/>
      <c r="AB95" s="144">
        <v>0</v>
      </c>
      <c r="AC95" s="144"/>
      <c r="AD95" s="1158"/>
      <c r="AE95" s="144"/>
      <c r="AF95" s="144"/>
      <c r="AG95" s="1158"/>
      <c r="AH95" s="144">
        <v>0</v>
      </c>
      <c r="AI95" s="144"/>
    </row>
    <row r="96" spans="1:35" ht="12.95" customHeight="1" x14ac:dyDescent="0.25">
      <c r="A96" s="404"/>
      <c r="B96" s="299"/>
      <c r="C96" s="299"/>
      <c r="D96" s="144"/>
      <c r="E96" s="1158"/>
      <c r="F96" s="144"/>
      <c r="G96" s="144"/>
      <c r="H96" s="286"/>
      <c r="I96" s="1128"/>
      <c r="J96" s="42"/>
      <c r="K96" s="42"/>
      <c r="L96" s="1128"/>
      <c r="M96" s="42">
        <v>0</v>
      </c>
      <c r="N96" s="42"/>
      <c r="O96" s="1128"/>
      <c r="P96" s="42">
        <v>0</v>
      </c>
      <c r="Q96" s="42"/>
      <c r="R96" s="1128"/>
      <c r="S96" s="42"/>
      <c r="T96" s="42"/>
      <c r="U96" s="1128"/>
      <c r="V96" s="42"/>
      <c r="W96" s="42"/>
      <c r="X96" s="1128"/>
      <c r="Y96" s="42"/>
      <c r="Z96" s="42"/>
      <c r="AA96" s="1128"/>
      <c r="AB96" s="42">
        <v>0</v>
      </c>
      <c r="AC96" s="42"/>
      <c r="AD96" s="1128"/>
      <c r="AE96" s="42"/>
      <c r="AF96" s="42"/>
      <c r="AG96" s="1128"/>
      <c r="AH96" s="42">
        <v>0</v>
      </c>
      <c r="AI96" s="42"/>
    </row>
    <row r="97" spans="1:35" s="32" customFormat="1" ht="12.95" customHeight="1" x14ac:dyDescent="0.2">
      <c r="A97" s="46" t="s">
        <v>135</v>
      </c>
      <c r="B97" s="1631" t="s">
        <v>157</v>
      </c>
      <c r="C97" s="1631"/>
      <c r="D97" s="40">
        <v>490283</v>
      </c>
      <c r="E97" s="1157">
        <f t="shared" si="17"/>
        <v>700515</v>
      </c>
      <c r="F97" s="40">
        <f>+J97+P97+S97+V97+Y97+AH97+AB97+AE97+M97</f>
        <v>1406646</v>
      </c>
      <c r="G97" s="40">
        <f t="shared" si="19"/>
        <v>352691</v>
      </c>
      <c r="H97" s="286">
        <f t="shared" si="20"/>
        <v>0.25073188279069503</v>
      </c>
      <c r="I97" s="1157">
        <f t="shared" ref="I97:AI97" si="22">+I95+I90+I84+I74+I56+I36+I10+I8</f>
        <v>33549</v>
      </c>
      <c r="J97" s="971">
        <v>62970</v>
      </c>
      <c r="K97" s="971">
        <f t="shared" si="22"/>
        <v>42266</v>
      </c>
      <c r="L97" s="1157">
        <f t="shared" si="22"/>
        <v>133813</v>
      </c>
      <c r="M97" s="40">
        <v>150903</v>
      </c>
      <c r="N97" s="40">
        <f t="shared" si="22"/>
        <v>81532</v>
      </c>
      <c r="O97" s="1157">
        <f t="shared" si="22"/>
        <v>34124</v>
      </c>
      <c r="P97" s="971">
        <v>36682</v>
      </c>
      <c r="Q97" s="971">
        <f t="shared" si="22"/>
        <v>18854</v>
      </c>
      <c r="R97" s="1157">
        <f t="shared" si="22"/>
        <v>1312</v>
      </c>
      <c r="S97" s="971">
        <v>1312</v>
      </c>
      <c r="T97" s="971">
        <f t="shared" si="22"/>
        <v>0</v>
      </c>
      <c r="U97" s="1157">
        <f t="shared" si="22"/>
        <v>1397</v>
      </c>
      <c r="V97" s="971">
        <v>457</v>
      </c>
      <c r="W97" s="971">
        <f t="shared" si="22"/>
        <v>457</v>
      </c>
      <c r="X97" s="1157">
        <f t="shared" si="22"/>
        <v>26604</v>
      </c>
      <c r="Y97" s="971">
        <v>28604</v>
      </c>
      <c r="Z97" s="971">
        <f t="shared" si="22"/>
        <v>13725</v>
      </c>
      <c r="AA97" s="1157">
        <f t="shared" si="22"/>
        <v>4402</v>
      </c>
      <c r="AB97" s="971">
        <v>7114</v>
      </c>
      <c r="AC97" s="971">
        <f t="shared" si="22"/>
        <v>3974</v>
      </c>
      <c r="AD97" s="1157">
        <f t="shared" si="22"/>
        <v>1651</v>
      </c>
      <c r="AE97" s="971">
        <v>3048</v>
      </c>
      <c r="AF97" s="40">
        <f t="shared" si="22"/>
        <v>0</v>
      </c>
      <c r="AG97" s="1157">
        <f t="shared" si="22"/>
        <v>463663</v>
      </c>
      <c r="AH97" s="40">
        <v>1115556</v>
      </c>
      <c r="AI97" s="40">
        <f t="shared" si="22"/>
        <v>191883</v>
      </c>
    </row>
    <row r="98" spans="1:35" ht="12.95" customHeight="1" x14ac:dyDescent="0.25">
      <c r="A98" s="391"/>
      <c r="D98" s="144"/>
      <c r="E98" s="1158"/>
      <c r="F98" s="144"/>
      <c r="G98" s="144"/>
      <c r="H98" s="286"/>
      <c r="I98" s="1164"/>
      <c r="J98" s="973"/>
      <c r="K98" s="973"/>
      <c r="L98" s="1164"/>
      <c r="O98" s="1164"/>
      <c r="P98" s="973"/>
      <c r="Q98" s="973"/>
      <c r="R98" s="1164"/>
      <c r="S98" s="973"/>
      <c r="T98" s="973"/>
      <c r="U98" s="1164"/>
      <c r="V98" s="973"/>
      <c r="W98" s="973"/>
      <c r="X98" s="1164"/>
      <c r="Y98" s="973"/>
      <c r="Z98" s="973"/>
      <c r="AA98" s="1164"/>
      <c r="AB98" s="973"/>
      <c r="AC98" s="973"/>
      <c r="AD98" s="1164"/>
      <c r="AE98" s="973"/>
      <c r="AG98" s="1164"/>
    </row>
    <row r="99" spans="1:35" ht="12.95" customHeight="1" x14ac:dyDescent="0.25">
      <c r="A99" s="447" t="s">
        <v>265</v>
      </c>
      <c r="B99" s="1736" t="s">
        <v>634</v>
      </c>
      <c r="C99" s="1736"/>
      <c r="D99" s="40">
        <v>0</v>
      </c>
      <c r="E99" s="1157">
        <f t="shared" si="17"/>
        <v>0</v>
      </c>
      <c r="F99" s="40">
        <f t="shared" si="18"/>
        <v>0</v>
      </c>
      <c r="G99" s="40">
        <f t="shared" si="19"/>
        <v>0</v>
      </c>
      <c r="H99" s="286"/>
      <c r="I99" s="1165"/>
      <c r="J99" s="17">
        <v>0</v>
      </c>
      <c r="K99" s="22">
        <f t="shared" ref="K99:K102" si="23">I99+J99</f>
        <v>0</v>
      </c>
      <c r="L99" s="1165"/>
      <c r="M99" s="17">
        <v>0</v>
      </c>
      <c r="N99" s="22">
        <f t="shared" ref="N99:N102" si="24">L99+M99</f>
        <v>0</v>
      </c>
      <c r="O99" s="1165"/>
      <c r="P99" s="17">
        <v>0</v>
      </c>
      <c r="Q99" s="22">
        <f t="shared" ref="Q99:Q102" si="25">O99+P99</f>
        <v>0</v>
      </c>
      <c r="R99" s="1165"/>
      <c r="S99" s="17">
        <v>0</v>
      </c>
      <c r="T99" s="17"/>
      <c r="U99" s="1165"/>
      <c r="V99" s="17">
        <v>0</v>
      </c>
      <c r="W99" s="17"/>
      <c r="X99" s="1165"/>
      <c r="Y99" s="17">
        <v>0</v>
      </c>
      <c r="Z99" s="22">
        <f t="shared" ref="Z99:Z102" si="26">X99+Y99</f>
        <v>0</v>
      </c>
      <c r="AA99" s="1165"/>
      <c r="AB99" s="17">
        <v>0</v>
      </c>
      <c r="AC99" s="22">
        <f t="shared" ref="AC99:AC102" si="27">AA99+AB99</f>
        <v>0</v>
      </c>
      <c r="AD99" s="1165"/>
      <c r="AE99" s="17">
        <v>0</v>
      </c>
      <c r="AF99" s="22">
        <f t="shared" ref="AF99:AF102" si="28">AD99+AE99</f>
        <v>0</v>
      </c>
      <c r="AG99" s="1159"/>
      <c r="AH99" s="22"/>
      <c r="AI99" s="22"/>
    </row>
    <row r="100" spans="1:35" ht="12.95" customHeight="1" x14ac:dyDescent="0.25">
      <c r="A100" s="447" t="s">
        <v>630</v>
      </c>
      <c r="B100" s="1736" t="s">
        <v>631</v>
      </c>
      <c r="C100" s="1736"/>
      <c r="D100" s="40">
        <v>0</v>
      </c>
      <c r="E100" s="1157">
        <f t="shared" si="17"/>
        <v>0</v>
      </c>
      <c r="F100" s="40">
        <f t="shared" si="18"/>
        <v>0</v>
      </c>
      <c r="G100" s="40">
        <f t="shared" si="19"/>
        <v>0</v>
      </c>
      <c r="H100" s="286"/>
      <c r="I100" s="1165"/>
      <c r="J100" s="17">
        <v>0</v>
      </c>
      <c r="K100" s="22">
        <f t="shared" si="23"/>
        <v>0</v>
      </c>
      <c r="L100" s="1165"/>
      <c r="M100" s="17">
        <v>0</v>
      </c>
      <c r="N100" s="22">
        <f t="shared" si="24"/>
        <v>0</v>
      </c>
      <c r="O100" s="1165"/>
      <c r="P100" s="17">
        <v>0</v>
      </c>
      <c r="Q100" s="22">
        <f t="shared" si="25"/>
        <v>0</v>
      </c>
      <c r="R100" s="1165"/>
      <c r="S100" s="17">
        <v>0</v>
      </c>
      <c r="T100" s="17"/>
      <c r="U100" s="1165"/>
      <c r="V100" s="17">
        <v>0</v>
      </c>
      <c r="W100" s="17"/>
      <c r="X100" s="1165"/>
      <c r="Y100" s="17">
        <v>0</v>
      </c>
      <c r="Z100" s="22">
        <f t="shared" si="26"/>
        <v>0</v>
      </c>
      <c r="AA100" s="1165"/>
      <c r="AB100" s="17">
        <v>0</v>
      </c>
      <c r="AC100" s="22">
        <f t="shared" si="27"/>
        <v>0</v>
      </c>
      <c r="AD100" s="1165"/>
      <c r="AE100" s="17">
        <v>0</v>
      </c>
      <c r="AF100" s="22">
        <f t="shared" si="28"/>
        <v>0</v>
      </c>
      <c r="AG100" s="1159"/>
      <c r="AH100" s="22">
        <v>0</v>
      </c>
      <c r="AI100" s="22"/>
    </row>
    <row r="101" spans="1:35" s="32" customFormat="1" ht="12.95" customHeight="1" x14ac:dyDescent="0.2">
      <c r="A101" s="447" t="s">
        <v>632</v>
      </c>
      <c r="B101" s="1736" t="s">
        <v>633</v>
      </c>
      <c r="C101" s="1736"/>
      <c r="D101" s="40">
        <v>30498</v>
      </c>
      <c r="E101" s="1157">
        <f>+I101+O101+R101+U101+X101+AG101+AA101+AD101+L101</f>
        <v>41316</v>
      </c>
      <c r="F101" s="40">
        <f t="shared" si="18"/>
        <v>46617</v>
      </c>
      <c r="G101" s="40">
        <f t="shared" si="19"/>
        <v>46617</v>
      </c>
      <c r="H101" s="286">
        <f t="shared" si="20"/>
        <v>1</v>
      </c>
      <c r="I101" s="1166"/>
      <c r="J101" s="33">
        <v>0</v>
      </c>
      <c r="K101" s="22">
        <f t="shared" si="23"/>
        <v>0</v>
      </c>
      <c r="L101" s="1166"/>
      <c r="M101" s="33">
        <v>0</v>
      </c>
      <c r="N101" s="22">
        <f t="shared" si="24"/>
        <v>0</v>
      </c>
      <c r="O101" s="1166"/>
      <c r="P101" s="33">
        <v>0</v>
      </c>
      <c r="Q101" s="22">
        <f t="shared" si="25"/>
        <v>0</v>
      </c>
      <c r="R101" s="1166"/>
      <c r="S101" s="33">
        <v>0</v>
      </c>
      <c r="T101" s="33"/>
      <c r="U101" s="1166"/>
      <c r="V101" s="33">
        <v>0</v>
      </c>
      <c r="W101" s="33"/>
      <c r="X101" s="1166"/>
      <c r="Y101" s="33">
        <v>0</v>
      </c>
      <c r="Z101" s="22">
        <f t="shared" si="26"/>
        <v>0</v>
      </c>
      <c r="AA101" s="1166"/>
      <c r="AB101" s="33">
        <v>0</v>
      </c>
      <c r="AC101" s="22">
        <f t="shared" si="27"/>
        <v>0</v>
      </c>
      <c r="AD101" s="1166"/>
      <c r="AE101" s="33">
        <v>0</v>
      </c>
      <c r="AF101" s="22">
        <f t="shared" si="28"/>
        <v>0</v>
      </c>
      <c r="AG101" s="1159">
        <v>41316</v>
      </c>
      <c r="AH101" s="22">
        <v>46617</v>
      </c>
      <c r="AI101" s="22">
        <v>46617</v>
      </c>
    </row>
    <row r="102" spans="1:35" s="32" customFormat="1" ht="12.95" customHeight="1" x14ac:dyDescent="0.2">
      <c r="A102" s="447" t="s">
        <v>360</v>
      </c>
      <c r="B102" s="1736" t="s">
        <v>361</v>
      </c>
      <c r="C102" s="1736"/>
      <c r="D102" s="40">
        <v>739667</v>
      </c>
      <c r="E102" s="1157">
        <f t="shared" si="17"/>
        <v>875646</v>
      </c>
      <c r="F102" s="40">
        <f t="shared" si="18"/>
        <v>890781</v>
      </c>
      <c r="G102" s="40">
        <f t="shared" si="19"/>
        <v>456006</v>
      </c>
      <c r="H102" s="286">
        <f t="shared" si="20"/>
        <v>0.51191707052575208</v>
      </c>
      <c r="I102" s="1166"/>
      <c r="J102" s="33">
        <v>0</v>
      </c>
      <c r="K102" s="22">
        <f t="shared" si="23"/>
        <v>0</v>
      </c>
      <c r="L102" s="1166"/>
      <c r="M102" s="33">
        <v>0</v>
      </c>
      <c r="N102" s="22">
        <f t="shared" si="24"/>
        <v>0</v>
      </c>
      <c r="O102" s="1166"/>
      <c r="P102" s="33">
        <v>0</v>
      </c>
      <c r="Q102" s="22">
        <f t="shared" si="25"/>
        <v>0</v>
      </c>
      <c r="R102" s="1166"/>
      <c r="S102" s="33">
        <v>0</v>
      </c>
      <c r="T102" s="33"/>
      <c r="U102" s="1166"/>
      <c r="V102" s="33">
        <v>0</v>
      </c>
      <c r="W102" s="33"/>
      <c r="X102" s="1166"/>
      <c r="Y102" s="33">
        <v>0</v>
      </c>
      <c r="Z102" s="22">
        <f t="shared" si="26"/>
        <v>0</v>
      </c>
      <c r="AA102" s="1166"/>
      <c r="AB102" s="33">
        <v>0</v>
      </c>
      <c r="AC102" s="22">
        <f t="shared" si="27"/>
        <v>0</v>
      </c>
      <c r="AD102" s="1166"/>
      <c r="AE102" s="33">
        <v>0</v>
      </c>
      <c r="AF102" s="22">
        <f t="shared" si="28"/>
        <v>0</v>
      </c>
      <c r="AG102" s="1159">
        <v>875646</v>
      </c>
      <c r="AH102" s="22">
        <v>890781</v>
      </c>
      <c r="AI102" s="22">
        <v>456006</v>
      </c>
    </row>
    <row r="103" spans="1:35" s="32" customFormat="1" ht="12.95" customHeight="1" x14ac:dyDescent="0.2">
      <c r="A103" s="418" t="s">
        <v>266</v>
      </c>
      <c r="B103" s="389" t="s">
        <v>272</v>
      </c>
      <c r="C103" s="390"/>
      <c r="D103" s="40">
        <v>770165</v>
      </c>
      <c r="E103" s="1157">
        <f t="shared" si="17"/>
        <v>916962</v>
      </c>
      <c r="F103" s="40">
        <f t="shared" si="18"/>
        <v>937398</v>
      </c>
      <c r="G103" s="40">
        <f t="shared" si="19"/>
        <v>502623</v>
      </c>
      <c r="H103" s="286">
        <f t="shared" si="20"/>
        <v>0.53618953742167152</v>
      </c>
      <c r="I103" s="1166">
        <f>SUM(I99:I102)</f>
        <v>0</v>
      </c>
      <c r="J103" s="33">
        <v>0</v>
      </c>
      <c r="K103" s="33">
        <f t="shared" ref="K103:AI103" si="29">SUM(K99:K102)</f>
        <v>0</v>
      </c>
      <c r="L103" s="1166">
        <f t="shared" si="29"/>
        <v>0</v>
      </c>
      <c r="M103" s="33">
        <v>0</v>
      </c>
      <c r="N103" s="33">
        <f t="shared" si="29"/>
        <v>0</v>
      </c>
      <c r="O103" s="1166">
        <f t="shared" si="29"/>
        <v>0</v>
      </c>
      <c r="P103" s="33">
        <v>0</v>
      </c>
      <c r="Q103" s="33">
        <f t="shared" si="29"/>
        <v>0</v>
      </c>
      <c r="R103" s="1166">
        <f t="shared" si="29"/>
        <v>0</v>
      </c>
      <c r="S103" s="33">
        <v>0</v>
      </c>
      <c r="T103" s="33">
        <f t="shared" si="29"/>
        <v>0</v>
      </c>
      <c r="U103" s="1166">
        <f t="shared" si="29"/>
        <v>0</v>
      </c>
      <c r="V103" s="33">
        <v>0</v>
      </c>
      <c r="W103" s="33">
        <f t="shared" si="29"/>
        <v>0</v>
      </c>
      <c r="X103" s="1166">
        <f t="shared" si="29"/>
        <v>0</v>
      </c>
      <c r="Y103" s="33">
        <v>0</v>
      </c>
      <c r="Z103" s="33">
        <f t="shared" si="29"/>
        <v>0</v>
      </c>
      <c r="AA103" s="1166">
        <f t="shared" si="29"/>
        <v>0</v>
      </c>
      <c r="AB103" s="33">
        <v>0</v>
      </c>
      <c r="AC103" s="33">
        <f t="shared" si="29"/>
        <v>0</v>
      </c>
      <c r="AD103" s="1166">
        <f t="shared" si="29"/>
        <v>0</v>
      </c>
      <c r="AE103" s="33">
        <v>0</v>
      </c>
      <c r="AF103" s="33">
        <f t="shared" si="29"/>
        <v>0</v>
      </c>
      <c r="AG103" s="1157">
        <f t="shared" si="29"/>
        <v>916962</v>
      </c>
      <c r="AH103" s="40">
        <v>937398</v>
      </c>
      <c r="AI103" s="40">
        <f t="shared" si="29"/>
        <v>502623</v>
      </c>
    </row>
    <row r="104" spans="1:35" x14ac:dyDescent="0.25">
      <c r="A104" s="391"/>
    </row>
    <row r="105" spans="1:35" x14ac:dyDescent="0.25">
      <c r="A105" s="391"/>
    </row>
    <row r="106" spans="1:35" x14ac:dyDescent="0.25">
      <c r="A106" s="380"/>
    </row>
  </sheetData>
  <mergeCells count="94">
    <mergeCell ref="B86:C86"/>
    <mergeCell ref="B87:C87"/>
    <mergeCell ref="B88:C88"/>
    <mergeCell ref="B89:C89"/>
    <mergeCell ref="B51:C51"/>
    <mergeCell ref="B83:C83"/>
    <mergeCell ref="B84:C84"/>
    <mergeCell ref="B77:C77"/>
    <mergeCell ref="B58:C58"/>
    <mergeCell ref="B82:C82"/>
    <mergeCell ref="B99:C99"/>
    <mergeCell ref="B100:C100"/>
    <mergeCell ref="B102:C102"/>
    <mergeCell ref="B92:C92"/>
    <mergeCell ref="B97:C97"/>
    <mergeCell ref="B101:C101"/>
    <mergeCell ref="B93:C93"/>
    <mergeCell ref="B94:C94"/>
    <mergeCell ref="B95:C95"/>
    <mergeCell ref="B12:C12"/>
    <mergeCell ref="B28:C28"/>
    <mergeCell ref="B22:C22"/>
    <mergeCell ref="B38:C38"/>
    <mergeCell ref="B23:C23"/>
    <mergeCell ref="B24:C24"/>
    <mergeCell ref="B25:C25"/>
    <mergeCell ref="B35:C35"/>
    <mergeCell ref="B36:C36"/>
    <mergeCell ref="B29:C29"/>
    <mergeCell ref="B30:C30"/>
    <mergeCell ref="B31:C31"/>
    <mergeCell ref="B32:C32"/>
    <mergeCell ref="B34:C34"/>
    <mergeCell ref="B13:C13"/>
    <mergeCell ref="B15:C15"/>
    <mergeCell ref="B41:C41"/>
    <mergeCell ref="B45:C45"/>
    <mergeCell ref="B47:C47"/>
    <mergeCell ref="B80:C80"/>
    <mergeCell ref="B81:C81"/>
    <mergeCell ref="B42:C42"/>
    <mergeCell ref="B49:C49"/>
    <mergeCell ref="B10:C10"/>
    <mergeCell ref="B90:C90"/>
    <mergeCell ref="B56:C56"/>
    <mergeCell ref="B57:C57"/>
    <mergeCell ref="B26:C26"/>
    <mergeCell ref="B33:C33"/>
    <mergeCell ref="B79:C79"/>
    <mergeCell ref="B61:C61"/>
    <mergeCell ref="B62:C62"/>
    <mergeCell ref="B63:C63"/>
    <mergeCell ref="B74:C74"/>
    <mergeCell ref="B76:C76"/>
    <mergeCell ref="B59:C59"/>
    <mergeCell ref="B60:C60"/>
    <mergeCell ref="B39:C39"/>
    <mergeCell ref="B27:C27"/>
    <mergeCell ref="B6:C6"/>
    <mergeCell ref="B7:C7"/>
    <mergeCell ref="B8:C8"/>
    <mergeCell ref="L3:N3"/>
    <mergeCell ref="H3:H5"/>
    <mergeCell ref="D3:D5"/>
    <mergeCell ref="U4:W4"/>
    <mergeCell ref="X4:Z4"/>
    <mergeCell ref="B3:C5"/>
    <mergeCell ref="R3:T3"/>
    <mergeCell ref="R4:T4"/>
    <mergeCell ref="U3:W3"/>
    <mergeCell ref="X3:Z3"/>
    <mergeCell ref="B20:C20"/>
    <mergeCell ref="B21:C21"/>
    <mergeCell ref="B17:C17"/>
    <mergeCell ref="B18:C18"/>
    <mergeCell ref="B14:C14"/>
    <mergeCell ref="B19:C19"/>
    <mergeCell ref="B16:C16"/>
    <mergeCell ref="AG4:AI4"/>
    <mergeCell ref="AD4:AF4"/>
    <mergeCell ref="A1:AI1"/>
    <mergeCell ref="A2:AI2"/>
    <mergeCell ref="I3:K3"/>
    <mergeCell ref="O3:Q3"/>
    <mergeCell ref="I4:K4"/>
    <mergeCell ref="O4:Q4"/>
    <mergeCell ref="AG3:AI3"/>
    <mergeCell ref="E3:G3"/>
    <mergeCell ref="E4:G4"/>
    <mergeCell ref="A3:A5"/>
    <mergeCell ref="L4:N4"/>
    <mergeCell ref="AA3:AC3"/>
    <mergeCell ref="AA4:AC4"/>
    <mergeCell ref="AD3:AF3"/>
  </mergeCells>
  <printOptions horizontalCentered="1"/>
  <pageMargins left="0.25" right="0.25" top="0.75" bottom="0.75" header="0.3" footer="0.3"/>
  <pageSetup paperSize="8" scale="57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  <pageSetUpPr fitToPage="1"/>
  </sheetPr>
  <dimension ref="A1:XFC114"/>
  <sheetViews>
    <sheetView zoomScale="90" zoomScaleNormal="90" workbookViewId="0">
      <selection activeCell="K43" sqref="K43"/>
    </sheetView>
  </sheetViews>
  <sheetFormatPr defaultColWidth="9.140625" defaultRowHeight="12.75" x14ac:dyDescent="0.2"/>
  <cols>
    <col min="1" max="1" width="7.42578125" style="391" customWidth="1"/>
    <col min="2" max="2" width="9.42578125" style="47" customWidth="1"/>
    <col min="3" max="3" width="32.28515625" style="47" customWidth="1"/>
    <col min="4" max="5" width="9.42578125" style="16" customWidth="1"/>
    <col min="6" max="6" width="9.28515625" style="16" customWidth="1"/>
    <col min="7" max="7" width="7.42578125" style="16" customWidth="1"/>
    <col min="8" max="8" width="8.42578125" style="16" customWidth="1"/>
    <col min="9" max="9" width="9.42578125" style="16" customWidth="1"/>
    <col min="10" max="10" width="7.85546875" style="16" customWidth="1"/>
    <col min="11" max="11" width="9.140625" style="16" customWidth="1"/>
    <col min="12" max="12" width="8.85546875" style="16" customWidth="1"/>
    <col min="13" max="13" width="8.140625" style="16" customWidth="1"/>
    <col min="14" max="14" width="7.5703125" style="16" customWidth="1"/>
    <col min="15" max="15" width="8.85546875" style="16" customWidth="1"/>
    <col min="16" max="17" width="7" style="16" customWidth="1"/>
    <col min="18" max="19" width="9.140625" style="16"/>
    <col min="20" max="22" width="14.5703125" style="16" bestFit="1" customWidth="1"/>
    <col min="23" max="16384" width="9.140625" style="16"/>
  </cols>
  <sheetData>
    <row r="1" spans="1:29" s="1" customFormat="1" ht="15" customHeight="1" thickBot="1" x14ac:dyDescent="0.3">
      <c r="A1" s="391"/>
      <c r="B1" s="20"/>
      <c r="C1" s="20"/>
      <c r="L1" s="1630" t="s">
        <v>375</v>
      </c>
      <c r="M1" s="1630"/>
      <c r="N1" s="1630"/>
      <c r="O1" s="1630"/>
      <c r="P1" s="1630"/>
      <c r="Q1" s="1630"/>
      <c r="AB1" s="47"/>
      <c r="AC1" s="47"/>
    </row>
    <row r="2" spans="1:29" ht="12.75" customHeight="1" x14ac:dyDescent="0.2">
      <c r="A2" s="1640" t="s">
        <v>0</v>
      </c>
      <c r="B2" s="1645" t="s">
        <v>182</v>
      </c>
      <c r="C2" s="1645"/>
      <c r="D2" s="1080"/>
      <c r="E2" s="1747" t="s">
        <v>290</v>
      </c>
      <c r="F2" s="1747"/>
      <c r="G2" s="1747"/>
      <c r="H2" s="1747" t="s">
        <v>508</v>
      </c>
      <c r="I2" s="1747" t="s">
        <v>286</v>
      </c>
      <c r="J2" s="1747"/>
      <c r="K2" s="1747"/>
      <c r="L2" s="1747" t="s">
        <v>287</v>
      </c>
      <c r="M2" s="1747"/>
      <c r="N2" s="1757"/>
      <c r="O2" s="1758"/>
      <c r="P2" s="1758"/>
      <c r="Q2" s="1758"/>
    </row>
    <row r="3" spans="1:29" ht="34.15" customHeight="1" thickBot="1" x14ac:dyDescent="0.25">
      <c r="A3" s="1676"/>
      <c r="B3" s="1773"/>
      <c r="C3" s="1773"/>
      <c r="D3" s="1081" t="s">
        <v>958</v>
      </c>
      <c r="E3" s="1108" t="s">
        <v>850</v>
      </c>
      <c r="F3" s="465" t="s">
        <v>178</v>
      </c>
      <c r="G3" s="465" t="s">
        <v>179</v>
      </c>
      <c r="H3" s="1751"/>
      <c r="I3" s="1108" t="s">
        <v>850</v>
      </c>
      <c r="J3" s="465" t="s">
        <v>178</v>
      </c>
      <c r="K3" s="465" t="s">
        <v>179</v>
      </c>
      <c r="L3" s="1108" t="s">
        <v>850</v>
      </c>
      <c r="M3" s="944" t="s">
        <v>178</v>
      </c>
      <c r="N3" s="945" t="s">
        <v>179</v>
      </c>
      <c r="O3" s="920"/>
      <c r="P3" s="920"/>
      <c r="Q3" s="920"/>
    </row>
    <row r="4" spans="1:29" ht="13.15" customHeight="1" x14ac:dyDescent="0.2">
      <c r="A4" s="457" t="s">
        <v>205</v>
      </c>
      <c r="B4" s="1759" t="s">
        <v>204</v>
      </c>
      <c r="C4" s="1759"/>
      <c r="D4" s="458">
        <v>0</v>
      </c>
      <c r="E4" s="1134">
        <f>+I4+L4+O4</f>
        <v>0</v>
      </c>
      <c r="F4" s="458">
        <f t="shared" ref="F4:G4" si="0">+J4+M4+P4</f>
        <v>5339</v>
      </c>
      <c r="G4" s="458">
        <f t="shared" si="0"/>
        <v>5339</v>
      </c>
      <c r="H4" s="459">
        <f>+G4/F4</f>
        <v>1</v>
      </c>
      <c r="I4" s="1140"/>
      <c r="J4" s="460">
        <v>5339</v>
      </c>
      <c r="K4" s="460">
        <v>5339</v>
      </c>
      <c r="L4" s="1140"/>
      <c r="M4" s="460">
        <v>0</v>
      </c>
      <c r="N4" s="930"/>
      <c r="O4" s="921"/>
      <c r="P4" s="921"/>
      <c r="Q4" s="921"/>
    </row>
    <row r="5" spans="1:29" s="30" customFormat="1" ht="12.75" hidden="1" customHeight="1" x14ac:dyDescent="0.2">
      <c r="A5" s="451"/>
      <c r="B5" s="1745" t="s">
        <v>323</v>
      </c>
      <c r="C5" s="1745"/>
      <c r="D5" s="1086">
        <v>0</v>
      </c>
      <c r="E5" s="1135">
        <f t="shared" ref="E5:E28" si="1">+I5+L5+O5</f>
        <v>0</v>
      </c>
      <c r="F5" s="269">
        <f t="shared" ref="F5:F36" si="2">+J5+M5+P5</f>
        <v>0</v>
      </c>
      <c r="G5" s="269">
        <f t="shared" ref="G5:G36" si="3">+K5+N5+Q5</f>
        <v>0</v>
      </c>
      <c r="H5" s="459" t="e">
        <f t="shared" ref="H5:H50" si="4">+G5/F5</f>
        <v>#DIV/0!</v>
      </c>
      <c r="I5" s="1141"/>
      <c r="J5" s="472"/>
      <c r="K5" s="472"/>
      <c r="L5" s="1146"/>
      <c r="M5" s="931">
        <v>0</v>
      </c>
      <c r="N5" s="932"/>
      <c r="O5" s="922"/>
      <c r="P5" s="922"/>
      <c r="Q5" s="923"/>
    </row>
    <row r="6" spans="1:29" s="30" customFormat="1" ht="12.75" hidden="1" customHeight="1" x14ac:dyDescent="0.2">
      <c r="A6" s="451"/>
      <c r="B6" s="1745" t="s">
        <v>313</v>
      </c>
      <c r="C6" s="1745"/>
      <c r="D6" s="1086">
        <v>0</v>
      </c>
      <c r="E6" s="1135">
        <f t="shared" si="1"/>
        <v>0</v>
      </c>
      <c r="F6" s="269">
        <f t="shared" si="2"/>
        <v>0</v>
      </c>
      <c r="G6" s="269">
        <f t="shared" si="3"/>
        <v>0</v>
      </c>
      <c r="H6" s="459" t="e">
        <f t="shared" si="4"/>
        <v>#DIV/0!</v>
      </c>
      <c r="I6" s="1141"/>
      <c r="J6" s="472"/>
      <c r="K6" s="472"/>
      <c r="L6" s="1146"/>
      <c r="M6" s="931">
        <v>0</v>
      </c>
      <c r="N6" s="932"/>
      <c r="O6" s="922"/>
      <c r="P6" s="922"/>
      <c r="Q6" s="923"/>
    </row>
    <row r="7" spans="1:29" s="30" customFormat="1" ht="12.75" hidden="1" customHeight="1" x14ac:dyDescent="0.2">
      <c r="A7" s="451"/>
      <c r="B7" s="1745" t="s">
        <v>314</v>
      </c>
      <c r="C7" s="1745"/>
      <c r="D7" s="1086">
        <v>0</v>
      </c>
      <c r="E7" s="1135">
        <f t="shared" si="1"/>
        <v>0</v>
      </c>
      <c r="F7" s="269">
        <f t="shared" si="2"/>
        <v>0</v>
      </c>
      <c r="G7" s="269">
        <f t="shared" si="3"/>
        <v>0</v>
      </c>
      <c r="H7" s="459" t="e">
        <f t="shared" si="4"/>
        <v>#DIV/0!</v>
      </c>
      <c r="I7" s="1141"/>
      <c r="J7" s="472"/>
      <c r="K7" s="472"/>
      <c r="L7" s="1146"/>
      <c r="M7" s="931">
        <v>0</v>
      </c>
      <c r="N7" s="932"/>
      <c r="O7" s="922"/>
      <c r="P7" s="922"/>
      <c r="Q7" s="923"/>
    </row>
    <row r="8" spans="1:29" s="30" customFormat="1" ht="12.75" hidden="1" customHeight="1" x14ac:dyDescent="0.2">
      <c r="A8" s="451"/>
      <c r="B8" s="1745" t="s">
        <v>315</v>
      </c>
      <c r="C8" s="1745"/>
      <c r="D8" s="1086">
        <v>0</v>
      </c>
      <c r="E8" s="1135">
        <f t="shared" si="1"/>
        <v>0</v>
      </c>
      <c r="F8" s="269">
        <f t="shared" si="2"/>
        <v>0</v>
      </c>
      <c r="G8" s="269">
        <f t="shared" si="3"/>
        <v>0</v>
      </c>
      <c r="H8" s="459" t="e">
        <f t="shared" si="4"/>
        <v>#DIV/0!</v>
      </c>
      <c r="I8" s="1141"/>
      <c r="J8" s="472"/>
      <c r="K8" s="472"/>
      <c r="L8" s="1146"/>
      <c r="M8" s="931">
        <v>0</v>
      </c>
      <c r="N8" s="932"/>
      <c r="O8" s="922"/>
      <c r="P8" s="922"/>
      <c r="Q8" s="923"/>
    </row>
    <row r="9" spans="1:29" s="30" customFormat="1" ht="12.75" hidden="1" customHeight="1" x14ac:dyDescent="0.2">
      <c r="A9" s="451"/>
      <c r="B9" s="1745" t="s">
        <v>316</v>
      </c>
      <c r="C9" s="1745"/>
      <c r="D9" s="1086">
        <v>0</v>
      </c>
      <c r="E9" s="1135">
        <f t="shared" si="1"/>
        <v>0</v>
      </c>
      <c r="F9" s="269">
        <f t="shared" si="2"/>
        <v>0</v>
      </c>
      <c r="G9" s="269">
        <f t="shared" si="3"/>
        <v>0</v>
      </c>
      <c r="H9" s="459" t="e">
        <f t="shared" si="4"/>
        <v>#DIV/0!</v>
      </c>
      <c r="I9" s="1141"/>
      <c r="J9" s="472"/>
      <c r="K9" s="472"/>
      <c r="L9" s="1146"/>
      <c r="M9" s="931">
        <v>0</v>
      </c>
      <c r="N9" s="932"/>
      <c r="O9" s="922"/>
      <c r="P9" s="922"/>
      <c r="Q9" s="923"/>
    </row>
    <row r="10" spans="1:29" s="30" customFormat="1" ht="12.75" hidden="1" customHeight="1" x14ac:dyDescent="0.2">
      <c r="A10" s="451"/>
      <c r="B10" s="1745" t="s">
        <v>317</v>
      </c>
      <c r="C10" s="1745"/>
      <c r="D10" s="1086">
        <v>0</v>
      </c>
      <c r="E10" s="1135">
        <f t="shared" si="1"/>
        <v>0</v>
      </c>
      <c r="F10" s="269">
        <f t="shared" si="2"/>
        <v>0</v>
      </c>
      <c r="G10" s="269">
        <f t="shared" si="3"/>
        <v>0</v>
      </c>
      <c r="H10" s="459" t="e">
        <f t="shared" si="4"/>
        <v>#DIV/0!</v>
      </c>
      <c r="I10" s="1141"/>
      <c r="J10" s="472"/>
      <c r="K10" s="472"/>
      <c r="L10" s="1146"/>
      <c r="M10" s="931">
        <v>0</v>
      </c>
      <c r="N10" s="932"/>
      <c r="O10" s="922"/>
      <c r="P10" s="922"/>
      <c r="Q10" s="923"/>
    </row>
    <row r="11" spans="1:29" s="30" customFormat="1" ht="12.75" hidden="1" customHeight="1" x14ac:dyDescent="0.2">
      <c r="A11" s="451"/>
      <c r="B11" s="1745" t="s">
        <v>99</v>
      </c>
      <c r="C11" s="1745"/>
      <c r="D11" s="1086">
        <v>0</v>
      </c>
      <c r="E11" s="1135">
        <f t="shared" si="1"/>
        <v>0</v>
      </c>
      <c r="F11" s="269">
        <f t="shared" si="2"/>
        <v>0</v>
      </c>
      <c r="G11" s="269">
        <f t="shared" si="3"/>
        <v>0</v>
      </c>
      <c r="H11" s="459" t="e">
        <f t="shared" si="4"/>
        <v>#DIV/0!</v>
      </c>
      <c r="I11" s="1141"/>
      <c r="J11" s="472"/>
      <c r="K11" s="472"/>
      <c r="L11" s="1146"/>
      <c r="M11" s="931">
        <v>0</v>
      </c>
      <c r="N11" s="932"/>
      <c r="O11" s="922"/>
      <c r="P11" s="922"/>
      <c r="Q11" s="923"/>
    </row>
    <row r="12" spans="1:29" s="30" customFormat="1" ht="12.75" hidden="1" customHeight="1" x14ac:dyDescent="0.2">
      <c r="A12" s="451"/>
      <c r="B12" s="1745" t="s">
        <v>100</v>
      </c>
      <c r="C12" s="1745"/>
      <c r="D12" s="1086">
        <v>0</v>
      </c>
      <c r="E12" s="1135">
        <f t="shared" si="1"/>
        <v>0</v>
      </c>
      <c r="F12" s="269">
        <f t="shared" si="2"/>
        <v>0</v>
      </c>
      <c r="G12" s="269">
        <f t="shared" si="3"/>
        <v>0</v>
      </c>
      <c r="H12" s="459" t="e">
        <f t="shared" si="4"/>
        <v>#DIV/0!</v>
      </c>
      <c r="I12" s="1141"/>
      <c r="J12" s="472"/>
      <c r="K12" s="472"/>
      <c r="L12" s="1146"/>
      <c r="M12" s="931">
        <v>0</v>
      </c>
      <c r="N12" s="932"/>
      <c r="O12" s="922"/>
      <c r="P12" s="922"/>
      <c r="Q12" s="923"/>
    </row>
    <row r="13" spans="1:29" s="30" customFormat="1" ht="12.75" hidden="1" customHeight="1" x14ac:dyDescent="0.2">
      <c r="A13" s="451"/>
      <c r="B13" s="1745" t="s">
        <v>318</v>
      </c>
      <c r="C13" s="1745"/>
      <c r="D13" s="1086">
        <v>0</v>
      </c>
      <c r="E13" s="1135">
        <f t="shared" si="1"/>
        <v>0</v>
      </c>
      <c r="F13" s="269">
        <f t="shared" si="2"/>
        <v>0</v>
      </c>
      <c r="G13" s="269">
        <f t="shared" si="3"/>
        <v>0</v>
      </c>
      <c r="H13" s="459" t="e">
        <f t="shared" si="4"/>
        <v>#DIV/0!</v>
      </c>
      <c r="I13" s="1141"/>
      <c r="J13" s="472"/>
      <c r="K13" s="472"/>
      <c r="L13" s="1146"/>
      <c r="M13" s="931">
        <v>0</v>
      </c>
      <c r="N13" s="932"/>
      <c r="O13" s="922"/>
      <c r="P13" s="922"/>
      <c r="Q13" s="923"/>
    </row>
    <row r="14" spans="1:29" s="30" customFormat="1" ht="12.75" hidden="1" customHeight="1" x14ac:dyDescent="0.2">
      <c r="A14" s="451"/>
      <c r="B14" s="1745" t="s">
        <v>319</v>
      </c>
      <c r="C14" s="1745"/>
      <c r="D14" s="1086">
        <v>0</v>
      </c>
      <c r="E14" s="1135">
        <f t="shared" si="1"/>
        <v>0</v>
      </c>
      <c r="F14" s="269">
        <f t="shared" si="2"/>
        <v>0</v>
      </c>
      <c r="G14" s="269">
        <f t="shared" si="3"/>
        <v>0</v>
      </c>
      <c r="H14" s="459" t="e">
        <f t="shared" si="4"/>
        <v>#DIV/0!</v>
      </c>
      <c r="I14" s="1141"/>
      <c r="J14" s="472"/>
      <c r="K14" s="472"/>
      <c r="L14" s="1146"/>
      <c r="M14" s="931">
        <v>0</v>
      </c>
      <c r="N14" s="932"/>
      <c r="O14" s="922"/>
      <c r="P14" s="922"/>
      <c r="Q14" s="923"/>
    </row>
    <row r="15" spans="1:29" s="32" customFormat="1" x14ac:dyDescent="0.2">
      <c r="A15" s="452" t="s">
        <v>206</v>
      </c>
      <c r="B15" s="1746" t="s">
        <v>392</v>
      </c>
      <c r="C15" s="1746"/>
      <c r="D15" s="994">
        <v>0</v>
      </c>
      <c r="E15" s="1136">
        <f t="shared" si="1"/>
        <v>0</v>
      </c>
      <c r="F15" s="91">
        <f t="shared" si="2"/>
        <v>5339</v>
      </c>
      <c r="G15" s="91">
        <f t="shared" si="3"/>
        <v>5339</v>
      </c>
      <c r="H15" s="459">
        <f t="shared" si="4"/>
        <v>1</v>
      </c>
      <c r="I15" s="1142">
        <f>I4</f>
        <v>0</v>
      </c>
      <c r="J15" s="473">
        <v>5339</v>
      </c>
      <c r="K15" s="473">
        <f t="shared" ref="K15:N15" si="5">K4</f>
        <v>5339</v>
      </c>
      <c r="L15" s="1147">
        <f t="shared" si="5"/>
        <v>0</v>
      </c>
      <c r="M15" s="933">
        <v>0</v>
      </c>
      <c r="N15" s="934">
        <f t="shared" si="5"/>
        <v>0</v>
      </c>
      <c r="O15" s="924"/>
      <c r="P15" s="924"/>
      <c r="Q15" s="924"/>
    </row>
    <row r="16" spans="1:29" x14ac:dyDescent="0.2">
      <c r="A16" s="353" t="s">
        <v>208</v>
      </c>
      <c r="B16" s="1755" t="s">
        <v>207</v>
      </c>
      <c r="C16" s="1755"/>
      <c r="D16" s="1086">
        <v>0</v>
      </c>
      <c r="E16" s="1135">
        <f t="shared" si="1"/>
        <v>0</v>
      </c>
      <c r="F16" s="268">
        <f t="shared" si="2"/>
        <v>0</v>
      </c>
      <c r="G16" s="268">
        <f t="shared" si="3"/>
        <v>0</v>
      </c>
      <c r="H16" s="459"/>
      <c r="I16" s="1143"/>
      <c r="J16" s="471">
        <v>0</v>
      </c>
      <c r="K16" s="471"/>
      <c r="L16" s="1148"/>
      <c r="M16" s="935">
        <v>0</v>
      </c>
      <c r="N16" s="930"/>
      <c r="O16" s="921"/>
      <c r="P16" s="921"/>
      <c r="Q16" s="921"/>
    </row>
    <row r="17" spans="1:22" s="30" customFormat="1" ht="12.75" hidden="1" customHeight="1" x14ac:dyDescent="0.2">
      <c r="A17" s="451"/>
      <c r="B17" s="1745" t="s">
        <v>323</v>
      </c>
      <c r="C17" s="1745"/>
      <c r="D17" s="1086">
        <v>0</v>
      </c>
      <c r="E17" s="1135">
        <f t="shared" si="1"/>
        <v>0</v>
      </c>
      <c r="F17" s="269">
        <f t="shared" si="2"/>
        <v>0</v>
      </c>
      <c r="G17" s="269">
        <f t="shared" si="3"/>
        <v>0</v>
      </c>
      <c r="H17" s="459"/>
      <c r="I17" s="1141"/>
      <c r="J17" s="472">
        <v>0</v>
      </c>
      <c r="K17" s="472"/>
      <c r="L17" s="1146"/>
      <c r="M17" s="931">
        <v>0</v>
      </c>
      <c r="N17" s="932"/>
      <c r="O17" s="922"/>
      <c r="P17" s="922"/>
      <c r="Q17" s="923"/>
    </row>
    <row r="18" spans="1:22" s="30" customFormat="1" ht="12.75" hidden="1" customHeight="1" x14ac:dyDescent="0.2">
      <c r="A18" s="451"/>
      <c r="B18" s="1745" t="s">
        <v>313</v>
      </c>
      <c r="C18" s="1745"/>
      <c r="D18" s="1086">
        <v>0</v>
      </c>
      <c r="E18" s="1135">
        <f t="shared" si="1"/>
        <v>0</v>
      </c>
      <c r="F18" s="269">
        <f t="shared" si="2"/>
        <v>0</v>
      </c>
      <c r="G18" s="269">
        <f t="shared" si="3"/>
        <v>0</v>
      </c>
      <c r="H18" s="459"/>
      <c r="I18" s="1141"/>
      <c r="J18" s="472">
        <v>0</v>
      </c>
      <c r="K18" s="472"/>
      <c r="L18" s="1146"/>
      <c r="M18" s="931">
        <v>0</v>
      </c>
      <c r="N18" s="932"/>
      <c r="O18" s="922"/>
      <c r="P18" s="922"/>
      <c r="Q18" s="923"/>
    </row>
    <row r="19" spans="1:22" s="30" customFormat="1" ht="12.75" hidden="1" customHeight="1" x14ac:dyDescent="0.2">
      <c r="A19" s="451"/>
      <c r="B19" s="1745" t="s">
        <v>314</v>
      </c>
      <c r="C19" s="1745"/>
      <c r="D19" s="1086">
        <v>0</v>
      </c>
      <c r="E19" s="1135">
        <f t="shared" si="1"/>
        <v>0</v>
      </c>
      <c r="F19" s="269">
        <f t="shared" si="2"/>
        <v>0</v>
      </c>
      <c r="G19" s="269">
        <f t="shared" si="3"/>
        <v>0</v>
      </c>
      <c r="H19" s="459"/>
      <c r="I19" s="1141"/>
      <c r="J19" s="472">
        <v>0</v>
      </c>
      <c r="K19" s="472"/>
      <c r="L19" s="1146"/>
      <c r="M19" s="931">
        <v>0</v>
      </c>
      <c r="N19" s="932"/>
      <c r="O19" s="922"/>
      <c r="P19" s="922"/>
      <c r="Q19" s="923"/>
    </row>
    <row r="20" spans="1:22" s="30" customFormat="1" ht="12.75" hidden="1" customHeight="1" x14ac:dyDescent="0.2">
      <c r="A20" s="451"/>
      <c r="B20" s="1745" t="s">
        <v>315</v>
      </c>
      <c r="C20" s="1745"/>
      <c r="D20" s="1086">
        <v>0</v>
      </c>
      <c r="E20" s="1135">
        <f t="shared" si="1"/>
        <v>0</v>
      </c>
      <c r="F20" s="269">
        <f t="shared" si="2"/>
        <v>0</v>
      </c>
      <c r="G20" s="269">
        <f t="shared" si="3"/>
        <v>0</v>
      </c>
      <c r="H20" s="459"/>
      <c r="I20" s="1141"/>
      <c r="J20" s="472">
        <v>0</v>
      </c>
      <c r="K20" s="472"/>
      <c r="L20" s="1146"/>
      <c r="M20" s="931">
        <v>0</v>
      </c>
      <c r="N20" s="932"/>
      <c r="O20" s="922"/>
      <c r="P20" s="922"/>
      <c r="Q20" s="923"/>
    </row>
    <row r="21" spans="1:22" s="30" customFormat="1" ht="12.75" hidden="1" customHeight="1" x14ac:dyDescent="0.2">
      <c r="A21" s="451"/>
      <c r="B21" s="1745" t="s">
        <v>316</v>
      </c>
      <c r="C21" s="1745"/>
      <c r="D21" s="1086">
        <v>0</v>
      </c>
      <c r="E21" s="1135">
        <f t="shared" si="1"/>
        <v>0</v>
      </c>
      <c r="F21" s="269">
        <f t="shared" si="2"/>
        <v>0</v>
      </c>
      <c r="G21" s="269">
        <f t="shared" si="3"/>
        <v>0</v>
      </c>
      <c r="H21" s="459"/>
      <c r="I21" s="1141"/>
      <c r="J21" s="472">
        <v>0</v>
      </c>
      <c r="K21" s="472"/>
      <c r="L21" s="1146"/>
      <c r="M21" s="931">
        <v>0</v>
      </c>
      <c r="N21" s="932"/>
      <c r="O21" s="922"/>
      <c r="P21" s="922"/>
      <c r="Q21" s="923"/>
    </row>
    <row r="22" spans="1:22" s="30" customFormat="1" ht="12.75" hidden="1" customHeight="1" x14ac:dyDescent="0.2">
      <c r="A22" s="451"/>
      <c r="B22" s="1745" t="s">
        <v>317</v>
      </c>
      <c r="C22" s="1745"/>
      <c r="D22" s="1086">
        <v>0</v>
      </c>
      <c r="E22" s="1135">
        <f t="shared" si="1"/>
        <v>0</v>
      </c>
      <c r="F22" s="269">
        <f t="shared" si="2"/>
        <v>0</v>
      </c>
      <c r="G22" s="269">
        <f t="shared" si="3"/>
        <v>0</v>
      </c>
      <c r="H22" s="459"/>
      <c r="I22" s="1141"/>
      <c r="J22" s="472">
        <v>0</v>
      </c>
      <c r="K22" s="472"/>
      <c r="L22" s="1146"/>
      <c r="M22" s="931">
        <v>0</v>
      </c>
      <c r="N22" s="932"/>
      <c r="O22" s="922"/>
      <c r="P22" s="922"/>
      <c r="Q22" s="923"/>
    </row>
    <row r="23" spans="1:22" s="30" customFormat="1" ht="12.75" hidden="1" customHeight="1" x14ac:dyDescent="0.2">
      <c r="A23" s="451"/>
      <c r="B23" s="1745" t="s">
        <v>99</v>
      </c>
      <c r="C23" s="1745"/>
      <c r="D23" s="1086">
        <v>0</v>
      </c>
      <c r="E23" s="1135">
        <f t="shared" si="1"/>
        <v>0</v>
      </c>
      <c r="F23" s="269">
        <f t="shared" si="2"/>
        <v>0</v>
      </c>
      <c r="G23" s="269">
        <f t="shared" si="3"/>
        <v>0</v>
      </c>
      <c r="H23" s="459"/>
      <c r="I23" s="1141"/>
      <c r="J23" s="472">
        <v>0</v>
      </c>
      <c r="K23" s="472"/>
      <c r="L23" s="1146"/>
      <c r="M23" s="931">
        <v>0</v>
      </c>
      <c r="N23" s="932"/>
      <c r="O23" s="922"/>
      <c r="P23" s="922"/>
      <c r="Q23" s="923"/>
    </row>
    <row r="24" spans="1:22" s="30" customFormat="1" ht="12.75" hidden="1" customHeight="1" x14ac:dyDescent="0.2">
      <c r="A24" s="451"/>
      <c r="B24" s="1745" t="s">
        <v>100</v>
      </c>
      <c r="C24" s="1745"/>
      <c r="D24" s="1086">
        <v>0</v>
      </c>
      <c r="E24" s="1135">
        <f t="shared" si="1"/>
        <v>0</v>
      </c>
      <c r="F24" s="269">
        <f t="shared" si="2"/>
        <v>0</v>
      </c>
      <c r="G24" s="269">
        <f t="shared" si="3"/>
        <v>0</v>
      </c>
      <c r="H24" s="459"/>
      <c r="I24" s="1141"/>
      <c r="J24" s="472">
        <v>0</v>
      </c>
      <c r="K24" s="472"/>
      <c r="L24" s="1146"/>
      <c r="M24" s="931">
        <v>0</v>
      </c>
      <c r="N24" s="932"/>
      <c r="O24" s="922"/>
      <c r="P24" s="922"/>
      <c r="Q24" s="923"/>
    </row>
    <row r="25" spans="1:22" s="30" customFormat="1" ht="12.75" hidden="1" customHeight="1" x14ac:dyDescent="0.2">
      <c r="A25" s="451"/>
      <c r="B25" s="1745" t="s">
        <v>318</v>
      </c>
      <c r="C25" s="1745"/>
      <c r="D25" s="1086">
        <v>0</v>
      </c>
      <c r="E25" s="1135">
        <f t="shared" si="1"/>
        <v>0</v>
      </c>
      <c r="F25" s="269">
        <f t="shared" si="2"/>
        <v>0</v>
      </c>
      <c r="G25" s="269">
        <f t="shared" si="3"/>
        <v>0</v>
      </c>
      <c r="H25" s="459"/>
      <c r="I25" s="1141"/>
      <c r="J25" s="472">
        <v>0</v>
      </c>
      <c r="K25" s="472"/>
      <c r="L25" s="1146"/>
      <c r="M25" s="931">
        <v>0</v>
      </c>
      <c r="N25" s="932"/>
      <c r="O25" s="922"/>
      <c r="P25" s="922"/>
      <c r="Q25" s="923"/>
    </row>
    <row r="26" spans="1:22" s="30" customFormat="1" ht="12.75" hidden="1" customHeight="1" x14ac:dyDescent="0.2">
      <c r="A26" s="451"/>
      <c r="B26" s="1745" t="s">
        <v>319</v>
      </c>
      <c r="C26" s="1745"/>
      <c r="D26" s="1086">
        <v>0</v>
      </c>
      <c r="E26" s="1135">
        <f t="shared" si="1"/>
        <v>0</v>
      </c>
      <c r="F26" s="269">
        <f t="shared" si="2"/>
        <v>0</v>
      </c>
      <c r="G26" s="269">
        <f t="shared" si="3"/>
        <v>0</v>
      </c>
      <c r="H26" s="459"/>
      <c r="I26" s="1141"/>
      <c r="J26" s="472">
        <v>0</v>
      </c>
      <c r="K26" s="472"/>
      <c r="L26" s="1146"/>
      <c r="M26" s="931">
        <v>0</v>
      </c>
      <c r="N26" s="932"/>
      <c r="O26" s="922"/>
      <c r="P26" s="922"/>
      <c r="Q26" s="923"/>
    </row>
    <row r="27" spans="1:22" s="32" customFormat="1" x14ac:dyDescent="0.2">
      <c r="A27" s="452" t="s">
        <v>209</v>
      </c>
      <c r="B27" s="1746" t="s">
        <v>321</v>
      </c>
      <c r="C27" s="1746"/>
      <c r="D27" s="994">
        <v>0</v>
      </c>
      <c r="E27" s="1136">
        <f t="shared" si="1"/>
        <v>0</v>
      </c>
      <c r="F27" s="91">
        <f t="shared" si="2"/>
        <v>0</v>
      </c>
      <c r="G27" s="91">
        <f t="shared" si="3"/>
        <v>0</v>
      </c>
      <c r="H27" s="459"/>
      <c r="I27" s="1142">
        <f>I16</f>
        <v>0</v>
      </c>
      <c r="J27" s="473">
        <v>0</v>
      </c>
      <c r="K27" s="473">
        <f>I27+J27</f>
        <v>0</v>
      </c>
      <c r="L27" s="1147">
        <f>+L16</f>
        <v>0</v>
      </c>
      <c r="M27" s="933">
        <v>0</v>
      </c>
      <c r="N27" s="934">
        <f t="shared" ref="N27:N28" si="6">L27+M27</f>
        <v>0</v>
      </c>
      <c r="O27" s="924"/>
      <c r="P27" s="924"/>
      <c r="Q27" s="924"/>
    </row>
    <row r="28" spans="1:22" s="32" customFormat="1" ht="15" customHeight="1" x14ac:dyDescent="0.2">
      <c r="A28" s="452" t="s">
        <v>234</v>
      </c>
      <c r="B28" s="1754" t="s">
        <v>326</v>
      </c>
      <c r="C28" s="1754"/>
      <c r="D28" s="994">
        <v>0</v>
      </c>
      <c r="E28" s="1136">
        <f t="shared" si="1"/>
        <v>0</v>
      </c>
      <c r="F28" s="91">
        <f t="shared" si="2"/>
        <v>0</v>
      </c>
      <c r="G28" s="91">
        <f t="shared" si="3"/>
        <v>0</v>
      </c>
      <c r="H28" s="459"/>
      <c r="I28" s="1142">
        <v>0</v>
      </c>
      <c r="J28" s="473">
        <v>0</v>
      </c>
      <c r="K28" s="473">
        <f>I28+J28</f>
        <v>0</v>
      </c>
      <c r="L28" s="1147">
        <v>0</v>
      </c>
      <c r="M28" s="933">
        <v>0</v>
      </c>
      <c r="N28" s="934">
        <f t="shared" si="6"/>
        <v>0</v>
      </c>
      <c r="O28" s="924"/>
      <c r="P28" s="924"/>
      <c r="Q28" s="924"/>
    </row>
    <row r="29" spans="1:22" x14ac:dyDescent="0.2">
      <c r="A29" s="353" t="s">
        <v>238</v>
      </c>
      <c r="B29" s="1755" t="s">
        <v>237</v>
      </c>
      <c r="C29" s="1755"/>
      <c r="D29" s="894">
        <v>2925</v>
      </c>
      <c r="E29" s="1137">
        <f>+L29</f>
        <v>0</v>
      </c>
      <c r="F29" s="41">
        <f t="shared" si="2"/>
        <v>1435</v>
      </c>
      <c r="G29" s="41">
        <f t="shared" si="3"/>
        <v>5356</v>
      </c>
      <c r="H29" s="459">
        <f t="shared" si="4"/>
        <v>3.7324041811846689</v>
      </c>
      <c r="I29" s="1137"/>
      <c r="J29" s="41">
        <v>1435</v>
      </c>
      <c r="K29" s="22">
        <v>3066</v>
      </c>
      <c r="L29" s="1144"/>
      <c r="M29" s="894">
        <v>0</v>
      </c>
      <c r="N29" s="936">
        <v>2290</v>
      </c>
      <c r="O29" s="925"/>
      <c r="P29" s="926"/>
      <c r="Q29" s="42"/>
    </row>
    <row r="30" spans="1:22" ht="15" x14ac:dyDescent="0.25">
      <c r="A30" s="353" t="s">
        <v>240</v>
      </c>
      <c r="B30" s="1755" t="s">
        <v>239</v>
      </c>
      <c r="C30" s="1755"/>
      <c r="D30" s="894">
        <v>2006</v>
      </c>
      <c r="E30" s="1137">
        <f>+I30</f>
        <v>1000</v>
      </c>
      <c r="F30" s="41">
        <f t="shared" si="2"/>
        <v>1000</v>
      </c>
      <c r="G30" s="41">
        <f t="shared" si="3"/>
        <v>812</v>
      </c>
      <c r="H30" s="459">
        <f t="shared" si="4"/>
        <v>0.81200000000000006</v>
      </c>
      <c r="I30" s="1137">
        <v>1000</v>
      </c>
      <c r="J30" s="41">
        <v>1000</v>
      </c>
      <c r="K30" s="22">
        <v>812</v>
      </c>
      <c r="L30" s="1144"/>
      <c r="M30" s="894">
        <v>0</v>
      </c>
      <c r="N30" s="936"/>
      <c r="O30" s="925"/>
      <c r="P30" s="926"/>
      <c r="Q30" s="42"/>
      <c r="S30" s="34"/>
      <c r="T30" s="382"/>
      <c r="U30" s="382"/>
      <c r="V30" s="382"/>
    </row>
    <row r="31" spans="1:22" ht="15" x14ac:dyDescent="0.25">
      <c r="A31" s="353" t="s">
        <v>242</v>
      </c>
      <c r="B31" s="1755" t="s">
        <v>241</v>
      </c>
      <c r="C31" s="1755"/>
      <c r="D31" s="894">
        <v>1398</v>
      </c>
      <c r="E31" s="1137">
        <f>+I31</f>
        <v>486</v>
      </c>
      <c r="F31" s="41">
        <f t="shared" si="2"/>
        <v>486</v>
      </c>
      <c r="G31" s="41">
        <f t="shared" si="3"/>
        <v>508</v>
      </c>
      <c r="H31" s="459">
        <f t="shared" si="4"/>
        <v>1.0452674897119341</v>
      </c>
      <c r="I31" s="1144">
        <v>486</v>
      </c>
      <c r="J31" s="41">
        <v>486</v>
      </c>
      <c r="K31" s="22">
        <v>243</v>
      </c>
      <c r="L31" s="1144"/>
      <c r="M31" s="894">
        <v>0</v>
      </c>
      <c r="N31" s="936">
        <v>265</v>
      </c>
      <c r="O31" s="925"/>
      <c r="P31" s="926"/>
      <c r="Q31" s="42"/>
      <c r="S31" s="1"/>
      <c r="T31" s="381"/>
      <c r="U31" s="381"/>
      <c r="V31" s="381"/>
    </row>
    <row r="32" spans="1:22" ht="15" x14ac:dyDescent="0.25">
      <c r="A32" s="1011" t="s">
        <v>244</v>
      </c>
      <c r="B32" s="1766" t="s">
        <v>243</v>
      </c>
      <c r="C32" s="1767"/>
      <c r="D32" s="894">
        <v>9578</v>
      </c>
      <c r="E32" s="1137">
        <f>+L32</f>
        <v>11197</v>
      </c>
      <c r="F32" s="1137">
        <f>+M32</f>
        <v>11197</v>
      </c>
      <c r="G32" s="894">
        <f>+N32</f>
        <v>5178</v>
      </c>
      <c r="H32" s="459">
        <f t="shared" si="4"/>
        <v>0.46244529784763777</v>
      </c>
      <c r="I32" s="1144"/>
      <c r="J32" s="894">
        <v>0</v>
      </c>
      <c r="K32" s="701"/>
      <c r="L32" s="1144">
        <v>11197</v>
      </c>
      <c r="M32" s="894">
        <v>11197</v>
      </c>
      <c r="N32" s="936">
        <v>5178</v>
      </c>
      <c r="O32" s="925"/>
      <c r="P32" s="926"/>
      <c r="Q32" s="42"/>
      <c r="S32" s="1"/>
      <c r="T32" s="381"/>
      <c r="U32" s="381"/>
      <c r="V32" s="381"/>
    </row>
    <row r="33" spans="1:22" ht="15" x14ac:dyDescent="0.25">
      <c r="A33" s="353" t="s">
        <v>246</v>
      </c>
      <c r="B33" s="1736" t="s">
        <v>245</v>
      </c>
      <c r="C33" s="1736"/>
      <c r="D33" s="894">
        <v>2586</v>
      </c>
      <c r="E33" s="1137">
        <f>+L33</f>
        <v>3023</v>
      </c>
      <c r="F33" s="41">
        <f t="shared" si="2"/>
        <v>3023</v>
      </c>
      <c r="G33" s="41">
        <f t="shared" si="3"/>
        <v>2016</v>
      </c>
      <c r="H33" s="459">
        <f t="shared" si="4"/>
        <v>0.66688719814753561</v>
      </c>
      <c r="I33" s="1137"/>
      <c r="J33" s="41">
        <v>0</v>
      </c>
      <c r="K33" s="22"/>
      <c r="L33" s="1144">
        <v>3023</v>
      </c>
      <c r="M33" s="894">
        <v>3023</v>
      </c>
      <c r="N33" s="936">
        <v>2016</v>
      </c>
      <c r="O33" s="926"/>
      <c r="P33" s="926"/>
      <c r="Q33" s="42"/>
      <c r="S33" s="1"/>
      <c r="T33" s="381"/>
      <c r="U33" s="381"/>
      <c r="V33" s="381"/>
    </row>
    <row r="34" spans="1:22" ht="15" x14ac:dyDescent="0.25">
      <c r="A34" s="353" t="s">
        <v>248</v>
      </c>
      <c r="B34" s="1736" t="s">
        <v>247</v>
      </c>
      <c r="C34" s="1736"/>
      <c r="D34" s="894">
        <v>0</v>
      </c>
      <c r="E34" s="1137">
        <f t="shared" ref="E34:E36" si="7">+I34+L34+O34</f>
        <v>0</v>
      </c>
      <c r="F34" s="41">
        <f t="shared" si="2"/>
        <v>0</v>
      </c>
      <c r="G34" s="41">
        <f t="shared" si="3"/>
        <v>0</v>
      </c>
      <c r="H34" s="459"/>
      <c r="I34" s="1137"/>
      <c r="J34" s="41">
        <v>0</v>
      </c>
      <c r="K34" s="22"/>
      <c r="L34" s="1144"/>
      <c r="M34" s="894">
        <v>0</v>
      </c>
      <c r="N34" s="936"/>
      <c r="O34" s="926"/>
      <c r="P34" s="926"/>
      <c r="Q34" s="42"/>
      <c r="S34" s="34"/>
      <c r="T34" s="382"/>
      <c r="U34" s="382"/>
      <c r="V34" s="382"/>
    </row>
    <row r="35" spans="1:22" ht="15" x14ac:dyDescent="0.25">
      <c r="A35" s="353" t="s">
        <v>250</v>
      </c>
      <c r="B35" s="1755" t="s">
        <v>249</v>
      </c>
      <c r="C35" s="1755"/>
      <c r="D35" s="894">
        <v>4070</v>
      </c>
      <c r="E35" s="1137">
        <f t="shared" si="7"/>
        <v>0</v>
      </c>
      <c r="F35" s="41">
        <f t="shared" si="2"/>
        <v>0</v>
      </c>
      <c r="G35" s="41">
        <f t="shared" si="3"/>
        <v>145</v>
      </c>
      <c r="H35" s="459"/>
      <c r="I35" s="1137"/>
      <c r="J35" s="41">
        <v>0</v>
      </c>
      <c r="K35" s="22"/>
      <c r="L35" s="1144"/>
      <c r="M35" s="894">
        <v>0</v>
      </c>
      <c r="N35" s="936">
        <v>145</v>
      </c>
      <c r="O35" s="926"/>
      <c r="P35" s="926"/>
      <c r="Q35" s="42"/>
      <c r="S35" s="1"/>
      <c r="T35" s="381"/>
      <c r="U35" s="381"/>
      <c r="V35" s="381"/>
    </row>
    <row r="36" spans="1:22" ht="15" x14ac:dyDescent="0.25">
      <c r="A36" s="353" t="s">
        <v>569</v>
      </c>
      <c r="B36" s="1755" t="s">
        <v>253</v>
      </c>
      <c r="C36" s="1755"/>
      <c r="D36" s="894">
        <v>141</v>
      </c>
      <c r="E36" s="1137">
        <f t="shared" si="7"/>
        <v>0</v>
      </c>
      <c r="F36" s="41">
        <f t="shared" si="2"/>
        <v>0</v>
      </c>
      <c r="G36" s="41">
        <f t="shared" si="3"/>
        <v>530</v>
      </c>
      <c r="H36" s="459"/>
      <c r="I36" s="1137"/>
      <c r="J36" s="41">
        <v>0</v>
      </c>
      <c r="K36" s="22">
        <v>530</v>
      </c>
      <c r="L36" s="1144"/>
      <c r="M36" s="894">
        <v>0</v>
      </c>
      <c r="N36" s="936"/>
      <c r="O36" s="926"/>
      <c r="P36" s="926"/>
      <c r="Q36" s="42"/>
      <c r="S36" s="1"/>
      <c r="T36" s="381"/>
      <c r="U36" s="381"/>
      <c r="V36" s="381"/>
    </row>
    <row r="37" spans="1:22" ht="15" x14ac:dyDescent="0.25">
      <c r="A37" s="452" t="s">
        <v>254</v>
      </c>
      <c r="B37" s="1746" t="s">
        <v>275</v>
      </c>
      <c r="C37" s="1746"/>
      <c r="D37" s="937">
        <v>22704</v>
      </c>
      <c r="E37" s="1138">
        <f>SUM(E29:E36)</f>
        <v>15706</v>
      </c>
      <c r="F37" s="44">
        <f t="shared" ref="F37:G37" si="8">SUM(F29:F36)</f>
        <v>17141</v>
      </c>
      <c r="G37" s="44">
        <f t="shared" si="8"/>
        <v>14545</v>
      </c>
      <c r="H37" s="459">
        <f t="shared" si="4"/>
        <v>0.84855025961145791</v>
      </c>
      <c r="I37" s="1138">
        <f t="shared" ref="I37:N37" si="9">SUM(I29:I36)</f>
        <v>1486</v>
      </c>
      <c r="J37" s="44">
        <v>2921</v>
      </c>
      <c r="K37" s="44">
        <f t="shared" si="9"/>
        <v>4651</v>
      </c>
      <c r="L37" s="1149">
        <f t="shared" si="9"/>
        <v>14220</v>
      </c>
      <c r="M37" s="937">
        <v>14220</v>
      </c>
      <c r="N37" s="938">
        <f t="shared" si="9"/>
        <v>9894</v>
      </c>
      <c r="O37" s="927"/>
      <c r="P37" s="927"/>
      <c r="Q37" s="927"/>
      <c r="S37" s="1"/>
      <c r="T37" s="381"/>
      <c r="U37" s="381"/>
      <c r="V37" s="381"/>
    </row>
    <row r="38" spans="1:22" ht="15" x14ac:dyDescent="0.25">
      <c r="A38" s="452" t="s">
        <v>255</v>
      </c>
      <c r="B38" s="1746" t="s">
        <v>274</v>
      </c>
      <c r="C38" s="1746">
        <v>0</v>
      </c>
      <c r="D38" s="937">
        <v>0</v>
      </c>
      <c r="E38" s="1138">
        <f>+I38+L38+O38</f>
        <v>0</v>
      </c>
      <c r="F38" s="44">
        <f t="shared" ref="F38:G39" si="10">+J38+M38+P38</f>
        <v>0</v>
      </c>
      <c r="G38" s="44">
        <f t="shared" si="10"/>
        <v>0</v>
      </c>
      <c r="H38" s="459"/>
      <c r="I38" s="1138">
        <v>0</v>
      </c>
      <c r="J38" s="44">
        <v>0</v>
      </c>
      <c r="K38" s="40">
        <f>I38+J38</f>
        <v>0</v>
      </c>
      <c r="L38" s="1149">
        <v>0</v>
      </c>
      <c r="M38" s="937">
        <v>0</v>
      </c>
      <c r="N38" s="939">
        <f>L38+M38</f>
        <v>0</v>
      </c>
      <c r="O38" s="927"/>
      <c r="P38" s="927"/>
      <c r="Q38" s="144"/>
      <c r="S38" s="1"/>
      <c r="T38" s="381"/>
      <c r="U38" s="381"/>
      <c r="V38" s="381"/>
    </row>
    <row r="39" spans="1:22" ht="15" x14ac:dyDescent="0.25">
      <c r="A39" s="353" t="s">
        <v>572</v>
      </c>
      <c r="B39" s="1755" t="s">
        <v>256</v>
      </c>
      <c r="C39" s="1755">
        <v>42</v>
      </c>
      <c r="D39" s="894">
        <v>0</v>
      </c>
      <c r="E39" s="1137">
        <f>+I39+L39+O39</f>
        <v>0</v>
      </c>
      <c r="F39" s="41">
        <f t="shared" si="10"/>
        <v>0</v>
      </c>
      <c r="G39" s="41">
        <f t="shared" si="10"/>
        <v>0</v>
      </c>
      <c r="H39" s="459"/>
      <c r="I39" s="1144"/>
      <c r="J39" s="41">
        <v>0</v>
      </c>
      <c r="K39" s="22"/>
      <c r="L39" s="1144"/>
      <c r="M39" s="894">
        <v>0</v>
      </c>
      <c r="N39" s="936"/>
      <c r="O39" s="926"/>
      <c r="P39" s="926"/>
      <c r="Q39" s="42"/>
      <c r="S39" s="1"/>
      <c r="T39" s="381"/>
      <c r="U39" s="381"/>
      <c r="V39" s="381"/>
    </row>
    <row r="40" spans="1:22" ht="15" x14ac:dyDescent="0.25">
      <c r="A40" s="452" t="s">
        <v>257</v>
      </c>
      <c r="B40" s="1746" t="s">
        <v>273</v>
      </c>
      <c r="C40" s="1746">
        <f>+C39</f>
        <v>42</v>
      </c>
      <c r="D40" s="937">
        <v>0</v>
      </c>
      <c r="E40" s="1138">
        <f>SUM(E39)</f>
        <v>0</v>
      </c>
      <c r="F40" s="44">
        <f t="shared" ref="F40:G40" si="11">SUM(F39)</f>
        <v>0</v>
      </c>
      <c r="G40" s="44">
        <f t="shared" si="11"/>
        <v>0</v>
      </c>
      <c r="H40" s="459"/>
      <c r="I40" s="1138">
        <f>+I39</f>
        <v>0</v>
      </c>
      <c r="J40" s="44">
        <v>0</v>
      </c>
      <c r="K40" s="33">
        <f>+K39</f>
        <v>0</v>
      </c>
      <c r="L40" s="1149">
        <f>+L39</f>
        <v>0</v>
      </c>
      <c r="M40" s="937">
        <v>0</v>
      </c>
      <c r="N40" s="940">
        <f>+N39</f>
        <v>0</v>
      </c>
      <c r="O40" s="927"/>
      <c r="P40" s="927"/>
      <c r="Q40" s="32"/>
      <c r="S40" s="1"/>
      <c r="T40" s="381"/>
      <c r="U40" s="381"/>
      <c r="V40" s="381"/>
    </row>
    <row r="41" spans="1:22" x14ac:dyDescent="0.2">
      <c r="A41" s="353" t="s">
        <v>259</v>
      </c>
      <c r="B41" s="1755" t="s">
        <v>258</v>
      </c>
      <c r="C41" s="1755"/>
      <c r="D41" s="894">
        <v>0</v>
      </c>
      <c r="E41" s="1137">
        <f>+I41+L41+O41</f>
        <v>0</v>
      </c>
      <c r="F41" s="41"/>
      <c r="G41" s="22"/>
      <c r="H41" s="459"/>
      <c r="I41" s="1137"/>
      <c r="J41" s="41">
        <v>0</v>
      </c>
      <c r="K41" s="22"/>
      <c r="L41" s="1144"/>
      <c r="M41" s="894">
        <v>0</v>
      </c>
      <c r="N41" s="936"/>
      <c r="O41" s="926"/>
      <c r="P41" s="926"/>
      <c r="Q41" s="42"/>
    </row>
    <row r="42" spans="1:22" x14ac:dyDescent="0.2">
      <c r="A42" s="452" t="s">
        <v>260</v>
      </c>
      <c r="B42" s="1746" t="s">
        <v>278</v>
      </c>
      <c r="C42" s="1746"/>
      <c r="D42" s="937">
        <v>0</v>
      </c>
      <c r="E42" s="1138">
        <f>+E41</f>
        <v>0</v>
      </c>
      <c r="F42" s="44"/>
      <c r="G42" s="40"/>
      <c r="H42" s="459"/>
      <c r="I42" s="1138">
        <f>+I41</f>
        <v>0</v>
      </c>
      <c r="J42" s="44">
        <v>0</v>
      </c>
      <c r="K42" s="44">
        <f t="shared" ref="K42:N42" si="12">+K41</f>
        <v>0</v>
      </c>
      <c r="L42" s="1149">
        <f t="shared" si="12"/>
        <v>0</v>
      </c>
      <c r="M42" s="937">
        <v>0</v>
      </c>
      <c r="N42" s="938">
        <f t="shared" si="12"/>
        <v>0</v>
      </c>
      <c r="O42" s="927"/>
      <c r="P42" s="927"/>
      <c r="Q42" s="927"/>
    </row>
    <row r="43" spans="1:22" x14ac:dyDescent="0.2">
      <c r="A43" s="452" t="s">
        <v>261</v>
      </c>
      <c r="B43" s="1746" t="s">
        <v>271</v>
      </c>
      <c r="C43" s="1746"/>
      <c r="D43" s="937">
        <v>22704</v>
      </c>
      <c r="E43" s="1138">
        <f>+E42+E40+E38+E37+E27+E15+E28</f>
        <v>15706</v>
      </c>
      <c r="F43" s="44">
        <f>+F42+F40+F38+F37+F27+F15</f>
        <v>22480</v>
      </c>
      <c r="G43" s="44">
        <f>+G42+G40+G38+G37+G27+G15</f>
        <v>19884</v>
      </c>
      <c r="H43" s="459">
        <f t="shared" si="4"/>
        <v>0.88451957295373662</v>
      </c>
      <c r="I43" s="1145">
        <f t="shared" ref="I43:N43" si="13">+I42+I40+I38+I37+I27+I15</f>
        <v>1486</v>
      </c>
      <c r="J43" s="44">
        <v>8260</v>
      </c>
      <c r="K43" s="44">
        <f t="shared" si="13"/>
        <v>9990</v>
      </c>
      <c r="L43" s="1149">
        <f t="shared" si="13"/>
        <v>14220</v>
      </c>
      <c r="M43" s="937">
        <v>14220</v>
      </c>
      <c r="N43" s="938">
        <f t="shared" si="13"/>
        <v>9894</v>
      </c>
      <c r="O43" s="927"/>
      <c r="P43" s="927"/>
      <c r="Q43" s="927"/>
    </row>
    <row r="44" spans="1:22" x14ac:dyDescent="0.2">
      <c r="A44" s="453" t="s">
        <v>268</v>
      </c>
      <c r="B44" s="1753" t="s">
        <v>267</v>
      </c>
      <c r="C44" s="1753"/>
      <c r="D44" s="894">
        <v>24763</v>
      </c>
      <c r="E44" s="1137">
        <f>+I44+L44+O44</f>
        <v>0</v>
      </c>
      <c r="F44" s="41">
        <f t="shared" ref="F44:G46" si="14">+J44+M44+P44</f>
        <v>12317</v>
      </c>
      <c r="G44" s="41">
        <f t="shared" si="14"/>
        <v>12317</v>
      </c>
      <c r="H44" s="459">
        <f t="shared" si="4"/>
        <v>1</v>
      </c>
      <c r="I44" s="1137"/>
      <c r="J44" s="41">
        <v>4789</v>
      </c>
      <c r="K44" s="41">
        <v>4789</v>
      </c>
      <c r="L44" s="1144">
        <f>+L45</f>
        <v>0</v>
      </c>
      <c r="M44" s="894">
        <v>7528</v>
      </c>
      <c r="N44" s="941">
        <v>7528</v>
      </c>
      <c r="O44" s="926"/>
      <c r="P44" s="926"/>
      <c r="Q44" s="926"/>
    </row>
    <row r="45" spans="1:22" s="30" customFormat="1" ht="15" customHeight="1" x14ac:dyDescent="0.2">
      <c r="A45" s="454"/>
      <c r="B45" s="270"/>
      <c r="C45" s="271" t="s">
        <v>379</v>
      </c>
      <c r="D45" s="894">
        <v>0</v>
      </c>
      <c r="E45" s="1137">
        <f>+I45+L45+O45</f>
        <v>0</v>
      </c>
      <c r="F45" s="41">
        <f>+F44</f>
        <v>12317</v>
      </c>
      <c r="G45" s="41">
        <f t="shared" ref="G45:G46" si="15">+K45+N45+Q45</f>
        <v>12317</v>
      </c>
      <c r="H45" s="459">
        <f t="shared" si="4"/>
        <v>1</v>
      </c>
      <c r="I45" s="1137"/>
      <c r="J45" s="41">
        <f>+J44</f>
        <v>4789</v>
      </c>
      <c r="K45" s="41">
        <v>4789</v>
      </c>
      <c r="L45" s="1144"/>
      <c r="M45" s="894">
        <f>+M44</f>
        <v>7528</v>
      </c>
      <c r="N45" s="941">
        <v>7528</v>
      </c>
      <c r="O45" s="926"/>
      <c r="P45" s="926"/>
      <c r="Q45" s="926"/>
    </row>
    <row r="46" spans="1:22" s="30" customFormat="1" ht="11.25" customHeight="1" x14ac:dyDescent="0.2">
      <c r="A46" s="454"/>
      <c r="B46" s="270"/>
      <c r="C46" s="271" t="s">
        <v>380</v>
      </c>
      <c r="D46" s="894">
        <v>0</v>
      </c>
      <c r="E46" s="1137">
        <f t="shared" ref="E46" si="16">+I46+L46+O46</f>
        <v>0</v>
      </c>
      <c r="F46" s="41">
        <f t="shared" si="14"/>
        <v>0</v>
      </c>
      <c r="G46" s="41">
        <f t="shared" si="15"/>
        <v>0</v>
      </c>
      <c r="H46" s="459"/>
      <c r="I46" s="1137"/>
      <c r="J46" s="41">
        <v>0</v>
      </c>
      <c r="K46" s="41">
        <f t="shared" ref="K46" si="17">I46+J46</f>
        <v>0</v>
      </c>
      <c r="L46" s="1144"/>
      <c r="M46" s="894">
        <v>0</v>
      </c>
      <c r="N46" s="941">
        <f t="shared" ref="N46" si="18">L46+M46</f>
        <v>0</v>
      </c>
      <c r="O46" s="926"/>
      <c r="P46" s="926"/>
      <c r="Q46" s="926"/>
    </row>
    <row r="47" spans="1:22" x14ac:dyDescent="0.2">
      <c r="A47" s="455" t="s">
        <v>269</v>
      </c>
      <c r="B47" s="1754" t="s">
        <v>327</v>
      </c>
      <c r="C47" s="1754"/>
      <c r="D47" s="937">
        <v>24763</v>
      </c>
      <c r="E47" s="1138">
        <f>+E44</f>
        <v>0</v>
      </c>
      <c r="F47" s="44">
        <f t="shared" ref="F47:G47" si="19">+F44</f>
        <v>12317</v>
      </c>
      <c r="G47" s="44">
        <f t="shared" si="19"/>
        <v>12317</v>
      </c>
      <c r="H47" s="459">
        <f t="shared" si="4"/>
        <v>1</v>
      </c>
      <c r="I47" s="1138">
        <f>+I44</f>
        <v>0</v>
      </c>
      <c r="J47" s="44">
        <v>4789</v>
      </c>
      <c r="K47" s="44">
        <f t="shared" ref="K47:N47" si="20">+K44</f>
        <v>4789</v>
      </c>
      <c r="L47" s="1149">
        <f t="shared" si="20"/>
        <v>0</v>
      </c>
      <c r="M47" s="937">
        <v>7528</v>
      </c>
      <c r="N47" s="938">
        <f t="shared" si="20"/>
        <v>7528</v>
      </c>
      <c r="O47" s="927"/>
      <c r="P47" s="927"/>
      <c r="Q47" s="927"/>
    </row>
    <row r="48" spans="1:22" x14ac:dyDescent="0.2">
      <c r="A48" s="353" t="s">
        <v>279</v>
      </c>
      <c r="B48" s="1756" t="s">
        <v>280</v>
      </c>
      <c r="C48" s="1756"/>
      <c r="D48" s="894">
        <v>741436</v>
      </c>
      <c r="E48" s="1137">
        <f>+I48+L48+O48</f>
        <v>875646</v>
      </c>
      <c r="F48" s="41">
        <f t="shared" ref="F48:G48" si="21">+J48+M48+P48</f>
        <v>890781</v>
      </c>
      <c r="G48" s="41">
        <f t="shared" si="21"/>
        <v>456006</v>
      </c>
      <c r="H48" s="459">
        <f t="shared" si="4"/>
        <v>0.51191707052575208</v>
      </c>
      <c r="I48" s="1137">
        <v>436888</v>
      </c>
      <c r="J48" s="41">
        <v>441173</v>
      </c>
      <c r="K48" s="22">
        <v>225154</v>
      </c>
      <c r="L48" s="1144">
        <v>438758</v>
      </c>
      <c r="M48" s="894">
        <v>449608</v>
      </c>
      <c r="N48" s="936">
        <v>230852</v>
      </c>
      <c r="O48" s="926"/>
      <c r="P48" s="926"/>
      <c r="Q48" s="42"/>
    </row>
    <row r="49" spans="1:17" x14ac:dyDescent="0.2">
      <c r="A49" s="452" t="s">
        <v>270</v>
      </c>
      <c r="B49" s="1746" t="s">
        <v>281</v>
      </c>
      <c r="C49" s="1746"/>
      <c r="D49" s="937">
        <v>766199</v>
      </c>
      <c r="E49" s="1138">
        <f>+E48+E47</f>
        <v>875646</v>
      </c>
      <c r="F49" s="44">
        <f>+F48+F47</f>
        <v>903098</v>
      </c>
      <c r="G49" s="44">
        <f t="shared" ref="G49" si="22">+G48+G47</f>
        <v>468323</v>
      </c>
      <c r="H49" s="459">
        <f t="shared" si="4"/>
        <v>0.51857384248442584</v>
      </c>
      <c r="I49" s="1138">
        <f t="shared" ref="I49:N49" si="23">+I48+I47</f>
        <v>436888</v>
      </c>
      <c r="J49" s="44">
        <f t="shared" si="23"/>
        <v>445962</v>
      </c>
      <c r="K49" s="44">
        <f t="shared" si="23"/>
        <v>229943</v>
      </c>
      <c r="L49" s="1149">
        <f>+L48</f>
        <v>438758</v>
      </c>
      <c r="M49" s="937">
        <f t="shared" si="23"/>
        <v>457136</v>
      </c>
      <c r="N49" s="938">
        <f t="shared" si="23"/>
        <v>238380</v>
      </c>
      <c r="O49" s="927"/>
      <c r="P49" s="927"/>
      <c r="Q49" s="927"/>
    </row>
    <row r="50" spans="1:17" ht="13.5" thickBot="1" x14ac:dyDescent="0.25">
      <c r="A50" s="1760" t="s">
        <v>282</v>
      </c>
      <c r="B50" s="1761"/>
      <c r="C50" s="1761"/>
      <c r="D50" s="942">
        <v>788903</v>
      </c>
      <c r="E50" s="1139">
        <f t="shared" ref="E50:G50" si="24">+E49+E43</f>
        <v>891352</v>
      </c>
      <c r="F50" s="456">
        <f t="shared" si="24"/>
        <v>925578</v>
      </c>
      <c r="G50" s="456">
        <f t="shared" si="24"/>
        <v>488207</v>
      </c>
      <c r="H50" s="459">
        <f t="shared" si="4"/>
        <v>0.52746175903057335</v>
      </c>
      <c r="I50" s="1139">
        <f>+I49+I43</f>
        <v>438374</v>
      </c>
      <c r="J50" s="456">
        <f>+J49+J43</f>
        <v>454222</v>
      </c>
      <c r="K50" s="456">
        <f t="shared" ref="K50:N50" si="25">+K49+K43</f>
        <v>239933</v>
      </c>
      <c r="L50" s="1150">
        <f t="shared" si="25"/>
        <v>452978</v>
      </c>
      <c r="M50" s="942">
        <f t="shared" si="25"/>
        <v>471356</v>
      </c>
      <c r="N50" s="943">
        <f t="shared" si="25"/>
        <v>248274</v>
      </c>
      <c r="O50" s="927"/>
      <c r="P50" s="927"/>
      <c r="Q50" s="927"/>
    </row>
    <row r="51" spans="1:17" ht="13.5" thickBot="1" x14ac:dyDescent="0.25">
      <c r="D51" s="42"/>
      <c r="E51" s="42"/>
      <c r="F51" s="42"/>
      <c r="G51" s="42"/>
      <c r="H51" s="233"/>
      <c r="L51" s="42"/>
      <c r="O51" s="42"/>
    </row>
    <row r="52" spans="1:17" s="28" customFormat="1" ht="40.5" customHeight="1" x14ac:dyDescent="0.25">
      <c r="A52" s="1762" t="s">
        <v>0</v>
      </c>
      <c r="B52" s="1764" t="s">
        <v>182</v>
      </c>
      <c r="C52" s="1764"/>
      <c r="D52" s="1082"/>
      <c r="E52" s="1771" t="s">
        <v>180</v>
      </c>
      <c r="F52" s="1771"/>
      <c r="G52" s="1771"/>
      <c r="H52" s="1749" t="s">
        <v>508</v>
      </c>
      <c r="I52" s="1747" t="s">
        <v>286</v>
      </c>
      <c r="J52" s="1747"/>
      <c r="K52" s="1747"/>
      <c r="L52" s="1747" t="s">
        <v>287</v>
      </c>
      <c r="M52" s="1747"/>
      <c r="N52" s="1757"/>
      <c r="O52" s="1758"/>
      <c r="P52" s="1758"/>
      <c r="Q52" s="1758"/>
    </row>
    <row r="53" spans="1:17" s="45" customFormat="1" ht="35.450000000000003" customHeight="1" thickBot="1" x14ac:dyDescent="0.3">
      <c r="A53" s="1763"/>
      <c r="B53" s="1765"/>
      <c r="C53" s="1765"/>
      <c r="D53" s="1081" t="s">
        <v>956</v>
      </c>
      <c r="E53" s="1108" t="s">
        <v>850</v>
      </c>
      <c r="F53" s="217" t="s">
        <v>178</v>
      </c>
      <c r="G53" s="217" t="s">
        <v>179</v>
      </c>
      <c r="H53" s="1750"/>
      <c r="I53" s="1108" t="s">
        <v>850</v>
      </c>
      <c r="J53" s="465" t="s">
        <v>178</v>
      </c>
      <c r="K53" s="465" t="s">
        <v>179</v>
      </c>
      <c r="L53" s="1108" t="s">
        <v>850</v>
      </c>
      <c r="M53" s="944" t="s">
        <v>178</v>
      </c>
      <c r="N53" s="945" t="s">
        <v>179</v>
      </c>
      <c r="O53" s="928"/>
      <c r="P53" s="929"/>
      <c r="Q53" s="929"/>
    </row>
    <row r="54" spans="1:17" x14ac:dyDescent="0.2">
      <c r="A54" s="432" t="s">
        <v>27</v>
      </c>
      <c r="B54" s="1772" t="s">
        <v>174</v>
      </c>
      <c r="C54" s="1772"/>
      <c r="D54" s="462">
        <v>572622</v>
      </c>
      <c r="E54" s="1151">
        <f>+I54+L54+O54</f>
        <v>660541</v>
      </c>
      <c r="F54" s="462">
        <f t="shared" ref="F54:G57" si="26">+J54+M54+P54</f>
        <v>690723</v>
      </c>
      <c r="G54" s="462">
        <f t="shared" si="26"/>
        <v>357902</v>
      </c>
      <c r="H54" s="463">
        <f>+G54/F54</f>
        <v>0.51815561375544172</v>
      </c>
      <c r="I54" s="1151">
        <f>+'6.a. mell. PH'!E19</f>
        <v>352169</v>
      </c>
      <c r="J54" s="462">
        <f>+'6.a. mell. PH'!F19</f>
        <v>364641</v>
      </c>
      <c r="K54" s="462">
        <f>+'6.a. mell. PH'!G19</f>
        <v>191554</v>
      </c>
      <c r="L54" s="1151">
        <f>+'6.b. mell. Óvoda'!E19</f>
        <v>308372</v>
      </c>
      <c r="M54" s="462">
        <f>+'6.b. mell. Óvoda'!F19</f>
        <v>326082</v>
      </c>
      <c r="N54" s="464">
        <f>+'6.b. mell. Óvoda'!G19</f>
        <v>166348</v>
      </c>
      <c r="O54" s="262"/>
      <c r="P54" s="262"/>
      <c r="Q54" s="262"/>
    </row>
    <row r="55" spans="1:17" ht="15" customHeight="1" x14ac:dyDescent="0.2">
      <c r="A55" s="305" t="s">
        <v>33</v>
      </c>
      <c r="B55" s="1752" t="s">
        <v>173</v>
      </c>
      <c r="C55" s="1752"/>
      <c r="D55" s="946">
        <v>310</v>
      </c>
      <c r="E55" s="1152">
        <f t="shared" ref="E55:E79" si="27">+I55+L55+O55</f>
        <v>1560</v>
      </c>
      <c r="F55" s="263">
        <f t="shared" si="26"/>
        <v>2888</v>
      </c>
      <c r="G55" s="263">
        <f t="shared" si="26"/>
        <v>2054</v>
      </c>
      <c r="H55" s="463">
        <f t="shared" ref="H55:H81" si="28">+G55/F55</f>
        <v>0.71121883656509699</v>
      </c>
      <c r="I55" s="1152">
        <f>+'6.a. mell. PH'!E23</f>
        <v>30</v>
      </c>
      <c r="J55" s="263">
        <f>+'6.a. mell. PH'!F23</f>
        <v>1358</v>
      </c>
      <c r="K55" s="263">
        <f>+'6.a. mell. PH'!G23</f>
        <v>1333</v>
      </c>
      <c r="L55" s="1154">
        <f>+'6.b. mell. Óvoda'!E23</f>
        <v>1530</v>
      </c>
      <c r="M55" s="946">
        <f>+'6.b. mell. Óvoda'!F23</f>
        <v>1530</v>
      </c>
      <c r="N55" s="947">
        <f>+'6.b. mell. Óvoda'!G23</f>
        <v>721</v>
      </c>
      <c r="O55" s="262"/>
      <c r="P55" s="262"/>
      <c r="Q55" s="262"/>
    </row>
    <row r="56" spans="1:17" s="32" customFormat="1" x14ac:dyDescent="0.2">
      <c r="A56" s="301" t="s">
        <v>34</v>
      </c>
      <c r="B56" s="1748" t="s">
        <v>172</v>
      </c>
      <c r="C56" s="1748"/>
      <c r="D56" s="948">
        <v>572932</v>
      </c>
      <c r="E56" s="1153">
        <f t="shared" si="27"/>
        <v>662101</v>
      </c>
      <c r="F56" s="259">
        <f t="shared" si="26"/>
        <v>693611</v>
      </c>
      <c r="G56" s="259">
        <f t="shared" si="26"/>
        <v>359956</v>
      </c>
      <c r="H56" s="463">
        <f t="shared" si="28"/>
        <v>0.51895947440279921</v>
      </c>
      <c r="I56" s="1153">
        <f t="shared" ref="I56" si="29">SUM(I54:I55)</f>
        <v>352199</v>
      </c>
      <c r="J56" s="259">
        <f t="shared" ref="J56:K56" si="30">SUM(J54:J55)</f>
        <v>365999</v>
      </c>
      <c r="K56" s="259">
        <f t="shared" si="30"/>
        <v>192887</v>
      </c>
      <c r="L56" s="1155">
        <f t="shared" ref="L56" si="31">+L55+L54</f>
        <v>309902</v>
      </c>
      <c r="M56" s="948">
        <f t="shared" ref="M56:N56" si="32">+M55+M54</f>
        <v>327612</v>
      </c>
      <c r="N56" s="949">
        <f t="shared" si="32"/>
        <v>167069</v>
      </c>
      <c r="O56" s="403"/>
      <c r="P56" s="403"/>
      <c r="Q56" s="403"/>
    </row>
    <row r="57" spans="1:17" s="32" customFormat="1" x14ac:dyDescent="0.2">
      <c r="A57" s="301" t="s">
        <v>35</v>
      </c>
      <c r="B57" s="1748" t="s">
        <v>171</v>
      </c>
      <c r="C57" s="1748"/>
      <c r="D57" s="948">
        <v>75482</v>
      </c>
      <c r="E57" s="1153">
        <f>+I57+L57</f>
        <v>91083</v>
      </c>
      <c r="F57" s="259">
        <f t="shared" si="26"/>
        <v>92579</v>
      </c>
      <c r="G57" s="259">
        <f t="shared" si="26"/>
        <v>52155</v>
      </c>
      <c r="H57" s="463">
        <f t="shared" si="28"/>
        <v>0.56335670076367206</v>
      </c>
      <c r="I57" s="1153">
        <f>+'6.a. mell. PH'!E26</f>
        <v>50518</v>
      </c>
      <c r="J57" s="259">
        <f>+'6.a. mell. PH'!F26</f>
        <v>51346</v>
      </c>
      <c r="K57" s="259">
        <f>+'6.a. mell. PH'!G26</f>
        <v>28622</v>
      </c>
      <c r="L57" s="1155">
        <f>+'6.b. mell. Óvoda'!E26</f>
        <v>40565</v>
      </c>
      <c r="M57" s="948">
        <f>+'6.b. mell. Óvoda'!F26</f>
        <v>41233</v>
      </c>
      <c r="N57" s="949">
        <f>+'6.b. mell. Óvoda'!G26</f>
        <v>23533</v>
      </c>
      <c r="O57" s="403"/>
      <c r="P57" s="403"/>
      <c r="Q57" s="403"/>
    </row>
    <row r="58" spans="1:17" hidden="1" x14ac:dyDescent="0.2">
      <c r="A58" s="1743"/>
      <c r="B58" s="1744"/>
      <c r="C58" s="1744"/>
      <c r="D58" s="946">
        <v>7416</v>
      </c>
      <c r="E58" s="1152"/>
      <c r="F58" s="263"/>
      <c r="G58" s="263"/>
      <c r="H58" s="463" t="e">
        <f t="shared" si="28"/>
        <v>#DIV/0!</v>
      </c>
      <c r="I58" s="1152"/>
      <c r="J58" s="263"/>
      <c r="K58" s="263"/>
      <c r="L58" s="1154"/>
      <c r="M58" s="946"/>
      <c r="N58" s="947"/>
      <c r="O58" s="262"/>
      <c r="P58" s="262"/>
      <c r="Q58" s="262"/>
    </row>
    <row r="59" spans="1:17" x14ac:dyDescent="0.2">
      <c r="A59" s="305" t="s">
        <v>47</v>
      </c>
      <c r="B59" s="1752" t="s">
        <v>170</v>
      </c>
      <c r="C59" s="1752"/>
      <c r="D59" s="946">
        <v>3265</v>
      </c>
      <c r="E59" s="1152">
        <f t="shared" si="27"/>
        <v>9063</v>
      </c>
      <c r="F59" s="263">
        <f t="shared" ref="F59:F64" si="33">+J59+M59+P59</f>
        <v>9029</v>
      </c>
      <c r="G59" s="263">
        <f t="shared" ref="G59:G64" si="34">+K59+N59+Q59</f>
        <v>3979</v>
      </c>
      <c r="H59" s="463">
        <f t="shared" si="28"/>
        <v>0.44069110643482112</v>
      </c>
      <c r="I59" s="1152">
        <f>+'6.a. mell. PH'!E36</f>
        <v>4934</v>
      </c>
      <c r="J59" s="263">
        <f>+'6.a. mell. PH'!F36</f>
        <v>5400</v>
      </c>
      <c r="K59" s="263">
        <f>+'6.a. mell. PH'!G36</f>
        <v>2288</v>
      </c>
      <c r="L59" s="1154">
        <f>+'6.b. mell. Óvoda'!E36</f>
        <v>4129</v>
      </c>
      <c r="M59" s="946">
        <f>+'6.b. mell. Óvoda'!F36</f>
        <v>3629</v>
      </c>
      <c r="N59" s="947">
        <f>+'6.b. mell. Óvoda'!G36</f>
        <v>1691</v>
      </c>
      <c r="O59" s="262"/>
      <c r="P59" s="262"/>
      <c r="Q59" s="262"/>
    </row>
    <row r="60" spans="1:17" x14ac:dyDescent="0.2">
      <c r="A60" s="305" t="s">
        <v>52</v>
      </c>
      <c r="B60" s="1752" t="s">
        <v>169</v>
      </c>
      <c r="C60" s="1752"/>
      <c r="D60" s="946">
        <v>75624</v>
      </c>
      <c r="E60" s="1152">
        <f t="shared" si="27"/>
        <v>3350</v>
      </c>
      <c r="F60" s="263">
        <f t="shared" si="33"/>
        <v>3350</v>
      </c>
      <c r="G60" s="263">
        <f t="shared" si="34"/>
        <v>1455</v>
      </c>
      <c r="H60" s="463">
        <f t="shared" si="28"/>
        <v>0.43432835820895521</v>
      </c>
      <c r="I60" s="1152">
        <f>+'6.a. mell. PH'!E39</f>
        <v>3100</v>
      </c>
      <c r="J60" s="263">
        <f>+'6.a. mell. PH'!F39</f>
        <v>3100</v>
      </c>
      <c r="K60" s="263">
        <f>+'6.a. mell. PH'!G39</f>
        <v>1272</v>
      </c>
      <c r="L60" s="1154">
        <f>+'6.b. mell. Óvoda'!E39</f>
        <v>250</v>
      </c>
      <c r="M60" s="946">
        <f>+'6.b. mell. Óvoda'!F39</f>
        <v>250</v>
      </c>
      <c r="N60" s="947">
        <f>+'6.b. mell. Óvoda'!G39</f>
        <v>183</v>
      </c>
      <c r="O60" s="262"/>
      <c r="P60" s="262"/>
      <c r="Q60" s="262"/>
    </row>
    <row r="61" spans="1:17" x14ac:dyDescent="0.2">
      <c r="A61" s="305" t="s">
        <v>66</v>
      </c>
      <c r="B61" s="1752" t="s">
        <v>156</v>
      </c>
      <c r="C61" s="1752"/>
      <c r="D61" s="946">
        <v>321</v>
      </c>
      <c r="E61" s="1152">
        <f t="shared" si="27"/>
        <v>80985</v>
      </c>
      <c r="F61" s="263">
        <f t="shared" si="33"/>
        <v>80941</v>
      </c>
      <c r="G61" s="263">
        <f t="shared" si="34"/>
        <v>43465</v>
      </c>
      <c r="H61" s="463">
        <f t="shared" si="28"/>
        <v>0.53699608356704265</v>
      </c>
      <c r="I61" s="1152">
        <f>+'6.a. mell. PH'!E51</f>
        <v>13790</v>
      </c>
      <c r="J61" s="263">
        <f>+'6.a. mell. PH'!F51</f>
        <v>13746</v>
      </c>
      <c r="K61" s="263">
        <f>+'6.a. mell. PH'!G51</f>
        <v>6356</v>
      </c>
      <c r="L61" s="1154">
        <f>+'6.b. mell. Óvoda'!E51</f>
        <v>67195</v>
      </c>
      <c r="M61" s="946">
        <f>+'6.b. mell. Óvoda'!F51</f>
        <v>67195</v>
      </c>
      <c r="N61" s="947">
        <f>+'6.b. mell. Óvoda'!G51</f>
        <v>37109</v>
      </c>
      <c r="O61" s="262"/>
      <c r="P61" s="262"/>
      <c r="Q61" s="262"/>
    </row>
    <row r="62" spans="1:17" x14ac:dyDescent="0.2">
      <c r="A62" s="305" t="s">
        <v>71</v>
      </c>
      <c r="B62" s="1752" t="s">
        <v>155</v>
      </c>
      <c r="C62" s="1752"/>
      <c r="D62" s="946">
        <v>20543</v>
      </c>
      <c r="E62" s="1152">
        <f t="shared" si="27"/>
        <v>450</v>
      </c>
      <c r="F62" s="263">
        <f t="shared" si="33"/>
        <v>452</v>
      </c>
      <c r="G62" s="263">
        <f t="shared" si="34"/>
        <v>45</v>
      </c>
      <c r="H62" s="463">
        <f t="shared" si="28"/>
        <v>9.9557522123893807E-2</v>
      </c>
      <c r="I62" s="1152">
        <f>+'6.a. mell. PH'!E54</f>
        <v>300</v>
      </c>
      <c r="J62" s="263">
        <f>+'6.a. mell. PH'!F54</f>
        <v>302</v>
      </c>
      <c r="K62" s="263">
        <f>+'6.a. mell. PH'!G54</f>
        <v>36</v>
      </c>
      <c r="L62" s="1154">
        <f>+'6.b. mell. Óvoda'!E54</f>
        <v>150</v>
      </c>
      <c r="M62" s="946">
        <f>+'6.b. mell. Óvoda'!F54</f>
        <v>150</v>
      </c>
      <c r="N62" s="947">
        <f>+'6.b. mell. Óvoda'!G54</f>
        <v>9</v>
      </c>
      <c r="O62" s="262"/>
      <c r="P62" s="262"/>
      <c r="Q62" s="262"/>
    </row>
    <row r="63" spans="1:17" x14ac:dyDescent="0.2">
      <c r="A63" s="305" t="s">
        <v>80</v>
      </c>
      <c r="B63" s="1752" t="s">
        <v>152</v>
      </c>
      <c r="C63" s="1752"/>
      <c r="D63" s="946">
        <v>107169</v>
      </c>
      <c r="E63" s="1152">
        <f t="shared" si="27"/>
        <v>22532</v>
      </c>
      <c r="F63" s="263">
        <f t="shared" si="33"/>
        <v>23128</v>
      </c>
      <c r="G63" s="263">
        <f t="shared" si="34"/>
        <v>12139</v>
      </c>
      <c r="H63" s="463">
        <f t="shared" si="28"/>
        <v>0.52486163957108267</v>
      </c>
      <c r="I63" s="1152">
        <f>+'6.a. mell. PH'!E60</f>
        <v>4176</v>
      </c>
      <c r="J63" s="263">
        <f>+'6.a. mell. PH'!F60</f>
        <v>4907</v>
      </c>
      <c r="K63" s="263">
        <f>+'6.a. mell. PH'!G60</f>
        <v>2190</v>
      </c>
      <c r="L63" s="1154">
        <f>+'6.b. mell. Óvoda'!E60</f>
        <v>18356</v>
      </c>
      <c r="M63" s="946">
        <f>+'6.b. mell. Óvoda'!F60</f>
        <v>18221</v>
      </c>
      <c r="N63" s="947">
        <f>+'6.b. mell. Óvoda'!G60</f>
        <v>9949</v>
      </c>
      <c r="O63" s="262"/>
      <c r="P63" s="262"/>
      <c r="Q63" s="262"/>
    </row>
    <row r="64" spans="1:17" s="32" customFormat="1" x14ac:dyDescent="0.2">
      <c r="A64" s="301" t="s">
        <v>81</v>
      </c>
      <c r="B64" s="1748" t="s">
        <v>151</v>
      </c>
      <c r="C64" s="1748"/>
      <c r="D64" s="948">
        <v>0</v>
      </c>
      <c r="E64" s="1153">
        <f t="shared" si="27"/>
        <v>116380</v>
      </c>
      <c r="F64" s="259">
        <f t="shared" si="33"/>
        <v>116900</v>
      </c>
      <c r="G64" s="259">
        <f t="shared" si="34"/>
        <v>61083</v>
      </c>
      <c r="H64" s="463">
        <f t="shared" si="28"/>
        <v>0.52252352437981175</v>
      </c>
      <c r="I64" s="1153">
        <f t="shared" ref="I64" si="35">SUM(I59:I63)</f>
        <v>26300</v>
      </c>
      <c r="J64" s="259">
        <f t="shared" ref="J64:L64" si="36">SUM(J59:J63)</f>
        <v>27455</v>
      </c>
      <c r="K64" s="259">
        <f t="shared" si="36"/>
        <v>12142</v>
      </c>
      <c r="L64" s="1155">
        <f t="shared" si="36"/>
        <v>90080</v>
      </c>
      <c r="M64" s="948">
        <f t="shared" ref="M64:N64" si="37">SUM(M59:M63)</f>
        <v>89445</v>
      </c>
      <c r="N64" s="949">
        <f t="shared" si="37"/>
        <v>48941</v>
      </c>
      <c r="O64" s="403"/>
      <c r="P64" s="403"/>
      <c r="Q64" s="403"/>
    </row>
    <row r="65" spans="1:16383" hidden="1" x14ac:dyDescent="0.2">
      <c r="A65" s="1743"/>
      <c r="B65" s="1744"/>
      <c r="C65" s="1744"/>
      <c r="D65" s="946">
        <v>20747</v>
      </c>
      <c r="E65" s="1152"/>
      <c r="F65" s="263"/>
      <c r="G65" s="263"/>
      <c r="H65" s="463" t="e">
        <f t="shared" si="28"/>
        <v>#DIV/0!</v>
      </c>
      <c r="I65" s="1152"/>
      <c r="J65" s="263"/>
      <c r="K65" s="263"/>
      <c r="L65" s="1154"/>
      <c r="M65" s="946"/>
      <c r="N65" s="947"/>
      <c r="O65" s="262"/>
      <c r="P65" s="262"/>
      <c r="Q65" s="262"/>
      <c r="R65" s="1740"/>
      <c r="S65" s="1740"/>
      <c r="T65" s="1740"/>
      <c r="U65" s="349"/>
      <c r="V65" s="262"/>
      <c r="W65" s="262"/>
      <c r="X65" s="262"/>
      <c r="Y65" s="350"/>
      <c r="Z65" s="262"/>
      <c r="AA65" s="262"/>
      <c r="AB65" s="262"/>
      <c r="AC65" s="262"/>
      <c r="AD65" s="262"/>
      <c r="AE65" s="262"/>
      <c r="AF65" s="262"/>
      <c r="AG65" s="262"/>
      <c r="AH65" s="262"/>
      <c r="AI65" s="1740"/>
      <c r="AJ65" s="1740"/>
      <c r="AK65" s="1740"/>
      <c r="AL65" s="349"/>
      <c r="AM65" s="262"/>
      <c r="AN65" s="262"/>
      <c r="AO65" s="262"/>
      <c r="AP65" s="350"/>
      <c r="AQ65" s="262"/>
      <c r="AR65" s="262"/>
      <c r="AS65" s="262"/>
      <c r="AT65" s="262"/>
      <c r="AU65" s="262"/>
      <c r="AV65" s="262"/>
      <c r="AW65" s="262"/>
      <c r="AX65" s="262"/>
      <c r="AY65" s="262"/>
      <c r="AZ65" s="1740"/>
      <c r="BA65" s="1740"/>
      <c r="BB65" s="1740"/>
      <c r="BC65" s="349"/>
      <c r="BD65" s="262"/>
      <c r="BE65" s="262"/>
      <c r="BF65" s="262"/>
      <c r="BG65" s="350"/>
      <c r="BH65" s="262"/>
      <c r="BI65" s="262"/>
      <c r="BJ65" s="262"/>
      <c r="BK65" s="262"/>
      <c r="BL65" s="262"/>
      <c r="BM65" s="262"/>
      <c r="BN65" s="262"/>
      <c r="BO65" s="262"/>
      <c r="BP65" s="262"/>
      <c r="BQ65" s="1740"/>
      <c r="BR65" s="1740"/>
      <c r="BS65" s="1740"/>
      <c r="BT65" s="349"/>
      <c r="BU65" s="262"/>
      <c r="BV65" s="262"/>
      <c r="BW65" s="262"/>
      <c r="BX65" s="350"/>
      <c r="BY65" s="262"/>
      <c r="BZ65" s="262"/>
      <c r="CA65" s="262"/>
      <c r="CB65" s="262"/>
      <c r="CC65" s="262"/>
      <c r="CD65" s="262"/>
      <c r="CE65" s="262"/>
      <c r="CF65" s="262"/>
      <c r="CG65" s="262"/>
      <c r="CH65" s="1740"/>
      <c r="CI65" s="1740"/>
      <c r="CJ65" s="1740"/>
      <c r="CK65" s="349"/>
      <c r="CL65" s="262"/>
      <c r="CM65" s="262"/>
      <c r="CN65" s="262"/>
      <c r="CO65" s="350"/>
      <c r="CP65" s="262"/>
      <c r="CQ65" s="262"/>
      <c r="CR65" s="262"/>
      <c r="CS65" s="262"/>
      <c r="CT65" s="262"/>
      <c r="CU65" s="262"/>
      <c r="CV65" s="262"/>
      <c r="CW65" s="262"/>
      <c r="CX65" s="262"/>
      <c r="CY65" s="1740"/>
      <c r="CZ65" s="1740"/>
      <c r="DA65" s="1740"/>
      <c r="DB65" s="349"/>
      <c r="DC65" s="262"/>
      <c r="DD65" s="262"/>
      <c r="DE65" s="262"/>
      <c r="DF65" s="350"/>
      <c r="DG65" s="262"/>
      <c r="DH65" s="262"/>
      <c r="DI65" s="262"/>
      <c r="DJ65" s="262"/>
      <c r="DK65" s="262"/>
      <c r="DL65" s="262"/>
      <c r="DM65" s="262"/>
      <c r="DN65" s="262"/>
      <c r="DO65" s="262"/>
      <c r="DP65" s="1740"/>
      <c r="DQ65" s="1740"/>
      <c r="DR65" s="1740"/>
      <c r="DS65" s="349"/>
      <c r="DT65" s="262"/>
      <c r="DU65" s="262"/>
      <c r="DV65" s="262"/>
      <c r="DW65" s="350"/>
      <c r="DX65" s="262"/>
      <c r="DY65" s="262"/>
      <c r="DZ65" s="262"/>
      <c r="EA65" s="262"/>
      <c r="EB65" s="262"/>
      <c r="EC65" s="262"/>
      <c r="ED65" s="262"/>
      <c r="EE65" s="262"/>
      <c r="EF65" s="262"/>
      <c r="EG65" s="1740"/>
      <c r="EH65" s="1740"/>
      <c r="EI65" s="1740"/>
      <c r="EJ65" s="349"/>
      <c r="EK65" s="262"/>
      <c r="EL65" s="262"/>
      <c r="EM65" s="262"/>
      <c r="EN65" s="350"/>
      <c r="EO65" s="262"/>
      <c r="EP65" s="262"/>
      <c r="EQ65" s="262"/>
      <c r="ER65" s="262"/>
      <c r="ES65" s="262"/>
      <c r="ET65" s="262"/>
      <c r="EU65" s="262"/>
      <c r="EV65" s="262"/>
      <c r="EW65" s="262"/>
      <c r="EX65" s="1740"/>
      <c r="EY65" s="1740"/>
      <c r="EZ65" s="1740"/>
      <c r="FA65" s="349"/>
      <c r="FB65" s="262"/>
      <c r="FC65" s="262"/>
      <c r="FD65" s="262"/>
      <c r="FE65" s="350"/>
      <c r="FF65" s="262"/>
      <c r="FG65" s="262"/>
      <c r="FH65" s="262"/>
      <c r="FI65" s="262"/>
      <c r="FJ65" s="262"/>
      <c r="FK65" s="262"/>
      <c r="FL65" s="262"/>
      <c r="FM65" s="262"/>
      <c r="FN65" s="262"/>
      <c r="FO65" s="1740"/>
      <c r="FP65" s="1740"/>
      <c r="FQ65" s="1740"/>
      <c r="FR65" s="349"/>
      <c r="FS65" s="262"/>
      <c r="FT65" s="262"/>
      <c r="FU65" s="262"/>
      <c r="FV65" s="350"/>
      <c r="FW65" s="262"/>
      <c r="FX65" s="262"/>
      <c r="FY65" s="262"/>
      <c r="FZ65" s="262"/>
      <c r="GA65" s="262"/>
      <c r="GB65" s="262"/>
      <c r="GC65" s="262"/>
      <c r="GD65" s="262"/>
      <c r="GE65" s="262"/>
      <c r="GF65" s="1740"/>
      <c r="GG65" s="1740"/>
      <c r="GH65" s="1740"/>
      <c r="GI65" s="349"/>
      <c r="GJ65" s="262"/>
      <c r="GK65" s="262"/>
      <c r="GL65" s="262"/>
      <c r="GM65" s="350"/>
      <c r="GN65" s="262"/>
      <c r="GO65" s="262"/>
      <c r="GP65" s="262"/>
      <c r="GQ65" s="262"/>
      <c r="GR65" s="262"/>
      <c r="GS65" s="262"/>
      <c r="GT65" s="262"/>
      <c r="GU65" s="262"/>
      <c r="GV65" s="262"/>
      <c r="GW65" s="1740"/>
      <c r="GX65" s="1740"/>
      <c r="GY65" s="1740"/>
      <c r="GZ65" s="349"/>
      <c r="HA65" s="262"/>
      <c r="HB65" s="262"/>
      <c r="HC65" s="262"/>
      <c r="HD65" s="350"/>
      <c r="HE65" s="262"/>
      <c r="HF65" s="262"/>
      <c r="HG65" s="262"/>
      <c r="HH65" s="262"/>
      <c r="HI65" s="262"/>
      <c r="HJ65" s="262"/>
      <c r="HK65" s="262"/>
      <c r="HL65" s="262"/>
      <c r="HM65" s="262"/>
      <c r="HN65" s="1740"/>
      <c r="HO65" s="1740"/>
      <c r="HP65" s="1740"/>
      <c r="HQ65" s="349"/>
      <c r="HR65" s="262"/>
      <c r="HS65" s="262"/>
      <c r="HT65" s="262"/>
      <c r="HU65" s="350"/>
      <c r="HV65" s="262"/>
      <c r="HW65" s="262"/>
      <c r="HX65" s="262"/>
      <c r="HY65" s="262"/>
      <c r="HZ65" s="262"/>
      <c r="IA65" s="262"/>
      <c r="IB65" s="262"/>
      <c r="IC65" s="262"/>
      <c r="ID65" s="262"/>
      <c r="IE65" s="1740"/>
      <c r="IF65" s="1740"/>
      <c r="IG65" s="1740"/>
      <c r="IH65" s="349"/>
      <c r="II65" s="262"/>
      <c r="IJ65" s="262"/>
      <c r="IK65" s="262"/>
      <c r="IL65" s="350"/>
      <c r="IM65" s="262"/>
      <c r="IN65" s="262"/>
      <c r="IO65" s="262"/>
      <c r="IP65" s="262"/>
      <c r="IQ65" s="262"/>
      <c r="IR65" s="262"/>
      <c r="IS65" s="262"/>
      <c r="IT65" s="262"/>
      <c r="IU65" s="262"/>
      <c r="IV65" s="1740"/>
      <c r="IW65" s="1740"/>
      <c r="IX65" s="1740"/>
      <c r="IY65" s="349"/>
      <c r="IZ65" s="262"/>
      <c r="JA65" s="262"/>
      <c r="JB65" s="262"/>
      <c r="JC65" s="350"/>
      <c r="JD65" s="262"/>
      <c r="JE65" s="262"/>
      <c r="JF65" s="262"/>
      <c r="JG65" s="262"/>
      <c r="JH65" s="262"/>
      <c r="JI65" s="262"/>
      <c r="JJ65" s="262"/>
      <c r="JK65" s="262"/>
      <c r="JL65" s="262"/>
      <c r="JM65" s="1740"/>
      <c r="JN65" s="1740"/>
      <c r="JO65" s="1740"/>
      <c r="JP65" s="349"/>
      <c r="JQ65" s="262"/>
      <c r="JR65" s="262"/>
      <c r="JS65" s="262"/>
      <c r="JT65" s="350"/>
      <c r="JU65" s="262"/>
      <c r="JV65" s="262"/>
      <c r="JW65" s="262"/>
      <c r="JX65" s="262"/>
      <c r="JY65" s="262"/>
      <c r="JZ65" s="262"/>
      <c r="KA65" s="262"/>
      <c r="KB65" s="262"/>
      <c r="KC65" s="262"/>
      <c r="KD65" s="1740"/>
      <c r="KE65" s="1740"/>
      <c r="KF65" s="1740"/>
      <c r="KG65" s="349"/>
      <c r="KH65" s="262"/>
      <c r="KI65" s="262"/>
      <c r="KJ65" s="262"/>
      <c r="KK65" s="350"/>
      <c r="KL65" s="262"/>
      <c r="KM65" s="262"/>
      <c r="KN65" s="262"/>
      <c r="KO65" s="262"/>
      <c r="KP65" s="262"/>
      <c r="KQ65" s="262"/>
      <c r="KR65" s="262"/>
      <c r="KS65" s="262"/>
      <c r="KT65" s="262"/>
      <c r="KU65" s="1740"/>
      <c r="KV65" s="1740"/>
      <c r="KW65" s="1740"/>
      <c r="KX65" s="349"/>
      <c r="KY65" s="262"/>
      <c r="KZ65" s="262"/>
      <c r="LA65" s="262"/>
      <c r="LB65" s="350"/>
      <c r="LC65" s="262"/>
      <c r="LD65" s="262"/>
      <c r="LE65" s="262"/>
      <c r="LF65" s="262"/>
      <c r="LG65" s="262"/>
      <c r="LH65" s="262"/>
      <c r="LI65" s="262"/>
      <c r="LJ65" s="262"/>
      <c r="LK65" s="262"/>
      <c r="LL65" s="1740"/>
      <c r="LM65" s="1740"/>
      <c r="LN65" s="1740"/>
      <c r="LO65" s="349"/>
      <c r="LP65" s="262"/>
      <c r="LQ65" s="262"/>
      <c r="LR65" s="262"/>
      <c r="LS65" s="350"/>
      <c r="LT65" s="262"/>
      <c r="LU65" s="262"/>
      <c r="LV65" s="262"/>
      <c r="LW65" s="262"/>
      <c r="LX65" s="262"/>
      <c r="LY65" s="262"/>
      <c r="LZ65" s="262"/>
      <c r="MA65" s="262"/>
      <c r="MB65" s="262"/>
      <c r="MC65" s="1740"/>
      <c r="MD65" s="1740"/>
      <c r="ME65" s="1740"/>
      <c r="MF65" s="349"/>
      <c r="MG65" s="262"/>
      <c r="MH65" s="262"/>
      <c r="MI65" s="262"/>
      <c r="MJ65" s="350"/>
      <c r="MK65" s="262"/>
      <c r="ML65" s="262"/>
      <c r="MM65" s="262"/>
      <c r="MN65" s="262"/>
      <c r="MO65" s="262"/>
      <c r="MP65" s="262"/>
      <c r="MQ65" s="262"/>
      <c r="MR65" s="262"/>
      <c r="MS65" s="262"/>
      <c r="MT65" s="1740"/>
      <c r="MU65" s="1740"/>
      <c r="MV65" s="1740"/>
      <c r="MW65" s="349"/>
      <c r="MX65" s="262"/>
      <c r="MY65" s="262"/>
      <c r="MZ65" s="262"/>
      <c r="NA65" s="350"/>
      <c r="NB65" s="262"/>
      <c r="NC65" s="262"/>
      <c r="ND65" s="262"/>
      <c r="NE65" s="262"/>
      <c r="NF65" s="262"/>
      <c r="NG65" s="262"/>
      <c r="NH65" s="262"/>
      <c r="NI65" s="262"/>
      <c r="NJ65" s="262"/>
      <c r="NK65" s="1740"/>
      <c r="NL65" s="1740"/>
      <c r="NM65" s="1740"/>
      <c r="NN65" s="349"/>
      <c r="NO65" s="262"/>
      <c r="NP65" s="262"/>
      <c r="NQ65" s="262"/>
      <c r="NR65" s="350"/>
      <c r="NS65" s="262"/>
      <c r="NT65" s="262"/>
      <c r="NU65" s="262"/>
      <c r="NV65" s="262"/>
      <c r="NW65" s="262"/>
      <c r="NX65" s="262"/>
      <c r="NY65" s="262"/>
      <c r="NZ65" s="262"/>
      <c r="OA65" s="262"/>
      <c r="OB65" s="1740"/>
      <c r="OC65" s="1740"/>
      <c r="OD65" s="1740"/>
      <c r="OE65" s="349"/>
      <c r="OF65" s="262"/>
      <c r="OG65" s="262"/>
      <c r="OH65" s="262"/>
      <c r="OI65" s="350"/>
      <c r="OJ65" s="262"/>
      <c r="OK65" s="262"/>
      <c r="OL65" s="262"/>
      <c r="OM65" s="262"/>
      <c r="ON65" s="262"/>
      <c r="OO65" s="262"/>
      <c r="OP65" s="262"/>
      <c r="OQ65" s="262"/>
      <c r="OR65" s="262"/>
      <c r="OS65" s="1740"/>
      <c r="OT65" s="1740"/>
      <c r="OU65" s="1740"/>
      <c r="OV65" s="349"/>
      <c r="OW65" s="262"/>
      <c r="OX65" s="262"/>
      <c r="OY65" s="262"/>
      <c r="OZ65" s="350"/>
      <c r="PA65" s="262"/>
      <c r="PB65" s="262"/>
      <c r="PC65" s="262"/>
      <c r="PD65" s="262"/>
      <c r="PE65" s="262"/>
      <c r="PF65" s="262"/>
      <c r="PG65" s="262"/>
      <c r="PH65" s="262"/>
      <c r="PI65" s="262"/>
      <c r="PJ65" s="1740"/>
      <c r="PK65" s="1740"/>
      <c r="PL65" s="1740"/>
      <c r="PM65" s="349"/>
      <c r="PN65" s="262"/>
      <c r="PO65" s="262"/>
      <c r="PP65" s="262"/>
      <c r="PQ65" s="350"/>
      <c r="PR65" s="262"/>
      <c r="PS65" s="262"/>
      <c r="PT65" s="262"/>
      <c r="PU65" s="262"/>
      <c r="PV65" s="262"/>
      <c r="PW65" s="262"/>
      <c r="PX65" s="262"/>
      <c r="PY65" s="262"/>
      <c r="PZ65" s="262"/>
      <c r="QA65" s="1740"/>
      <c r="QB65" s="1740"/>
      <c r="QC65" s="1740"/>
      <c r="QD65" s="349"/>
      <c r="QE65" s="262"/>
      <c r="QF65" s="262"/>
      <c r="QG65" s="262"/>
      <c r="QH65" s="350"/>
      <c r="QI65" s="262"/>
      <c r="QJ65" s="262"/>
      <c r="QK65" s="262"/>
      <c r="QL65" s="262"/>
      <c r="QM65" s="262"/>
      <c r="QN65" s="262"/>
      <c r="QO65" s="262"/>
      <c r="QP65" s="262"/>
      <c r="QQ65" s="262"/>
      <c r="QR65" s="1740"/>
      <c r="QS65" s="1740"/>
      <c r="QT65" s="1740"/>
      <c r="QU65" s="349"/>
      <c r="QV65" s="262"/>
      <c r="QW65" s="262"/>
      <c r="QX65" s="262"/>
      <c r="QY65" s="350"/>
      <c r="QZ65" s="262"/>
      <c r="RA65" s="262"/>
      <c r="RB65" s="262"/>
      <c r="RC65" s="262"/>
      <c r="RD65" s="262"/>
      <c r="RE65" s="262"/>
      <c r="RF65" s="262"/>
      <c r="RG65" s="262"/>
      <c r="RH65" s="262"/>
      <c r="RI65" s="1740"/>
      <c r="RJ65" s="1740"/>
      <c r="RK65" s="1740"/>
      <c r="RL65" s="349"/>
      <c r="RM65" s="262"/>
      <c r="RN65" s="262"/>
      <c r="RO65" s="262"/>
      <c r="RP65" s="350"/>
      <c r="RQ65" s="262"/>
      <c r="RR65" s="262"/>
      <c r="RS65" s="262"/>
      <c r="RT65" s="262"/>
      <c r="RU65" s="262"/>
      <c r="RV65" s="262"/>
      <c r="RW65" s="262"/>
      <c r="RX65" s="262"/>
      <c r="RY65" s="262"/>
      <c r="RZ65" s="1740"/>
      <c r="SA65" s="1740"/>
      <c r="SB65" s="1740"/>
      <c r="SC65" s="349"/>
      <c r="SD65" s="262"/>
      <c r="SE65" s="262"/>
      <c r="SF65" s="262"/>
      <c r="SG65" s="350"/>
      <c r="SH65" s="262"/>
      <c r="SI65" s="262"/>
      <c r="SJ65" s="262"/>
      <c r="SK65" s="262"/>
      <c r="SL65" s="262"/>
      <c r="SM65" s="262"/>
      <c r="SN65" s="262"/>
      <c r="SO65" s="262"/>
      <c r="SP65" s="262"/>
      <c r="SQ65" s="1740"/>
      <c r="SR65" s="1740"/>
      <c r="SS65" s="1740"/>
      <c r="ST65" s="349"/>
      <c r="SU65" s="262"/>
      <c r="SV65" s="262"/>
      <c r="SW65" s="262"/>
      <c r="SX65" s="350"/>
      <c r="SY65" s="262"/>
      <c r="SZ65" s="262"/>
      <c r="TA65" s="262"/>
      <c r="TB65" s="262"/>
      <c r="TC65" s="262"/>
      <c r="TD65" s="262"/>
      <c r="TE65" s="262"/>
      <c r="TF65" s="262"/>
      <c r="TG65" s="262"/>
      <c r="TH65" s="1740"/>
      <c r="TI65" s="1740"/>
      <c r="TJ65" s="1740"/>
      <c r="TK65" s="349"/>
      <c r="TL65" s="262"/>
      <c r="TM65" s="262"/>
      <c r="TN65" s="262"/>
      <c r="TO65" s="350"/>
      <c r="TP65" s="262"/>
      <c r="TQ65" s="262"/>
      <c r="TR65" s="262"/>
      <c r="TS65" s="262"/>
      <c r="TT65" s="262"/>
      <c r="TU65" s="262"/>
      <c r="TV65" s="262"/>
      <c r="TW65" s="262"/>
      <c r="TX65" s="262"/>
      <c r="TY65" s="1740"/>
      <c r="TZ65" s="1740"/>
      <c r="UA65" s="1740"/>
      <c r="UB65" s="349"/>
      <c r="UC65" s="262"/>
      <c r="UD65" s="262"/>
      <c r="UE65" s="262"/>
      <c r="UF65" s="350"/>
      <c r="UG65" s="262"/>
      <c r="UH65" s="262"/>
      <c r="UI65" s="262"/>
      <c r="UJ65" s="262"/>
      <c r="UK65" s="262"/>
      <c r="UL65" s="262"/>
      <c r="UM65" s="262"/>
      <c r="UN65" s="262"/>
      <c r="UO65" s="262"/>
      <c r="UP65" s="1740"/>
      <c r="UQ65" s="1740"/>
      <c r="UR65" s="1740"/>
      <c r="US65" s="349"/>
      <c r="UT65" s="262"/>
      <c r="UU65" s="262"/>
      <c r="UV65" s="262"/>
      <c r="UW65" s="350"/>
      <c r="UX65" s="262"/>
      <c r="UY65" s="262"/>
      <c r="UZ65" s="262"/>
      <c r="VA65" s="262"/>
      <c r="VB65" s="262"/>
      <c r="VC65" s="262"/>
      <c r="VD65" s="262"/>
      <c r="VE65" s="262"/>
      <c r="VF65" s="262"/>
      <c r="VG65" s="1740"/>
      <c r="VH65" s="1740"/>
      <c r="VI65" s="1740"/>
      <c r="VJ65" s="349"/>
      <c r="VK65" s="262"/>
      <c r="VL65" s="262"/>
      <c r="VM65" s="262"/>
      <c r="VN65" s="350"/>
      <c r="VO65" s="262"/>
      <c r="VP65" s="262"/>
      <c r="VQ65" s="262"/>
      <c r="VR65" s="262"/>
      <c r="VS65" s="262"/>
      <c r="VT65" s="262"/>
      <c r="VU65" s="262"/>
      <c r="VV65" s="262"/>
      <c r="VW65" s="262"/>
      <c r="VX65" s="1740"/>
      <c r="VY65" s="1740"/>
      <c r="VZ65" s="1740"/>
      <c r="WA65" s="349"/>
      <c r="WB65" s="262"/>
      <c r="WC65" s="262"/>
      <c r="WD65" s="262"/>
      <c r="WE65" s="350"/>
      <c r="WF65" s="262"/>
      <c r="WG65" s="262"/>
      <c r="WH65" s="262"/>
      <c r="WI65" s="262"/>
      <c r="WJ65" s="262"/>
      <c r="WK65" s="262"/>
      <c r="WL65" s="262"/>
      <c r="WM65" s="262"/>
      <c r="WN65" s="262"/>
      <c r="WO65" s="1740"/>
      <c r="WP65" s="1740"/>
      <c r="WQ65" s="1740"/>
      <c r="WR65" s="349"/>
      <c r="WS65" s="262"/>
      <c r="WT65" s="262"/>
      <c r="WU65" s="262"/>
      <c r="WV65" s="350"/>
      <c r="WW65" s="262"/>
      <c r="WX65" s="262"/>
      <c r="WY65" s="262"/>
      <c r="WZ65" s="262"/>
      <c r="XA65" s="262"/>
      <c r="XB65" s="262"/>
      <c r="XC65" s="262"/>
      <c r="XD65" s="262"/>
      <c r="XE65" s="262"/>
      <c r="XF65" s="1740"/>
      <c r="XG65" s="1740"/>
      <c r="XH65" s="1740"/>
      <c r="XI65" s="349"/>
      <c r="XJ65" s="262"/>
      <c r="XK65" s="262"/>
      <c r="XL65" s="262"/>
      <c r="XM65" s="350"/>
      <c r="XN65" s="262"/>
      <c r="XO65" s="262"/>
      <c r="XP65" s="262"/>
      <c r="XQ65" s="262"/>
      <c r="XR65" s="262"/>
      <c r="XS65" s="262"/>
      <c r="XT65" s="262"/>
      <c r="XU65" s="262"/>
      <c r="XV65" s="262"/>
      <c r="XW65" s="1740"/>
      <c r="XX65" s="1740"/>
      <c r="XY65" s="1740"/>
      <c r="XZ65" s="349"/>
      <c r="YA65" s="262"/>
      <c r="YB65" s="262"/>
      <c r="YC65" s="262"/>
      <c r="YD65" s="350"/>
      <c r="YE65" s="262"/>
      <c r="YF65" s="262"/>
      <c r="YG65" s="262"/>
      <c r="YH65" s="262"/>
      <c r="YI65" s="262"/>
      <c r="YJ65" s="262"/>
      <c r="YK65" s="262"/>
      <c r="YL65" s="262"/>
      <c r="YM65" s="262"/>
      <c r="YN65" s="1740"/>
      <c r="YO65" s="1740"/>
      <c r="YP65" s="1740"/>
      <c r="YQ65" s="349"/>
      <c r="YR65" s="262"/>
      <c r="YS65" s="262"/>
      <c r="YT65" s="262"/>
      <c r="YU65" s="350"/>
      <c r="YV65" s="262"/>
      <c r="YW65" s="262"/>
      <c r="YX65" s="262"/>
      <c r="YY65" s="262"/>
      <c r="YZ65" s="262"/>
      <c r="ZA65" s="262"/>
      <c r="ZB65" s="262"/>
      <c r="ZC65" s="262"/>
      <c r="ZD65" s="262"/>
      <c r="ZE65" s="1740"/>
      <c r="ZF65" s="1740"/>
      <c r="ZG65" s="1740"/>
      <c r="ZH65" s="349"/>
      <c r="ZI65" s="262"/>
      <c r="ZJ65" s="262"/>
      <c r="ZK65" s="262"/>
      <c r="ZL65" s="350"/>
      <c r="ZM65" s="262"/>
      <c r="ZN65" s="262"/>
      <c r="ZO65" s="262"/>
      <c r="ZP65" s="262"/>
      <c r="ZQ65" s="262"/>
      <c r="ZR65" s="262"/>
      <c r="ZS65" s="262"/>
      <c r="ZT65" s="262"/>
      <c r="ZU65" s="262"/>
      <c r="ZV65" s="1740"/>
      <c r="ZW65" s="1740"/>
      <c r="ZX65" s="1740"/>
      <c r="ZY65" s="349"/>
      <c r="ZZ65" s="262"/>
      <c r="AAA65" s="262"/>
      <c r="AAB65" s="262"/>
      <c r="AAC65" s="350"/>
      <c r="AAD65" s="262"/>
      <c r="AAE65" s="262"/>
      <c r="AAF65" s="262"/>
      <c r="AAG65" s="262"/>
      <c r="AAH65" s="262"/>
      <c r="AAI65" s="262"/>
      <c r="AAJ65" s="262"/>
      <c r="AAK65" s="262"/>
      <c r="AAL65" s="262"/>
      <c r="AAM65" s="1740"/>
      <c r="AAN65" s="1740"/>
      <c r="AAO65" s="1740"/>
      <c r="AAP65" s="349"/>
      <c r="AAQ65" s="262"/>
      <c r="AAR65" s="262"/>
      <c r="AAS65" s="262"/>
      <c r="AAT65" s="350"/>
      <c r="AAU65" s="262"/>
      <c r="AAV65" s="262"/>
      <c r="AAW65" s="262"/>
      <c r="AAX65" s="262"/>
      <c r="AAY65" s="262"/>
      <c r="AAZ65" s="262"/>
      <c r="ABA65" s="262"/>
      <c r="ABB65" s="262"/>
      <c r="ABC65" s="262"/>
      <c r="ABD65" s="1740"/>
      <c r="ABE65" s="1740"/>
      <c r="ABF65" s="1740"/>
      <c r="ABG65" s="349"/>
      <c r="ABH65" s="262"/>
      <c r="ABI65" s="262"/>
      <c r="ABJ65" s="262"/>
      <c r="ABK65" s="350"/>
      <c r="ABL65" s="262"/>
      <c r="ABM65" s="262"/>
      <c r="ABN65" s="262"/>
      <c r="ABO65" s="262"/>
      <c r="ABP65" s="262"/>
      <c r="ABQ65" s="262"/>
      <c r="ABR65" s="262"/>
      <c r="ABS65" s="262"/>
      <c r="ABT65" s="262"/>
      <c r="ABU65" s="1740"/>
      <c r="ABV65" s="1740"/>
      <c r="ABW65" s="1740"/>
      <c r="ABX65" s="349"/>
      <c r="ABY65" s="262"/>
      <c r="ABZ65" s="262"/>
      <c r="ACA65" s="262"/>
      <c r="ACB65" s="350"/>
      <c r="ACC65" s="262"/>
      <c r="ACD65" s="262"/>
      <c r="ACE65" s="262"/>
      <c r="ACF65" s="262"/>
      <c r="ACG65" s="262"/>
      <c r="ACH65" s="262"/>
      <c r="ACI65" s="262"/>
      <c r="ACJ65" s="262"/>
      <c r="ACK65" s="262"/>
      <c r="ACL65" s="1740"/>
      <c r="ACM65" s="1740"/>
      <c r="ACN65" s="1740"/>
      <c r="ACO65" s="349"/>
      <c r="ACP65" s="262"/>
      <c r="ACQ65" s="262"/>
      <c r="ACR65" s="262"/>
      <c r="ACS65" s="350"/>
      <c r="ACT65" s="262"/>
      <c r="ACU65" s="262"/>
      <c r="ACV65" s="262"/>
      <c r="ACW65" s="262"/>
      <c r="ACX65" s="262"/>
      <c r="ACY65" s="262"/>
      <c r="ACZ65" s="262"/>
      <c r="ADA65" s="262"/>
      <c r="ADB65" s="262"/>
      <c r="ADC65" s="1740"/>
      <c r="ADD65" s="1740"/>
      <c r="ADE65" s="1740"/>
      <c r="ADF65" s="349"/>
      <c r="ADG65" s="262"/>
      <c r="ADH65" s="262"/>
      <c r="ADI65" s="262"/>
      <c r="ADJ65" s="350"/>
      <c r="ADK65" s="262"/>
      <c r="ADL65" s="262"/>
      <c r="ADM65" s="262"/>
      <c r="ADN65" s="262"/>
      <c r="ADO65" s="262"/>
      <c r="ADP65" s="262"/>
      <c r="ADQ65" s="262"/>
      <c r="ADR65" s="262"/>
      <c r="ADS65" s="262"/>
      <c r="ADT65" s="1740"/>
      <c r="ADU65" s="1740"/>
      <c r="ADV65" s="1740"/>
      <c r="ADW65" s="349"/>
      <c r="ADX65" s="262"/>
      <c r="ADY65" s="262"/>
      <c r="ADZ65" s="262"/>
      <c r="AEA65" s="350"/>
      <c r="AEB65" s="262"/>
      <c r="AEC65" s="262"/>
      <c r="AED65" s="262"/>
      <c r="AEE65" s="262"/>
      <c r="AEF65" s="262"/>
      <c r="AEG65" s="262"/>
      <c r="AEH65" s="262"/>
      <c r="AEI65" s="262"/>
      <c r="AEJ65" s="262"/>
      <c r="AEK65" s="1740"/>
      <c r="AEL65" s="1740"/>
      <c r="AEM65" s="1740"/>
      <c r="AEN65" s="349"/>
      <c r="AEO65" s="262"/>
      <c r="AEP65" s="262"/>
      <c r="AEQ65" s="262"/>
      <c r="AER65" s="350"/>
      <c r="AES65" s="262"/>
      <c r="AET65" s="262"/>
      <c r="AEU65" s="262"/>
      <c r="AEV65" s="262"/>
      <c r="AEW65" s="262"/>
      <c r="AEX65" s="262"/>
      <c r="AEY65" s="262"/>
      <c r="AEZ65" s="262"/>
      <c r="AFA65" s="262"/>
      <c r="AFB65" s="1740"/>
      <c r="AFC65" s="1740"/>
      <c r="AFD65" s="1740"/>
      <c r="AFE65" s="349"/>
      <c r="AFF65" s="262"/>
      <c r="AFG65" s="262"/>
      <c r="AFH65" s="262"/>
      <c r="AFI65" s="350"/>
      <c r="AFJ65" s="262"/>
      <c r="AFK65" s="262"/>
      <c r="AFL65" s="262"/>
      <c r="AFM65" s="262"/>
      <c r="AFN65" s="262"/>
      <c r="AFO65" s="262"/>
      <c r="AFP65" s="262"/>
      <c r="AFQ65" s="262"/>
      <c r="AFR65" s="262"/>
      <c r="AFS65" s="1740"/>
      <c r="AFT65" s="1740"/>
      <c r="AFU65" s="1740"/>
      <c r="AFV65" s="349"/>
      <c r="AFW65" s="262"/>
      <c r="AFX65" s="262"/>
      <c r="AFY65" s="262"/>
      <c r="AFZ65" s="350"/>
      <c r="AGA65" s="262"/>
      <c r="AGB65" s="262"/>
      <c r="AGC65" s="262"/>
      <c r="AGD65" s="262"/>
      <c r="AGE65" s="262"/>
      <c r="AGF65" s="262"/>
      <c r="AGG65" s="262"/>
      <c r="AGH65" s="262"/>
      <c r="AGI65" s="262"/>
      <c r="AGJ65" s="1740"/>
      <c r="AGK65" s="1740"/>
      <c r="AGL65" s="1740"/>
      <c r="AGM65" s="349"/>
      <c r="AGN65" s="262"/>
      <c r="AGO65" s="262"/>
      <c r="AGP65" s="262"/>
      <c r="AGQ65" s="350"/>
      <c r="AGR65" s="262"/>
      <c r="AGS65" s="262"/>
      <c r="AGT65" s="262"/>
      <c r="AGU65" s="262"/>
      <c r="AGV65" s="262"/>
      <c r="AGW65" s="262"/>
      <c r="AGX65" s="262"/>
      <c r="AGY65" s="262"/>
      <c r="AGZ65" s="262"/>
      <c r="AHA65" s="1740"/>
      <c r="AHB65" s="1740"/>
      <c r="AHC65" s="1740"/>
      <c r="AHD65" s="349"/>
      <c r="AHE65" s="262"/>
      <c r="AHF65" s="262"/>
      <c r="AHG65" s="262"/>
      <c r="AHH65" s="350"/>
      <c r="AHI65" s="262"/>
      <c r="AHJ65" s="262"/>
      <c r="AHK65" s="262"/>
      <c r="AHL65" s="262"/>
      <c r="AHM65" s="262"/>
      <c r="AHN65" s="262"/>
      <c r="AHO65" s="262"/>
      <c r="AHP65" s="262"/>
      <c r="AHQ65" s="262"/>
      <c r="AHR65" s="1740"/>
      <c r="AHS65" s="1740"/>
      <c r="AHT65" s="1740"/>
      <c r="AHU65" s="349"/>
      <c r="AHV65" s="262"/>
      <c r="AHW65" s="262"/>
      <c r="AHX65" s="262"/>
      <c r="AHY65" s="350"/>
      <c r="AHZ65" s="262"/>
      <c r="AIA65" s="262"/>
      <c r="AIB65" s="262"/>
      <c r="AIC65" s="262"/>
      <c r="AID65" s="262"/>
      <c r="AIE65" s="262"/>
      <c r="AIF65" s="262"/>
      <c r="AIG65" s="262"/>
      <c r="AIH65" s="262"/>
      <c r="AII65" s="1740"/>
      <c r="AIJ65" s="1740"/>
      <c r="AIK65" s="1740"/>
      <c r="AIL65" s="349"/>
      <c r="AIM65" s="262"/>
      <c r="AIN65" s="262"/>
      <c r="AIO65" s="262"/>
      <c r="AIP65" s="350"/>
      <c r="AIQ65" s="262"/>
      <c r="AIR65" s="262"/>
      <c r="AIS65" s="262"/>
      <c r="AIT65" s="262"/>
      <c r="AIU65" s="262"/>
      <c r="AIV65" s="262"/>
      <c r="AIW65" s="262"/>
      <c r="AIX65" s="262"/>
      <c r="AIY65" s="262"/>
      <c r="AIZ65" s="1740"/>
      <c r="AJA65" s="1740"/>
      <c r="AJB65" s="1740"/>
      <c r="AJC65" s="349"/>
      <c r="AJD65" s="262"/>
      <c r="AJE65" s="262"/>
      <c r="AJF65" s="262"/>
      <c r="AJG65" s="350"/>
      <c r="AJH65" s="262"/>
      <c r="AJI65" s="262"/>
      <c r="AJJ65" s="262"/>
      <c r="AJK65" s="262"/>
      <c r="AJL65" s="262"/>
      <c r="AJM65" s="262"/>
      <c r="AJN65" s="262"/>
      <c r="AJO65" s="262"/>
      <c r="AJP65" s="262"/>
      <c r="AJQ65" s="1740"/>
      <c r="AJR65" s="1740"/>
      <c r="AJS65" s="1740"/>
      <c r="AJT65" s="349"/>
      <c r="AJU65" s="262"/>
      <c r="AJV65" s="262"/>
      <c r="AJW65" s="262"/>
      <c r="AJX65" s="350"/>
      <c r="AJY65" s="262"/>
      <c r="AJZ65" s="262"/>
      <c r="AKA65" s="262"/>
      <c r="AKB65" s="262"/>
      <c r="AKC65" s="262"/>
      <c r="AKD65" s="262"/>
      <c r="AKE65" s="262"/>
      <c r="AKF65" s="262"/>
      <c r="AKG65" s="262"/>
      <c r="AKH65" s="1740"/>
      <c r="AKI65" s="1740"/>
      <c r="AKJ65" s="1740"/>
      <c r="AKK65" s="349"/>
      <c r="AKL65" s="262"/>
      <c r="AKM65" s="262"/>
      <c r="AKN65" s="262"/>
      <c r="AKO65" s="350"/>
      <c r="AKP65" s="262"/>
      <c r="AKQ65" s="262"/>
      <c r="AKR65" s="262"/>
      <c r="AKS65" s="262"/>
      <c r="AKT65" s="262"/>
      <c r="AKU65" s="262"/>
      <c r="AKV65" s="262"/>
      <c r="AKW65" s="262"/>
      <c r="AKX65" s="262"/>
      <c r="AKY65" s="1740"/>
      <c r="AKZ65" s="1740"/>
      <c r="ALA65" s="1740"/>
      <c r="ALB65" s="349"/>
      <c r="ALC65" s="262"/>
      <c r="ALD65" s="262"/>
      <c r="ALE65" s="262"/>
      <c r="ALF65" s="350"/>
      <c r="ALG65" s="262"/>
      <c r="ALH65" s="262"/>
      <c r="ALI65" s="262"/>
      <c r="ALJ65" s="262"/>
      <c r="ALK65" s="262"/>
      <c r="ALL65" s="262"/>
      <c r="ALM65" s="262"/>
      <c r="ALN65" s="262"/>
      <c r="ALO65" s="262"/>
      <c r="ALP65" s="1740"/>
      <c r="ALQ65" s="1740"/>
      <c r="ALR65" s="1740"/>
      <c r="ALS65" s="349"/>
      <c r="ALT65" s="262"/>
      <c r="ALU65" s="262"/>
      <c r="ALV65" s="262"/>
      <c r="ALW65" s="350"/>
      <c r="ALX65" s="262"/>
      <c r="ALY65" s="262"/>
      <c r="ALZ65" s="262"/>
      <c r="AMA65" s="262"/>
      <c r="AMB65" s="262"/>
      <c r="AMC65" s="262"/>
      <c r="AMD65" s="262"/>
      <c r="AME65" s="262"/>
      <c r="AMF65" s="262"/>
      <c r="AMG65" s="1740"/>
      <c r="AMH65" s="1740"/>
      <c r="AMI65" s="1740"/>
      <c r="AMJ65" s="349"/>
      <c r="AMK65" s="262"/>
      <c r="AML65" s="262"/>
      <c r="AMM65" s="262"/>
      <c r="AMN65" s="350"/>
      <c r="AMO65" s="262"/>
      <c r="AMP65" s="262"/>
      <c r="AMQ65" s="262"/>
      <c r="AMR65" s="262"/>
      <c r="AMS65" s="262"/>
      <c r="AMT65" s="262"/>
      <c r="AMU65" s="262"/>
      <c r="AMV65" s="262"/>
      <c r="AMW65" s="262"/>
      <c r="AMX65" s="1740"/>
      <c r="AMY65" s="1740"/>
      <c r="AMZ65" s="1740"/>
      <c r="ANA65" s="349"/>
      <c r="ANB65" s="262"/>
      <c r="ANC65" s="262"/>
      <c r="AND65" s="262"/>
      <c r="ANE65" s="350"/>
      <c r="ANF65" s="262"/>
      <c r="ANG65" s="262"/>
      <c r="ANH65" s="262"/>
      <c r="ANI65" s="262"/>
      <c r="ANJ65" s="262"/>
      <c r="ANK65" s="262"/>
      <c r="ANL65" s="262"/>
      <c r="ANM65" s="262"/>
      <c r="ANN65" s="262"/>
      <c r="ANO65" s="1740"/>
      <c r="ANP65" s="1740"/>
      <c r="ANQ65" s="1740"/>
      <c r="ANR65" s="349"/>
      <c r="ANS65" s="262"/>
      <c r="ANT65" s="262"/>
      <c r="ANU65" s="262"/>
      <c r="ANV65" s="350"/>
      <c r="ANW65" s="262"/>
      <c r="ANX65" s="262"/>
      <c r="ANY65" s="262"/>
      <c r="ANZ65" s="262"/>
      <c r="AOA65" s="262"/>
      <c r="AOB65" s="262"/>
      <c r="AOC65" s="262"/>
      <c r="AOD65" s="262"/>
      <c r="AOE65" s="262"/>
      <c r="AOF65" s="1740"/>
      <c r="AOG65" s="1740"/>
      <c r="AOH65" s="1740"/>
      <c r="AOI65" s="349"/>
      <c r="AOJ65" s="262"/>
      <c r="AOK65" s="262"/>
      <c r="AOL65" s="262"/>
      <c r="AOM65" s="350"/>
      <c r="AON65" s="262"/>
      <c r="AOO65" s="262"/>
      <c r="AOP65" s="262"/>
      <c r="AOQ65" s="262"/>
      <c r="AOR65" s="262"/>
      <c r="AOS65" s="262"/>
      <c r="AOT65" s="262"/>
      <c r="AOU65" s="262"/>
      <c r="AOV65" s="262"/>
      <c r="AOW65" s="1740"/>
      <c r="AOX65" s="1740"/>
      <c r="AOY65" s="1740"/>
      <c r="AOZ65" s="349"/>
      <c r="APA65" s="262"/>
      <c r="APB65" s="262"/>
      <c r="APC65" s="262"/>
      <c r="APD65" s="350"/>
      <c r="APE65" s="262"/>
      <c r="APF65" s="262"/>
      <c r="APG65" s="262"/>
      <c r="APH65" s="262"/>
      <c r="API65" s="262"/>
      <c r="APJ65" s="262"/>
      <c r="APK65" s="262"/>
      <c r="APL65" s="262"/>
      <c r="APM65" s="262"/>
      <c r="APN65" s="1740"/>
      <c r="APO65" s="1740"/>
      <c r="APP65" s="1740"/>
      <c r="APQ65" s="349"/>
      <c r="APR65" s="262"/>
      <c r="APS65" s="262"/>
      <c r="APT65" s="262"/>
      <c r="APU65" s="350"/>
      <c r="APV65" s="262"/>
      <c r="APW65" s="262"/>
      <c r="APX65" s="262"/>
      <c r="APY65" s="262"/>
      <c r="APZ65" s="262"/>
      <c r="AQA65" s="262"/>
      <c r="AQB65" s="262"/>
      <c r="AQC65" s="262"/>
      <c r="AQD65" s="262"/>
      <c r="AQE65" s="1740"/>
      <c r="AQF65" s="1740"/>
      <c r="AQG65" s="1740"/>
      <c r="AQH65" s="349"/>
      <c r="AQI65" s="262"/>
      <c r="AQJ65" s="262"/>
      <c r="AQK65" s="262"/>
      <c r="AQL65" s="350"/>
      <c r="AQM65" s="262"/>
      <c r="AQN65" s="262"/>
      <c r="AQO65" s="262"/>
      <c r="AQP65" s="262"/>
      <c r="AQQ65" s="262"/>
      <c r="AQR65" s="262"/>
      <c r="AQS65" s="262"/>
      <c r="AQT65" s="262"/>
      <c r="AQU65" s="262"/>
      <c r="AQV65" s="1740"/>
      <c r="AQW65" s="1740"/>
      <c r="AQX65" s="1740"/>
      <c r="AQY65" s="349"/>
      <c r="AQZ65" s="262"/>
      <c r="ARA65" s="262"/>
      <c r="ARB65" s="262"/>
      <c r="ARC65" s="350"/>
      <c r="ARD65" s="262"/>
      <c r="ARE65" s="262"/>
      <c r="ARF65" s="262"/>
      <c r="ARG65" s="262"/>
      <c r="ARH65" s="262"/>
      <c r="ARI65" s="262"/>
      <c r="ARJ65" s="262"/>
      <c r="ARK65" s="262"/>
      <c r="ARL65" s="262"/>
      <c r="ARM65" s="1740"/>
      <c r="ARN65" s="1740"/>
      <c r="ARO65" s="1740"/>
      <c r="ARP65" s="349"/>
      <c r="ARQ65" s="262"/>
      <c r="ARR65" s="262"/>
      <c r="ARS65" s="262"/>
      <c r="ART65" s="350"/>
      <c r="ARU65" s="262"/>
      <c r="ARV65" s="262"/>
      <c r="ARW65" s="262"/>
      <c r="ARX65" s="262"/>
      <c r="ARY65" s="262"/>
      <c r="ARZ65" s="262"/>
      <c r="ASA65" s="262"/>
      <c r="ASB65" s="262"/>
      <c r="ASC65" s="262"/>
      <c r="ASD65" s="1740"/>
      <c r="ASE65" s="1740"/>
      <c r="ASF65" s="1740"/>
      <c r="ASG65" s="349"/>
      <c r="ASH65" s="262"/>
      <c r="ASI65" s="262"/>
      <c r="ASJ65" s="262"/>
      <c r="ASK65" s="350"/>
      <c r="ASL65" s="262"/>
      <c r="ASM65" s="262"/>
      <c r="ASN65" s="262"/>
      <c r="ASO65" s="262"/>
      <c r="ASP65" s="262"/>
      <c r="ASQ65" s="262"/>
      <c r="ASR65" s="262"/>
      <c r="ASS65" s="262"/>
      <c r="AST65" s="262"/>
      <c r="ASU65" s="1740"/>
      <c r="ASV65" s="1740"/>
      <c r="ASW65" s="1740"/>
      <c r="ASX65" s="349"/>
      <c r="ASY65" s="262"/>
      <c r="ASZ65" s="262"/>
      <c r="ATA65" s="262"/>
      <c r="ATB65" s="350"/>
      <c r="ATC65" s="262"/>
      <c r="ATD65" s="262"/>
      <c r="ATE65" s="262"/>
      <c r="ATF65" s="262"/>
      <c r="ATG65" s="262"/>
      <c r="ATH65" s="262"/>
      <c r="ATI65" s="262"/>
      <c r="ATJ65" s="262"/>
      <c r="ATK65" s="262"/>
      <c r="ATL65" s="1740"/>
      <c r="ATM65" s="1740"/>
      <c r="ATN65" s="1740"/>
      <c r="ATO65" s="349"/>
      <c r="ATP65" s="262"/>
      <c r="ATQ65" s="262"/>
      <c r="ATR65" s="262"/>
      <c r="ATS65" s="350"/>
      <c r="ATT65" s="262"/>
      <c r="ATU65" s="262"/>
      <c r="ATV65" s="262"/>
      <c r="ATW65" s="262"/>
      <c r="ATX65" s="262"/>
      <c r="ATY65" s="262"/>
      <c r="ATZ65" s="262"/>
      <c r="AUA65" s="262"/>
      <c r="AUB65" s="262"/>
      <c r="AUC65" s="1740"/>
      <c r="AUD65" s="1740"/>
      <c r="AUE65" s="1740"/>
      <c r="AUF65" s="349"/>
      <c r="AUG65" s="262"/>
      <c r="AUH65" s="262"/>
      <c r="AUI65" s="262"/>
      <c r="AUJ65" s="350"/>
      <c r="AUK65" s="262"/>
      <c r="AUL65" s="262"/>
      <c r="AUM65" s="262"/>
      <c r="AUN65" s="262"/>
      <c r="AUO65" s="262"/>
      <c r="AUP65" s="262"/>
      <c r="AUQ65" s="262"/>
      <c r="AUR65" s="262"/>
      <c r="AUS65" s="262"/>
      <c r="AUT65" s="1740"/>
      <c r="AUU65" s="1740"/>
      <c r="AUV65" s="1740"/>
      <c r="AUW65" s="349"/>
      <c r="AUX65" s="262"/>
      <c r="AUY65" s="262"/>
      <c r="AUZ65" s="262"/>
      <c r="AVA65" s="350"/>
      <c r="AVB65" s="262"/>
      <c r="AVC65" s="262"/>
      <c r="AVD65" s="262"/>
      <c r="AVE65" s="262"/>
      <c r="AVF65" s="262"/>
      <c r="AVG65" s="262"/>
      <c r="AVH65" s="262"/>
      <c r="AVI65" s="262"/>
      <c r="AVJ65" s="262"/>
      <c r="AVK65" s="1740"/>
      <c r="AVL65" s="1740"/>
      <c r="AVM65" s="1740"/>
      <c r="AVN65" s="349"/>
      <c r="AVO65" s="262"/>
      <c r="AVP65" s="262"/>
      <c r="AVQ65" s="262"/>
      <c r="AVR65" s="350"/>
      <c r="AVS65" s="262"/>
      <c r="AVT65" s="262"/>
      <c r="AVU65" s="262"/>
      <c r="AVV65" s="262"/>
      <c r="AVW65" s="262"/>
      <c r="AVX65" s="262"/>
      <c r="AVY65" s="262"/>
      <c r="AVZ65" s="262"/>
      <c r="AWA65" s="262"/>
      <c r="AWB65" s="1740"/>
      <c r="AWC65" s="1740"/>
      <c r="AWD65" s="1740"/>
      <c r="AWE65" s="349"/>
      <c r="AWF65" s="262"/>
      <c r="AWG65" s="262"/>
      <c r="AWH65" s="262"/>
      <c r="AWI65" s="350"/>
      <c r="AWJ65" s="262"/>
      <c r="AWK65" s="262"/>
      <c r="AWL65" s="262"/>
      <c r="AWM65" s="262"/>
      <c r="AWN65" s="262"/>
      <c r="AWO65" s="262"/>
      <c r="AWP65" s="262"/>
      <c r="AWQ65" s="262"/>
      <c r="AWR65" s="262"/>
      <c r="AWS65" s="1740"/>
      <c r="AWT65" s="1740"/>
      <c r="AWU65" s="1740"/>
      <c r="AWV65" s="349"/>
      <c r="AWW65" s="262"/>
      <c r="AWX65" s="262"/>
      <c r="AWY65" s="262"/>
      <c r="AWZ65" s="350"/>
      <c r="AXA65" s="262"/>
      <c r="AXB65" s="262"/>
      <c r="AXC65" s="262"/>
      <c r="AXD65" s="262"/>
      <c r="AXE65" s="262"/>
      <c r="AXF65" s="262"/>
      <c r="AXG65" s="262"/>
      <c r="AXH65" s="262"/>
      <c r="AXI65" s="262"/>
      <c r="AXJ65" s="1740"/>
      <c r="AXK65" s="1740"/>
      <c r="AXL65" s="1740"/>
      <c r="AXM65" s="349"/>
      <c r="AXN65" s="262"/>
      <c r="AXO65" s="262"/>
      <c r="AXP65" s="262"/>
      <c r="AXQ65" s="350"/>
      <c r="AXR65" s="262"/>
      <c r="AXS65" s="262"/>
      <c r="AXT65" s="262"/>
      <c r="AXU65" s="262"/>
      <c r="AXV65" s="262"/>
      <c r="AXW65" s="262"/>
      <c r="AXX65" s="262"/>
      <c r="AXY65" s="262"/>
      <c r="AXZ65" s="262"/>
      <c r="AYA65" s="1740"/>
      <c r="AYB65" s="1740"/>
      <c r="AYC65" s="1740"/>
      <c r="AYD65" s="349"/>
      <c r="AYE65" s="262"/>
      <c r="AYF65" s="262"/>
      <c r="AYG65" s="262"/>
      <c r="AYH65" s="350"/>
      <c r="AYI65" s="262"/>
      <c r="AYJ65" s="262"/>
      <c r="AYK65" s="262"/>
      <c r="AYL65" s="262"/>
      <c r="AYM65" s="262"/>
      <c r="AYN65" s="262"/>
      <c r="AYO65" s="262"/>
      <c r="AYP65" s="262"/>
      <c r="AYQ65" s="262"/>
      <c r="AYR65" s="1740"/>
      <c r="AYS65" s="1740"/>
      <c r="AYT65" s="1740"/>
      <c r="AYU65" s="349"/>
      <c r="AYV65" s="262"/>
      <c r="AYW65" s="262"/>
      <c r="AYX65" s="262"/>
      <c r="AYY65" s="350"/>
      <c r="AYZ65" s="262"/>
      <c r="AZA65" s="262"/>
      <c r="AZB65" s="262"/>
      <c r="AZC65" s="262"/>
      <c r="AZD65" s="262"/>
      <c r="AZE65" s="262"/>
      <c r="AZF65" s="262"/>
      <c r="AZG65" s="262"/>
      <c r="AZH65" s="262"/>
      <c r="AZI65" s="1740"/>
      <c r="AZJ65" s="1740"/>
      <c r="AZK65" s="1740"/>
      <c r="AZL65" s="349"/>
      <c r="AZM65" s="262"/>
      <c r="AZN65" s="262"/>
      <c r="AZO65" s="262"/>
      <c r="AZP65" s="350"/>
      <c r="AZQ65" s="262"/>
      <c r="AZR65" s="262"/>
      <c r="AZS65" s="262"/>
      <c r="AZT65" s="262"/>
      <c r="AZU65" s="262"/>
      <c r="AZV65" s="262"/>
      <c r="AZW65" s="262"/>
      <c r="AZX65" s="262"/>
      <c r="AZY65" s="262"/>
      <c r="AZZ65" s="1740"/>
      <c r="BAA65" s="1740"/>
      <c r="BAB65" s="1740"/>
      <c r="BAC65" s="349"/>
      <c r="BAD65" s="262"/>
      <c r="BAE65" s="262"/>
      <c r="BAF65" s="262"/>
      <c r="BAG65" s="350"/>
      <c r="BAH65" s="262"/>
      <c r="BAI65" s="262"/>
      <c r="BAJ65" s="262"/>
      <c r="BAK65" s="262"/>
      <c r="BAL65" s="262"/>
      <c r="BAM65" s="262"/>
      <c r="BAN65" s="262"/>
      <c r="BAO65" s="262"/>
      <c r="BAP65" s="262"/>
      <c r="BAQ65" s="1740"/>
      <c r="BAR65" s="1740"/>
      <c r="BAS65" s="1740"/>
      <c r="BAT65" s="349"/>
      <c r="BAU65" s="262"/>
      <c r="BAV65" s="262"/>
      <c r="BAW65" s="262"/>
      <c r="BAX65" s="350"/>
      <c r="BAY65" s="262"/>
      <c r="BAZ65" s="262"/>
      <c r="BBA65" s="262"/>
      <c r="BBB65" s="262"/>
      <c r="BBC65" s="262"/>
      <c r="BBD65" s="262"/>
      <c r="BBE65" s="262"/>
      <c r="BBF65" s="262"/>
      <c r="BBG65" s="262"/>
      <c r="BBH65" s="1740"/>
      <c r="BBI65" s="1740"/>
      <c r="BBJ65" s="1740"/>
      <c r="BBK65" s="349"/>
      <c r="BBL65" s="262"/>
      <c r="BBM65" s="262"/>
      <c r="BBN65" s="262"/>
      <c r="BBO65" s="350"/>
      <c r="BBP65" s="262"/>
      <c r="BBQ65" s="262"/>
      <c r="BBR65" s="262"/>
      <c r="BBS65" s="262"/>
      <c r="BBT65" s="262"/>
      <c r="BBU65" s="262"/>
      <c r="BBV65" s="262"/>
      <c r="BBW65" s="262"/>
      <c r="BBX65" s="262"/>
      <c r="BBY65" s="1740"/>
      <c r="BBZ65" s="1740"/>
      <c r="BCA65" s="1740"/>
      <c r="BCB65" s="349"/>
      <c r="BCC65" s="262"/>
      <c r="BCD65" s="262"/>
      <c r="BCE65" s="262"/>
      <c r="BCF65" s="350"/>
      <c r="BCG65" s="262"/>
      <c r="BCH65" s="262"/>
      <c r="BCI65" s="262"/>
      <c r="BCJ65" s="262"/>
      <c r="BCK65" s="262"/>
      <c r="BCL65" s="262"/>
      <c r="BCM65" s="262"/>
      <c r="BCN65" s="262"/>
      <c r="BCO65" s="262"/>
      <c r="BCP65" s="1740"/>
      <c r="BCQ65" s="1740"/>
      <c r="BCR65" s="1740"/>
      <c r="BCS65" s="349"/>
      <c r="BCT65" s="262"/>
      <c r="BCU65" s="262"/>
      <c r="BCV65" s="262"/>
      <c r="BCW65" s="350"/>
      <c r="BCX65" s="262"/>
      <c r="BCY65" s="262"/>
      <c r="BCZ65" s="262"/>
      <c r="BDA65" s="262"/>
      <c r="BDB65" s="262"/>
      <c r="BDC65" s="262"/>
      <c r="BDD65" s="262"/>
      <c r="BDE65" s="262"/>
      <c r="BDF65" s="262"/>
      <c r="BDG65" s="1740"/>
      <c r="BDH65" s="1740"/>
      <c r="BDI65" s="1740"/>
      <c r="BDJ65" s="349"/>
      <c r="BDK65" s="262"/>
      <c r="BDL65" s="262"/>
      <c r="BDM65" s="262"/>
      <c r="BDN65" s="350"/>
      <c r="BDO65" s="262"/>
      <c r="BDP65" s="262"/>
      <c r="BDQ65" s="262"/>
      <c r="BDR65" s="262"/>
      <c r="BDS65" s="262"/>
      <c r="BDT65" s="262"/>
      <c r="BDU65" s="262"/>
      <c r="BDV65" s="262"/>
      <c r="BDW65" s="262"/>
      <c r="BDX65" s="1740"/>
      <c r="BDY65" s="1740"/>
      <c r="BDZ65" s="1740"/>
      <c r="BEA65" s="349"/>
      <c r="BEB65" s="262"/>
      <c r="BEC65" s="262"/>
      <c r="BED65" s="262"/>
      <c r="BEE65" s="350"/>
      <c r="BEF65" s="262"/>
      <c r="BEG65" s="262"/>
      <c r="BEH65" s="262"/>
      <c r="BEI65" s="262"/>
      <c r="BEJ65" s="262"/>
      <c r="BEK65" s="262"/>
      <c r="BEL65" s="262"/>
      <c r="BEM65" s="262"/>
      <c r="BEN65" s="262"/>
      <c r="BEO65" s="1740"/>
      <c r="BEP65" s="1740"/>
      <c r="BEQ65" s="1740"/>
      <c r="BER65" s="349"/>
      <c r="BES65" s="262"/>
      <c r="BET65" s="262"/>
      <c r="BEU65" s="262"/>
      <c r="BEV65" s="350"/>
      <c r="BEW65" s="262"/>
      <c r="BEX65" s="262"/>
      <c r="BEY65" s="262"/>
      <c r="BEZ65" s="262"/>
      <c r="BFA65" s="262"/>
      <c r="BFB65" s="262"/>
      <c r="BFC65" s="262"/>
      <c r="BFD65" s="262"/>
      <c r="BFE65" s="262"/>
      <c r="BFF65" s="1740"/>
      <c r="BFG65" s="1740"/>
      <c r="BFH65" s="1740"/>
      <c r="BFI65" s="349"/>
      <c r="BFJ65" s="262"/>
      <c r="BFK65" s="262"/>
      <c r="BFL65" s="262"/>
      <c r="BFM65" s="350"/>
      <c r="BFN65" s="262"/>
      <c r="BFO65" s="262"/>
      <c r="BFP65" s="262"/>
      <c r="BFQ65" s="262"/>
      <c r="BFR65" s="262"/>
      <c r="BFS65" s="262"/>
      <c r="BFT65" s="262"/>
      <c r="BFU65" s="262"/>
      <c r="BFV65" s="262"/>
      <c r="BFW65" s="1740"/>
      <c r="BFX65" s="1740"/>
      <c r="BFY65" s="1740"/>
      <c r="BFZ65" s="349"/>
      <c r="BGA65" s="262"/>
      <c r="BGB65" s="262"/>
      <c r="BGC65" s="262"/>
      <c r="BGD65" s="350"/>
      <c r="BGE65" s="262"/>
      <c r="BGF65" s="262"/>
      <c r="BGG65" s="262"/>
      <c r="BGH65" s="262"/>
      <c r="BGI65" s="262"/>
      <c r="BGJ65" s="262"/>
      <c r="BGK65" s="262"/>
      <c r="BGL65" s="262"/>
      <c r="BGM65" s="262"/>
      <c r="BGN65" s="1740"/>
      <c r="BGO65" s="1740"/>
      <c r="BGP65" s="1740"/>
      <c r="BGQ65" s="349"/>
      <c r="BGR65" s="262"/>
      <c r="BGS65" s="262"/>
      <c r="BGT65" s="262"/>
      <c r="BGU65" s="350"/>
      <c r="BGV65" s="262"/>
      <c r="BGW65" s="262"/>
      <c r="BGX65" s="262"/>
      <c r="BGY65" s="262"/>
      <c r="BGZ65" s="262"/>
      <c r="BHA65" s="262"/>
      <c r="BHB65" s="262"/>
      <c r="BHC65" s="262"/>
      <c r="BHD65" s="262"/>
      <c r="BHE65" s="1740"/>
      <c r="BHF65" s="1740"/>
      <c r="BHG65" s="1740"/>
      <c r="BHH65" s="349"/>
      <c r="BHI65" s="262"/>
      <c r="BHJ65" s="262"/>
      <c r="BHK65" s="262"/>
      <c r="BHL65" s="350"/>
      <c r="BHM65" s="262"/>
      <c r="BHN65" s="262"/>
      <c r="BHO65" s="262"/>
      <c r="BHP65" s="262"/>
      <c r="BHQ65" s="262"/>
      <c r="BHR65" s="262"/>
      <c r="BHS65" s="262"/>
      <c r="BHT65" s="262"/>
      <c r="BHU65" s="262"/>
      <c r="BHV65" s="1740"/>
      <c r="BHW65" s="1740"/>
      <c r="BHX65" s="1740"/>
      <c r="BHY65" s="349"/>
      <c r="BHZ65" s="262"/>
      <c r="BIA65" s="262"/>
      <c r="BIB65" s="262"/>
      <c r="BIC65" s="350"/>
      <c r="BID65" s="262"/>
      <c r="BIE65" s="262"/>
      <c r="BIF65" s="262"/>
      <c r="BIG65" s="262"/>
      <c r="BIH65" s="262"/>
      <c r="BII65" s="262"/>
      <c r="BIJ65" s="262"/>
      <c r="BIK65" s="262"/>
      <c r="BIL65" s="262"/>
      <c r="BIM65" s="1740"/>
      <c r="BIN65" s="1740"/>
      <c r="BIO65" s="1740"/>
      <c r="BIP65" s="349"/>
      <c r="BIQ65" s="262"/>
      <c r="BIR65" s="262"/>
      <c r="BIS65" s="262"/>
      <c r="BIT65" s="350"/>
      <c r="BIU65" s="262"/>
      <c r="BIV65" s="262"/>
      <c r="BIW65" s="262"/>
      <c r="BIX65" s="262"/>
      <c r="BIY65" s="262"/>
      <c r="BIZ65" s="262"/>
      <c r="BJA65" s="262"/>
      <c r="BJB65" s="262"/>
      <c r="BJC65" s="262"/>
      <c r="BJD65" s="1740"/>
      <c r="BJE65" s="1740"/>
      <c r="BJF65" s="1740"/>
      <c r="BJG65" s="349"/>
      <c r="BJH65" s="262"/>
      <c r="BJI65" s="262"/>
      <c r="BJJ65" s="262"/>
      <c r="BJK65" s="350"/>
      <c r="BJL65" s="262"/>
      <c r="BJM65" s="262"/>
      <c r="BJN65" s="262"/>
      <c r="BJO65" s="262"/>
      <c r="BJP65" s="262"/>
      <c r="BJQ65" s="262"/>
      <c r="BJR65" s="262"/>
      <c r="BJS65" s="262"/>
      <c r="BJT65" s="262"/>
      <c r="BJU65" s="1740"/>
      <c r="BJV65" s="1740"/>
      <c r="BJW65" s="1740"/>
      <c r="BJX65" s="349"/>
      <c r="BJY65" s="262"/>
      <c r="BJZ65" s="262"/>
      <c r="BKA65" s="262"/>
      <c r="BKB65" s="350"/>
      <c r="BKC65" s="262"/>
      <c r="BKD65" s="262"/>
      <c r="BKE65" s="262"/>
      <c r="BKF65" s="262"/>
      <c r="BKG65" s="262"/>
      <c r="BKH65" s="262"/>
      <c r="BKI65" s="262"/>
      <c r="BKJ65" s="262"/>
      <c r="BKK65" s="262"/>
      <c r="BKL65" s="1740"/>
      <c r="BKM65" s="1740"/>
      <c r="BKN65" s="1740"/>
      <c r="BKO65" s="349"/>
      <c r="BKP65" s="262"/>
      <c r="BKQ65" s="262"/>
      <c r="BKR65" s="262"/>
      <c r="BKS65" s="350"/>
      <c r="BKT65" s="262"/>
      <c r="BKU65" s="262"/>
      <c r="BKV65" s="262"/>
      <c r="BKW65" s="262"/>
      <c r="BKX65" s="262"/>
      <c r="BKY65" s="262"/>
      <c r="BKZ65" s="262"/>
      <c r="BLA65" s="262"/>
      <c r="BLB65" s="262"/>
      <c r="BLC65" s="1740"/>
      <c r="BLD65" s="1740"/>
      <c r="BLE65" s="1740"/>
      <c r="BLF65" s="349"/>
      <c r="BLG65" s="262"/>
      <c r="BLH65" s="262"/>
      <c r="BLI65" s="262"/>
      <c r="BLJ65" s="350"/>
      <c r="BLK65" s="262"/>
      <c r="BLL65" s="262"/>
      <c r="BLM65" s="262"/>
      <c r="BLN65" s="262"/>
      <c r="BLO65" s="262"/>
      <c r="BLP65" s="262"/>
      <c r="BLQ65" s="262"/>
      <c r="BLR65" s="262"/>
      <c r="BLS65" s="262"/>
      <c r="BLT65" s="1740"/>
      <c r="BLU65" s="1740"/>
      <c r="BLV65" s="1740"/>
      <c r="BLW65" s="349"/>
      <c r="BLX65" s="262"/>
      <c r="BLY65" s="262"/>
      <c r="BLZ65" s="262"/>
      <c r="BMA65" s="350"/>
      <c r="BMB65" s="262"/>
      <c r="BMC65" s="262"/>
      <c r="BMD65" s="262"/>
      <c r="BME65" s="262"/>
      <c r="BMF65" s="262"/>
      <c r="BMG65" s="262"/>
      <c r="BMH65" s="262"/>
      <c r="BMI65" s="262"/>
      <c r="BMJ65" s="262"/>
      <c r="BMK65" s="1740"/>
      <c r="BML65" s="1740"/>
      <c r="BMM65" s="1740"/>
      <c r="BMN65" s="349"/>
      <c r="BMO65" s="262"/>
      <c r="BMP65" s="262"/>
      <c r="BMQ65" s="262"/>
      <c r="BMR65" s="350"/>
      <c r="BMS65" s="262"/>
      <c r="BMT65" s="262"/>
      <c r="BMU65" s="262"/>
      <c r="BMV65" s="262"/>
      <c r="BMW65" s="262"/>
      <c r="BMX65" s="262"/>
      <c r="BMY65" s="262"/>
      <c r="BMZ65" s="262"/>
      <c r="BNA65" s="262"/>
      <c r="BNB65" s="1740"/>
      <c r="BNC65" s="1740"/>
      <c r="BND65" s="1740"/>
      <c r="BNE65" s="349"/>
      <c r="BNF65" s="262"/>
      <c r="BNG65" s="262"/>
      <c r="BNH65" s="262"/>
      <c r="BNI65" s="350"/>
      <c r="BNJ65" s="262"/>
      <c r="BNK65" s="262"/>
      <c r="BNL65" s="262"/>
      <c r="BNM65" s="262"/>
      <c r="BNN65" s="262"/>
      <c r="BNO65" s="262"/>
      <c r="BNP65" s="262"/>
      <c r="BNQ65" s="262"/>
      <c r="BNR65" s="262"/>
      <c r="BNS65" s="1740"/>
      <c r="BNT65" s="1740"/>
      <c r="BNU65" s="1740"/>
      <c r="BNV65" s="349"/>
      <c r="BNW65" s="262"/>
      <c r="BNX65" s="262"/>
      <c r="BNY65" s="262"/>
      <c r="BNZ65" s="350"/>
      <c r="BOA65" s="262"/>
      <c r="BOB65" s="262"/>
      <c r="BOC65" s="262"/>
      <c r="BOD65" s="262"/>
      <c r="BOE65" s="262"/>
      <c r="BOF65" s="262"/>
      <c r="BOG65" s="262"/>
      <c r="BOH65" s="262"/>
      <c r="BOI65" s="262"/>
      <c r="BOJ65" s="1740"/>
      <c r="BOK65" s="1740"/>
      <c r="BOL65" s="1740"/>
      <c r="BOM65" s="349"/>
      <c r="BON65" s="262"/>
      <c r="BOO65" s="262"/>
      <c r="BOP65" s="262"/>
      <c r="BOQ65" s="350"/>
      <c r="BOR65" s="262"/>
      <c r="BOS65" s="262"/>
      <c r="BOT65" s="262"/>
      <c r="BOU65" s="262"/>
      <c r="BOV65" s="262"/>
      <c r="BOW65" s="262"/>
      <c r="BOX65" s="262"/>
      <c r="BOY65" s="262"/>
      <c r="BOZ65" s="262"/>
      <c r="BPA65" s="1740"/>
      <c r="BPB65" s="1740"/>
      <c r="BPC65" s="1740"/>
      <c r="BPD65" s="349"/>
      <c r="BPE65" s="262"/>
      <c r="BPF65" s="262"/>
      <c r="BPG65" s="262"/>
      <c r="BPH65" s="350"/>
      <c r="BPI65" s="262"/>
      <c r="BPJ65" s="262"/>
      <c r="BPK65" s="262"/>
      <c r="BPL65" s="262"/>
      <c r="BPM65" s="262"/>
      <c r="BPN65" s="262"/>
      <c r="BPO65" s="262"/>
      <c r="BPP65" s="262"/>
      <c r="BPQ65" s="262"/>
      <c r="BPR65" s="1740"/>
      <c r="BPS65" s="1740"/>
      <c r="BPT65" s="1740"/>
      <c r="BPU65" s="349"/>
      <c r="BPV65" s="262"/>
      <c r="BPW65" s="262"/>
      <c r="BPX65" s="262"/>
      <c r="BPY65" s="350"/>
      <c r="BPZ65" s="262"/>
      <c r="BQA65" s="262"/>
      <c r="BQB65" s="262"/>
      <c r="BQC65" s="262"/>
      <c r="BQD65" s="262"/>
      <c r="BQE65" s="262"/>
      <c r="BQF65" s="262"/>
      <c r="BQG65" s="262"/>
      <c r="BQH65" s="262"/>
      <c r="BQI65" s="1740"/>
      <c r="BQJ65" s="1740"/>
      <c r="BQK65" s="1740"/>
      <c r="BQL65" s="349"/>
      <c r="BQM65" s="262"/>
      <c r="BQN65" s="262"/>
      <c r="BQO65" s="262"/>
      <c r="BQP65" s="350"/>
      <c r="BQQ65" s="262"/>
      <c r="BQR65" s="262"/>
      <c r="BQS65" s="262"/>
      <c r="BQT65" s="262"/>
      <c r="BQU65" s="262"/>
      <c r="BQV65" s="262"/>
      <c r="BQW65" s="262"/>
      <c r="BQX65" s="262"/>
      <c r="BQY65" s="262"/>
      <c r="BQZ65" s="1740"/>
      <c r="BRA65" s="1740"/>
      <c r="BRB65" s="1740"/>
      <c r="BRC65" s="349"/>
      <c r="BRD65" s="262"/>
      <c r="BRE65" s="262"/>
      <c r="BRF65" s="262"/>
      <c r="BRG65" s="350"/>
      <c r="BRH65" s="262"/>
      <c r="BRI65" s="262"/>
      <c r="BRJ65" s="262"/>
      <c r="BRK65" s="262"/>
      <c r="BRL65" s="262"/>
      <c r="BRM65" s="262"/>
      <c r="BRN65" s="262"/>
      <c r="BRO65" s="262"/>
      <c r="BRP65" s="262"/>
      <c r="BRQ65" s="1740"/>
      <c r="BRR65" s="1740"/>
      <c r="BRS65" s="1740"/>
      <c r="BRT65" s="349"/>
      <c r="BRU65" s="262"/>
      <c r="BRV65" s="262"/>
      <c r="BRW65" s="262"/>
      <c r="BRX65" s="350"/>
      <c r="BRY65" s="262"/>
      <c r="BRZ65" s="262"/>
      <c r="BSA65" s="262"/>
      <c r="BSB65" s="262"/>
      <c r="BSC65" s="262"/>
      <c r="BSD65" s="262"/>
      <c r="BSE65" s="262"/>
      <c r="BSF65" s="262"/>
      <c r="BSG65" s="262"/>
      <c r="BSH65" s="1740"/>
      <c r="BSI65" s="1740"/>
      <c r="BSJ65" s="1740"/>
      <c r="BSK65" s="349"/>
      <c r="BSL65" s="262"/>
      <c r="BSM65" s="262"/>
      <c r="BSN65" s="262"/>
      <c r="BSO65" s="350"/>
      <c r="BSP65" s="262"/>
      <c r="BSQ65" s="262"/>
      <c r="BSR65" s="262"/>
      <c r="BSS65" s="262"/>
      <c r="BST65" s="262"/>
      <c r="BSU65" s="262"/>
      <c r="BSV65" s="262"/>
      <c r="BSW65" s="262"/>
      <c r="BSX65" s="262"/>
      <c r="BSY65" s="1740"/>
      <c r="BSZ65" s="1740"/>
      <c r="BTA65" s="1740"/>
      <c r="BTB65" s="349"/>
      <c r="BTC65" s="262"/>
      <c r="BTD65" s="262"/>
      <c r="BTE65" s="262"/>
      <c r="BTF65" s="350"/>
      <c r="BTG65" s="262"/>
      <c r="BTH65" s="262"/>
      <c r="BTI65" s="262"/>
      <c r="BTJ65" s="262"/>
      <c r="BTK65" s="262"/>
      <c r="BTL65" s="262"/>
      <c r="BTM65" s="262"/>
      <c r="BTN65" s="262"/>
      <c r="BTO65" s="262"/>
      <c r="BTP65" s="1740"/>
      <c r="BTQ65" s="1740"/>
      <c r="BTR65" s="1740"/>
      <c r="BTS65" s="349"/>
      <c r="BTT65" s="262"/>
      <c r="BTU65" s="262"/>
      <c r="BTV65" s="262"/>
      <c r="BTW65" s="350"/>
      <c r="BTX65" s="262"/>
      <c r="BTY65" s="262"/>
      <c r="BTZ65" s="262"/>
      <c r="BUA65" s="262"/>
      <c r="BUB65" s="262"/>
      <c r="BUC65" s="262"/>
      <c r="BUD65" s="262"/>
      <c r="BUE65" s="262"/>
      <c r="BUF65" s="262"/>
      <c r="BUG65" s="1740"/>
      <c r="BUH65" s="1740"/>
      <c r="BUI65" s="1740"/>
      <c r="BUJ65" s="349"/>
      <c r="BUK65" s="262"/>
      <c r="BUL65" s="262"/>
      <c r="BUM65" s="262"/>
      <c r="BUN65" s="350"/>
      <c r="BUO65" s="262"/>
      <c r="BUP65" s="262"/>
      <c r="BUQ65" s="262"/>
      <c r="BUR65" s="262"/>
      <c r="BUS65" s="262"/>
      <c r="BUT65" s="262"/>
      <c r="BUU65" s="262"/>
      <c r="BUV65" s="262"/>
      <c r="BUW65" s="262"/>
      <c r="BUX65" s="1740"/>
      <c r="BUY65" s="1740"/>
      <c r="BUZ65" s="1740"/>
      <c r="BVA65" s="349"/>
      <c r="BVB65" s="262"/>
      <c r="BVC65" s="262"/>
      <c r="BVD65" s="262"/>
      <c r="BVE65" s="350"/>
      <c r="BVF65" s="262"/>
      <c r="BVG65" s="262"/>
      <c r="BVH65" s="262"/>
      <c r="BVI65" s="262"/>
      <c r="BVJ65" s="262"/>
      <c r="BVK65" s="262"/>
      <c r="BVL65" s="262"/>
      <c r="BVM65" s="262"/>
      <c r="BVN65" s="262"/>
      <c r="BVO65" s="1740"/>
      <c r="BVP65" s="1740"/>
      <c r="BVQ65" s="1740"/>
      <c r="BVR65" s="349"/>
      <c r="BVS65" s="262"/>
      <c r="BVT65" s="262"/>
      <c r="BVU65" s="262"/>
      <c r="BVV65" s="350"/>
      <c r="BVW65" s="262"/>
      <c r="BVX65" s="262"/>
      <c r="BVY65" s="262"/>
      <c r="BVZ65" s="262"/>
      <c r="BWA65" s="262"/>
      <c r="BWB65" s="262"/>
      <c r="BWC65" s="262"/>
      <c r="BWD65" s="262"/>
      <c r="BWE65" s="262"/>
      <c r="BWF65" s="1740"/>
      <c r="BWG65" s="1740"/>
      <c r="BWH65" s="1740"/>
      <c r="BWI65" s="349"/>
      <c r="BWJ65" s="262"/>
      <c r="BWK65" s="262"/>
      <c r="BWL65" s="262"/>
      <c r="BWM65" s="350"/>
      <c r="BWN65" s="262"/>
      <c r="BWO65" s="262"/>
      <c r="BWP65" s="262"/>
      <c r="BWQ65" s="262"/>
      <c r="BWR65" s="262"/>
      <c r="BWS65" s="262"/>
      <c r="BWT65" s="262"/>
      <c r="BWU65" s="262"/>
      <c r="BWV65" s="262"/>
      <c r="BWW65" s="1740"/>
      <c r="BWX65" s="1740"/>
      <c r="BWY65" s="1740"/>
      <c r="BWZ65" s="349"/>
      <c r="BXA65" s="262"/>
      <c r="BXB65" s="262"/>
      <c r="BXC65" s="262"/>
      <c r="BXD65" s="350"/>
      <c r="BXE65" s="262"/>
      <c r="BXF65" s="262"/>
      <c r="BXG65" s="262"/>
      <c r="BXH65" s="262"/>
      <c r="BXI65" s="262"/>
      <c r="BXJ65" s="262"/>
      <c r="BXK65" s="262"/>
      <c r="BXL65" s="262"/>
      <c r="BXM65" s="262"/>
      <c r="BXN65" s="1740"/>
      <c r="BXO65" s="1740"/>
      <c r="BXP65" s="1740"/>
      <c r="BXQ65" s="349"/>
      <c r="BXR65" s="262"/>
      <c r="BXS65" s="262"/>
      <c r="BXT65" s="262"/>
      <c r="BXU65" s="350"/>
      <c r="BXV65" s="262"/>
      <c r="BXW65" s="262"/>
      <c r="BXX65" s="262"/>
      <c r="BXY65" s="262"/>
      <c r="BXZ65" s="262"/>
      <c r="BYA65" s="262"/>
      <c r="BYB65" s="262"/>
      <c r="BYC65" s="262"/>
      <c r="BYD65" s="262"/>
      <c r="BYE65" s="1740"/>
      <c r="BYF65" s="1740"/>
      <c r="BYG65" s="1740"/>
      <c r="BYH65" s="349"/>
      <c r="BYI65" s="262"/>
      <c r="BYJ65" s="262"/>
      <c r="BYK65" s="262"/>
      <c r="BYL65" s="350"/>
      <c r="BYM65" s="262"/>
      <c r="BYN65" s="262"/>
      <c r="BYO65" s="262"/>
      <c r="BYP65" s="262"/>
      <c r="BYQ65" s="262"/>
      <c r="BYR65" s="262"/>
      <c r="BYS65" s="262"/>
      <c r="BYT65" s="262"/>
      <c r="BYU65" s="262"/>
      <c r="BYV65" s="1740"/>
      <c r="BYW65" s="1740"/>
      <c r="BYX65" s="1740"/>
      <c r="BYY65" s="349"/>
      <c r="BYZ65" s="262"/>
      <c r="BZA65" s="262"/>
      <c r="BZB65" s="262"/>
      <c r="BZC65" s="350"/>
      <c r="BZD65" s="262"/>
      <c r="BZE65" s="262"/>
      <c r="BZF65" s="262"/>
      <c r="BZG65" s="262"/>
      <c r="BZH65" s="262"/>
      <c r="BZI65" s="262"/>
      <c r="BZJ65" s="262"/>
      <c r="BZK65" s="262"/>
      <c r="BZL65" s="262"/>
      <c r="BZM65" s="1740"/>
      <c r="BZN65" s="1740"/>
      <c r="BZO65" s="1740"/>
      <c r="BZP65" s="349"/>
      <c r="BZQ65" s="262"/>
      <c r="BZR65" s="262"/>
      <c r="BZS65" s="262"/>
      <c r="BZT65" s="350"/>
      <c r="BZU65" s="262"/>
      <c r="BZV65" s="262"/>
      <c r="BZW65" s="262"/>
      <c r="BZX65" s="262"/>
      <c r="BZY65" s="262"/>
      <c r="BZZ65" s="262"/>
      <c r="CAA65" s="262"/>
      <c r="CAB65" s="262"/>
      <c r="CAC65" s="262"/>
      <c r="CAD65" s="1740"/>
      <c r="CAE65" s="1740"/>
      <c r="CAF65" s="1740"/>
      <c r="CAG65" s="349"/>
      <c r="CAH65" s="262"/>
      <c r="CAI65" s="262"/>
      <c r="CAJ65" s="262"/>
      <c r="CAK65" s="350"/>
      <c r="CAL65" s="262"/>
      <c r="CAM65" s="262"/>
      <c r="CAN65" s="262"/>
      <c r="CAO65" s="262"/>
      <c r="CAP65" s="262"/>
      <c r="CAQ65" s="262"/>
      <c r="CAR65" s="262"/>
      <c r="CAS65" s="262"/>
      <c r="CAT65" s="262"/>
      <c r="CAU65" s="1740"/>
      <c r="CAV65" s="1740"/>
      <c r="CAW65" s="1740"/>
      <c r="CAX65" s="349"/>
      <c r="CAY65" s="262"/>
      <c r="CAZ65" s="262"/>
      <c r="CBA65" s="262"/>
      <c r="CBB65" s="350"/>
      <c r="CBC65" s="262"/>
      <c r="CBD65" s="262"/>
      <c r="CBE65" s="262"/>
      <c r="CBF65" s="262"/>
      <c r="CBG65" s="262"/>
      <c r="CBH65" s="262"/>
      <c r="CBI65" s="262"/>
      <c r="CBJ65" s="262"/>
      <c r="CBK65" s="262"/>
      <c r="CBL65" s="1740"/>
      <c r="CBM65" s="1740"/>
      <c r="CBN65" s="1740"/>
      <c r="CBO65" s="349"/>
      <c r="CBP65" s="262"/>
      <c r="CBQ65" s="262"/>
      <c r="CBR65" s="262"/>
      <c r="CBS65" s="350"/>
      <c r="CBT65" s="262"/>
      <c r="CBU65" s="262"/>
      <c r="CBV65" s="262"/>
      <c r="CBW65" s="262"/>
      <c r="CBX65" s="262"/>
      <c r="CBY65" s="262"/>
      <c r="CBZ65" s="262"/>
      <c r="CCA65" s="262"/>
      <c r="CCB65" s="262"/>
      <c r="CCC65" s="1740"/>
      <c r="CCD65" s="1740"/>
      <c r="CCE65" s="1740"/>
      <c r="CCF65" s="349"/>
      <c r="CCG65" s="262"/>
      <c r="CCH65" s="262"/>
      <c r="CCI65" s="262"/>
      <c r="CCJ65" s="350"/>
      <c r="CCK65" s="262"/>
      <c r="CCL65" s="262"/>
      <c r="CCM65" s="262"/>
      <c r="CCN65" s="262"/>
      <c r="CCO65" s="262"/>
      <c r="CCP65" s="262"/>
      <c r="CCQ65" s="262"/>
      <c r="CCR65" s="262"/>
      <c r="CCS65" s="262"/>
      <c r="CCT65" s="1740"/>
      <c r="CCU65" s="1740"/>
      <c r="CCV65" s="1740"/>
      <c r="CCW65" s="349"/>
      <c r="CCX65" s="262"/>
      <c r="CCY65" s="262"/>
      <c r="CCZ65" s="262"/>
      <c r="CDA65" s="350"/>
      <c r="CDB65" s="262"/>
      <c r="CDC65" s="262"/>
      <c r="CDD65" s="262"/>
      <c r="CDE65" s="262"/>
      <c r="CDF65" s="262"/>
      <c r="CDG65" s="262"/>
      <c r="CDH65" s="262"/>
      <c r="CDI65" s="262"/>
      <c r="CDJ65" s="262"/>
      <c r="CDK65" s="1740"/>
      <c r="CDL65" s="1740"/>
      <c r="CDM65" s="1740"/>
      <c r="CDN65" s="349"/>
      <c r="CDO65" s="262"/>
      <c r="CDP65" s="262"/>
      <c r="CDQ65" s="262"/>
      <c r="CDR65" s="350"/>
      <c r="CDS65" s="262"/>
      <c r="CDT65" s="262"/>
      <c r="CDU65" s="262"/>
      <c r="CDV65" s="262"/>
      <c r="CDW65" s="262"/>
      <c r="CDX65" s="262"/>
      <c r="CDY65" s="262"/>
      <c r="CDZ65" s="262"/>
      <c r="CEA65" s="262"/>
      <c r="CEB65" s="1740"/>
      <c r="CEC65" s="1740"/>
      <c r="CED65" s="1740"/>
      <c r="CEE65" s="349"/>
      <c r="CEF65" s="262"/>
      <c r="CEG65" s="262"/>
      <c r="CEH65" s="262"/>
      <c r="CEI65" s="350"/>
      <c r="CEJ65" s="262"/>
      <c r="CEK65" s="262"/>
      <c r="CEL65" s="262"/>
      <c r="CEM65" s="262"/>
      <c r="CEN65" s="262"/>
      <c r="CEO65" s="262"/>
      <c r="CEP65" s="262"/>
      <c r="CEQ65" s="262"/>
      <c r="CER65" s="262"/>
      <c r="CES65" s="1740"/>
      <c r="CET65" s="1740"/>
      <c r="CEU65" s="1740"/>
      <c r="CEV65" s="349"/>
      <c r="CEW65" s="262"/>
      <c r="CEX65" s="262"/>
      <c r="CEY65" s="262"/>
      <c r="CEZ65" s="350"/>
      <c r="CFA65" s="262"/>
      <c r="CFB65" s="262"/>
      <c r="CFC65" s="262"/>
      <c r="CFD65" s="262"/>
      <c r="CFE65" s="262"/>
      <c r="CFF65" s="262"/>
      <c r="CFG65" s="262"/>
      <c r="CFH65" s="262"/>
      <c r="CFI65" s="262"/>
      <c r="CFJ65" s="1740"/>
      <c r="CFK65" s="1740"/>
      <c r="CFL65" s="1740"/>
      <c r="CFM65" s="349"/>
      <c r="CFN65" s="262"/>
      <c r="CFO65" s="262"/>
      <c r="CFP65" s="262"/>
      <c r="CFQ65" s="350"/>
      <c r="CFR65" s="262"/>
      <c r="CFS65" s="262"/>
      <c r="CFT65" s="262"/>
      <c r="CFU65" s="262"/>
      <c r="CFV65" s="262"/>
      <c r="CFW65" s="262"/>
      <c r="CFX65" s="262"/>
      <c r="CFY65" s="262"/>
      <c r="CFZ65" s="262"/>
      <c r="CGA65" s="1740"/>
      <c r="CGB65" s="1740"/>
      <c r="CGC65" s="1740"/>
      <c r="CGD65" s="349"/>
      <c r="CGE65" s="262"/>
      <c r="CGF65" s="262"/>
      <c r="CGG65" s="262"/>
      <c r="CGH65" s="350"/>
      <c r="CGI65" s="262"/>
      <c r="CGJ65" s="262"/>
      <c r="CGK65" s="262"/>
      <c r="CGL65" s="262"/>
      <c r="CGM65" s="262"/>
      <c r="CGN65" s="262"/>
      <c r="CGO65" s="262"/>
      <c r="CGP65" s="262"/>
      <c r="CGQ65" s="262"/>
      <c r="CGR65" s="1740"/>
      <c r="CGS65" s="1740"/>
      <c r="CGT65" s="1740"/>
      <c r="CGU65" s="349"/>
      <c r="CGV65" s="262"/>
      <c r="CGW65" s="262"/>
      <c r="CGX65" s="262"/>
      <c r="CGY65" s="350"/>
      <c r="CGZ65" s="262"/>
      <c r="CHA65" s="262"/>
      <c r="CHB65" s="262"/>
      <c r="CHC65" s="262"/>
      <c r="CHD65" s="262"/>
      <c r="CHE65" s="262"/>
      <c r="CHF65" s="262"/>
      <c r="CHG65" s="262"/>
      <c r="CHH65" s="262"/>
      <c r="CHI65" s="1740"/>
      <c r="CHJ65" s="1740"/>
      <c r="CHK65" s="1740"/>
      <c r="CHL65" s="349"/>
      <c r="CHM65" s="262"/>
      <c r="CHN65" s="262"/>
      <c r="CHO65" s="262"/>
      <c r="CHP65" s="350"/>
      <c r="CHQ65" s="262"/>
      <c r="CHR65" s="262"/>
      <c r="CHS65" s="262"/>
      <c r="CHT65" s="262"/>
      <c r="CHU65" s="262"/>
      <c r="CHV65" s="262"/>
      <c r="CHW65" s="262"/>
      <c r="CHX65" s="262"/>
      <c r="CHY65" s="262"/>
      <c r="CHZ65" s="1740"/>
      <c r="CIA65" s="1740"/>
      <c r="CIB65" s="1740"/>
      <c r="CIC65" s="349"/>
      <c r="CID65" s="262"/>
      <c r="CIE65" s="262"/>
      <c r="CIF65" s="262"/>
      <c r="CIG65" s="350"/>
      <c r="CIH65" s="262"/>
      <c r="CII65" s="262"/>
      <c r="CIJ65" s="262"/>
      <c r="CIK65" s="262"/>
      <c r="CIL65" s="262"/>
      <c r="CIM65" s="262"/>
      <c r="CIN65" s="262"/>
      <c r="CIO65" s="262"/>
      <c r="CIP65" s="262"/>
      <c r="CIQ65" s="1740"/>
      <c r="CIR65" s="1740"/>
      <c r="CIS65" s="1740"/>
      <c r="CIT65" s="349"/>
      <c r="CIU65" s="262"/>
      <c r="CIV65" s="262"/>
      <c r="CIW65" s="262"/>
      <c r="CIX65" s="350"/>
      <c r="CIY65" s="262"/>
      <c r="CIZ65" s="262"/>
      <c r="CJA65" s="262"/>
      <c r="CJB65" s="262"/>
      <c r="CJC65" s="262"/>
      <c r="CJD65" s="262"/>
      <c r="CJE65" s="262"/>
      <c r="CJF65" s="262"/>
      <c r="CJG65" s="262"/>
      <c r="CJH65" s="1740"/>
      <c r="CJI65" s="1740"/>
      <c r="CJJ65" s="1740"/>
      <c r="CJK65" s="349"/>
      <c r="CJL65" s="262"/>
      <c r="CJM65" s="262"/>
      <c r="CJN65" s="262"/>
      <c r="CJO65" s="350"/>
      <c r="CJP65" s="262"/>
      <c r="CJQ65" s="262"/>
      <c r="CJR65" s="262"/>
      <c r="CJS65" s="262"/>
      <c r="CJT65" s="262"/>
      <c r="CJU65" s="262"/>
      <c r="CJV65" s="262"/>
      <c r="CJW65" s="262"/>
      <c r="CJX65" s="262"/>
      <c r="CJY65" s="1740"/>
      <c r="CJZ65" s="1740"/>
      <c r="CKA65" s="1740"/>
      <c r="CKB65" s="349"/>
      <c r="CKC65" s="262"/>
      <c r="CKD65" s="262"/>
      <c r="CKE65" s="262"/>
      <c r="CKF65" s="350"/>
      <c r="CKG65" s="262"/>
      <c r="CKH65" s="262"/>
      <c r="CKI65" s="262"/>
      <c r="CKJ65" s="262"/>
      <c r="CKK65" s="262"/>
      <c r="CKL65" s="262"/>
      <c r="CKM65" s="262"/>
      <c r="CKN65" s="262"/>
      <c r="CKO65" s="262"/>
      <c r="CKP65" s="1740"/>
      <c r="CKQ65" s="1740"/>
      <c r="CKR65" s="1740"/>
      <c r="CKS65" s="349"/>
      <c r="CKT65" s="262"/>
      <c r="CKU65" s="262"/>
      <c r="CKV65" s="262"/>
      <c r="CKW65" s="350"/>
      <c r="CKX65" s="262"/>
      <c r="CKY65" s="262"/>
      <c r="CKZ65" s="262"/>
      <c r="CLA65" s="262"/>
      <c r="CLB65" s="262"/>
      <c r="CLC65" s="262"/>
      <c r="CLD65" s="262"/>
      <c r="CLE65" s="262"/>
      <c r="CLF65" s="262"/>
      <c r="CLG65" s="1740"/>
      <c r="CLH65" s="1740"/>
      <c r="CLI65" s="1740"/>
      <c r="CLJ65" s="349"/>
      <c r="CLK65" s="262"/>
      <c r="CLL65" s="262"/>
      <c r="CLM65" s="262"/>
      <c r="CLN65" s="350"/>
      <c r="CLO65" s="262"/>
      <c r="CLP65" s="262"/>
      <c r="CLQ65" s="262"/>
      <c r="CLR65" s="262"/>
      <c r="CLS65" s="262"/>
      <c r="CLT65" s="262"/>
      <c r="CLU65" s="262"/>
      <c r="CLV65" s="262"/>
      <c r="CLW65" s="262"/>
      <c r="CLX65" s="1740"/>
      <c r="CLY65" s="1740"/>
      <c r="CLZ65" s="1740"/>
      <c r="CMA65" s="349"/>
      <c r="CMB65" s="262"/>
      <c r="CMC65" s="262"/>
      <c r="CMD65" s="262"/>
      <c r="CME65" s="350"/>
      <c r="CMF65" s="262"/>
      <c r="CMG65" s="262"/>
      <c r="CMH65" s="262"/>
      <c r="CMI65" s="262"/>
      <c r="CMJ65" s="262"/>
      <c r="CMK65" s="262"/>
      <c r="CML65" s="262"/>
      <c r="CMM65" s="262"/>
      <c r="CMN65" s="262"/>
      <c r="CMO65" s="1740"/>
      <c r="CMP65" s="1740"/>
      <c r="CMQ65" s="1740"/>
      <c r="CMR65" s="349"/>
      <c r="CMS65" s="262"/>
      <c r="CMT65" s="262"/>
      <c r="CMU65" s="262"/>
      <c r="CMV65" s="350"/>
      <c r="CMW65" s="262"/>
      <c r="CMX65" s="262"/>
      <c r="CMY65" s="262"/>
      <c r="CMZ65" s="262"/>
      <c r="CNA65" s="262"/>
      <c r="CNB65" s="262"/>
      <c r="CNC65" s="262"/>
      <c r="CND65" s="262"/>
      <c r="CNE65" s="262"/>
      <c r="CNF65" s="1740"/>
      <c r="CNG65" s="1740"/>
      <c r="CNH65" s="1740"/>
      <c r="CNI65" s="349"/>
      <c r="CNJ65" s="262"/>
      <c r="CNK65" s="262"/>
      <c r="CNL65" s="262"/>
      <c r="CNM65" s="350"/>
      <c r="CNN65" s="262"/>
      <c r="CNO65" s="262"/>
      <c r="CNP65" s="262"/>
      <c r="CNQ65" s="262"/>
      <c r="CNR65" s="262"/>
      <c r="CNS65" s="262"/>
      <c r="CNT65" s="262"/>
      <c r="CNU65" s="262"/>
      <c r="CNV65" s="262"/>
      <c r="CNW65" s="1740"/>
      <c r="CNX65" s="1740"/>
      <c r="CNY65" s="1740"/>
      <c r="CNZ65" s="349"/>
      <c r="COA65" s="262"/>
      <c r="COB65" s="262"/>
      <c r="COC65" s="262"/>
      <c r="COD65" s="350"/>
      <c r="COE65" s="262"/>
      <c r="COF65" s="262"/>
      <c r="COG65" s="262"/>
      <c r="COH65" s="262"/>
      <c r="COI65" s="262"/>
      <c r="COJ65" s="262"/>
      <c r="COK65" s="262"/>
      <c r="COL65" s="262"/>
      <c r="COM65" s="262"/>
      <c r="CON65" s="1740"/>
      <c r="COO65" s="1740"/>
      <c r="COP65" s="1740"/>
      <c r="COQ65" s="349"/>
      <c r="COR65" s="262"/>
      <c r="COS65" s="262"/>
      <c r="COT65" s="262"/>
      <c r="COU65" s="350"/>
      <c r="COV65" s="262"/>
      <c r="COW65" s="262"/>
      <c r="COX65" s="262"/>
      <c r="COY65" s="262"/>
      <c r="COZ65" s="262"/>
      <c r="CPA65" s="262"/>
      <c r="CPB65" s="262"/>
      <c r="CPC65" s="262"/>
      <c r="CPD65" s="262"/>
      <c r="CPE65" s="1740"/>
      <c r="CPF65" s="1740"/>
      <c r="CPG65" s="1740"/>
      <c r="CPH65" s="349"/>
      <c r="CPI65" s="262"/>
      <c r="CPJ65" s="262"/>
      <c r="CPK65" s="262"/>
      <c r="CPL65" s="350"/>
      <c r="CPM65" s="262"/>
      <c r="CPN65" s="262"/>
      <c r="CPO65" s="262"/>
      <c r="CPP65" s="262"/>
      <c r="CPQ65" s="262"/>
      <c r="CPR65" s="262"/>
      <c r="CPS65" s="262"/>
      <c r="CPT65" s="262"/>
      <c r="CPU65" s="262"/>
      <c r="CPV65" s="1740"/>
      <c r="CPW65" s="1740"/>
      <c r="CPX65" s="1740"/>
      <c r="CPY65" s="349"/>
      <c r="CPZ65" s="262"/>
      <c r="CQA65" s="262"/>
      <c r="CQB65" s="262"/>
      <c r="CQC65" s="350"/>
      <c r="CQD65" s="262"/>
      <c r="CQE65" s="262"/>
      <c r="CQF65" s="262"/>
      <c r="CQG65" s="262"/>
      <c r="CQH65" s="262"/>
      <c r="CQI65" s="262"/>
      <c r="CQJ65" s="262"/>
      <c r="CQK65" s="262"/>
      <c r="CQL65" s="262"/>
      <c r="CQM65" s="1740"/>
      <c r="CQN65" s="1740"/>
      <c r="CQO65" s="1740"/>
      <c r="CQP65" s="349"/>
      <c r="CQQ65" s="262"/>
      <c r="CQR65" s="262"/>
      <c r="CQS65" s="262"/>
      <c r="CQT65" s="350"/>
      <c r="CQU65" s="262"/>
      <c r="CQV65" s="262"/>
      <c r="CQW65" s="262"/>
      <c r="CQX65" s="262"/>
      <c r="CQY65" s="262"/>
      <c r="CQZ65" s="262"/>
      <c r="CRA65" s="262"/>
      <c r="CRB65" s="262"/>
      <c r="CRC65" s="262"/>
      <c r="CRD65" s="1740"/>
      <c r="CRE65" s="1740"/>
      <c r="CRF65" s="1740"/>
      <c r="CRG65" s="349"/>
      <c r="CRH65" s="262"/>
      <c r="CRI65" s="262"/>
      <c r="CRJ65" s="262"/>
      <c r="CRK65" s="350"/>
      <c r="CRL65" s="262"/>
      <c r="CRM65" s="262"/>
      <c r="CRN65" s="262"/>
      <c r="CRO65" s="262"/>
      <c r="CRP65" s="262"/>
      <c r="CRQ65" s="262"/>
      <c r="CRR65" s="262"/>
      <c r="CRS65" s="262"/>
      <c r="CRT65" s="262"/>
      <c r="CRU65" s="1740"/>
      <c r="CRV65" s="1740"/>
      <c r="CRW65" s="1740"/>
      <c r="CRX65" s="349"/>
      <c r="CRY65" s="262"/>
      <c r="CRZ65" s="262"/>
      <c r="CSA65" s="262"/>
      <c r="CSB65" s="350"/>
      <c r="CSC65" s="262"/>
      <c r="CSD65" s="262"/>
      <c r="CSE65" s="262"/>
      <c r="CSF65" s="262"/>
      <c r="CSG65" s="262"/>
      <c r="CSH65" s="262"/>
      <c r="CSI65" s="262"/>
      <c r="CSJ65" s="262"/>
      <c r="CSK65" s="262"/>
      <c r="CSL65" s="1740"/>
      <c r="CSM65" s="1740"/>
      <c r="CSN65" s="1740"/>
      <c r="CSO65" s="349"/>
      <c r="CSP65" s="262"/>
      <c r="CSQ65" s="262"/>
      <c r="CSR65" s="262"/>
      <c r="CSS65" s="350"/>
      <c r="CST65" s="262"/>
      <c r="CSU65" s="262"/>
      <c r="CSV65" s="262"/>
      <c r="CSW65" s="262"/>
      <c r="CSX65" s="262"/>
      <c r="CSY65" s="262"/>
      <c r="CSZ65" s="262"/>
      <c r="CTA65" s="262"/>
      <c r="CTB65" s="262"/>
      <c r="CTC65" s="1740"/>
      <c r="CTD65" s="1740"/>
      <c r="CTE65" s="1740"/>
      <c r="CTF65" s="349"/>
      <c r="CTG65" s="262"/>
      <c r="CTH65" s="262"/>
      <c r="CTI65" s="262"/>
      <c r="CTJ65" s="350"/>
      <c r="CTK65" s="262"/>
      <c r="CTL65" s="262"/>
      <c r="CTM65" s="262"/>
      <c r="CTN65" s="262"/>
      <c r="CTO65" s="262"/>
      <c r="CTP65" s="262"/>
      <c r="CTQ65" s="262"/>
      <c r="CTR65" s="262"/>
      <c r="CTS65" s="262"/>
      <c r="CTT65" s="1740"/>
      <c r="CTU65" s="1740"/>
      <c r="CTV65" s="1740"/>
      <c r="CTW65" s="349"/>
      <c r="CTX65" s="262"/>
      <c r="CTY65" s="262"/>
      <c r="CTZ65" s="262"/>
      <c r="CUA65" s="350"/>
      <c r="CUB65" s="262"/>
      <c r="CUC65" s="262"/>
      <c r="CUD65" s="262"/>
      <c r="CUE65" s="262"/>
      <c r="CUF65" s="262"/>
      <c r="CUG65" s="262"/>
      <c r="CUH65" s="262"/>
      <c r="CUI65" s="262"/>
      <c r="CUJ65" s="262"/>
      <c r="CUK65" s="1740"/>
      <c r="CUL65" s="1740"/>
      <c r="CUM65" s="1740"/>
      <c r="CUN65" s="349"/>
      <c r="CUO65" s="262"/>
      <c r="CUP65" s="262"/>
      <c r="CUQ65" s="262"/>
      <c r="CUR65" s="350"/>
      <c r="CUS65" s="262"/>
      <c r="CUT65" s="262"/>
      <c r="CUU65" s="262"/>
      <c r="CUV65" s="262"/>
      <c r="CUW65" s="262"/>
      <c r="CUX65" s="262"/>
      <c r="CUY65" s="262"/>
      <c r="CUZ65" s="262"/>
      <c r="CVA65" s="262"/>
      <c r="CVB65" s="1740"/>
      <c r="CVC65" s="1740"/>
      <c r="CVD65" s="1740"/>
      <c r="CVE65" s="349"/>
      <c r="CVF65" s="262"/>
      <c r="CVG65" s="262"/>
      <c r="CVH65" s="262"/>
      <c r="CVI65" s="350"/>
      <c r="CVJ65" s="262"/>
      <c r="CVK65" s="262"/>
      <c r="CVL65" s="262"/>
      <c r="CVM65" s="262"/>
      <c r="CVN65" s="262"/>
      <c r="CVO65" s="262"/>
      <c r="CVP65" s="262"/>
      <c r="CVQ65" s="262"/>
      <c r="CVR65" s="262"/>
      <c r="CVS65" s="1740"/>
      <c r="CVT65" s="1740"/>
      <c r="CVU65" s="1740"/>
      <c r="CVV65" s="349"/>
      <c r="CVW65" s="262"/>
      <c r="CVX65" s="262"/>
      <c r="CVY65" s="262"/>
      <c r="CVZ65" s="350"/>
      <c r="CWA65" s="262"/>
      <c r="CWB65" s="262"/>
      <c r="CWC65" s="262"/>
      <c r="CWD65" s="262"/>
      <c r="CWE65" s="262"/>
      <c r="CWF65" s="262"/>
      <c r="CWG65" s="262"/>
      <c r="CWH65" s="262"/>
      <c r="CWI65" s="262"/>
      <c r="CWJ65" s="1740"/>
      <c r="CWK65" s="1740"/>
      <c r="CWL65" s="1740"/>
      <c r="CWM65" s="349"/>
      <c r="CWN65" s="262"/>
      <c r="CWO65" s="262"/>
      <c r="CWP65" s="262"/>
      <c r="CWQ65" s="350"/>
      <c r="CWR65" s="262"/>
      <c r="CWS65" s="262"/>
      <c r="CWT65" s="262"/>
      <c r="CWU65" s="262"/>
      <c r="CWV65" s="262"/>
      <c r="CWW65" s="262"/>
      <c r="CWX65" s="262"/>
      <c r="CWY65" s="262"/>
      <c r="CWZ65" s="262"/>
      <c r="CXA65" s="1740"/>
      <c r="CXB65" s="1740"/>
      <c r="CXC65" s="1740"/>
      <c r="CXD65" s="349"/>
      <c r="CXE65" s="262"/>
      <c r="CXF65" s="262"/>
      <c r="CXG65" s="262"/>
      <c r="CXH65" s="350"/>
      <c r="CXI65" s="262"/>
      <c r="CXJ65" s="262"/>
      <c r="CXK65" s="262"/>
      <c r="CXL65" s="262"/>
      <c r="CXM65" s="262"/>
      <c r="CXN65" s="262"/>
      <c r="CXO65" s="262"/>
      <c r="CXP65" s="262"/>
      <c r="CXQ65" s="262"/>
      <c r="CXR65" s="1740"/>
      <c r="CXS65" s="1740"/>
      <c r="CXT65" s="1740"/>
      <c r="CXU65" s="349"/>
      <c r="CXV65" s="262"/>
      <c r="CXW65" s="262"/>
      <c r="CXX65" s="262"/>
      <c r="CXY65" s="350"/>
      <c r="CXZ65" s="262"/>
      <c r="CYA65" s="262"/>
      <c r="CYB65" s="262"/>
      <c r="CYC65" s="262"/>
      <c r="CYD65" s="262"/>
      <c r="CYE65" s="262"/>
      <c r="CYF65" s="262"/>
      <c r="CYG65" s="262"/>
      <c r="CYH65" s="262"/>
      <c r="CYI65" s="1740"/>
      <c r="CYJ65" s="1740"/>
      <c r="CYK65" s="1740"/>
      <c r="CYL65" s="349"/>
      <c r="CYM65" s="262"/>
      <c r="CYN65" s="262"/>
      <c r="CYO65" s="262"/>
      <c r="CYP65" s="350"/>
      <c r="CYQ65" s="262"/>
      <c r="CYR65" s="262"/>
      <c r="CYS65" s="262"/>
      <c r="CYT65" s="262"/>
      <c r="CYU65" s="262"/>
      <c r="CYV65" s="262"/>
      <c r="CYW65" s="262"/>
      <c r="CYX65" s="262"/>
      <c r="CYY65" s="262"/>
      <c r="CYZ65" s="1740"/>
      <c r="CZA65" s="1740"/>
      <c r="CZB65" s="1740"/>
      <c r="CZC65" s="349"/>
      <c r="CZD65" s="262"/>
      <c r="CZE65" s="262"/>
      <c r="CZF65" s="262"/>
      <c r="CZG65" s="350"/>
      <c r="CZH65" s="262"/>
      <c r="CZI65" s="262"/>
      <c r="CZJ65" s="262"/>
      <c r="CZK65" s="262"/>
      <c r="CZL65" s="262"/>
      <c r="CZM65" s="262"/>
      <c r="CZN65" s="262"/>
      <c r="CZO65" s="262"/>
      <c r="CZP65" s="262"/>
      <c r="CZQ65" s="1740"/>
      <c r="CZR65" s="1740"/>
      <c r="CZS65" s="1740"/>
      <c r="CZT65" s="349"/>
      <c r="CZU65" s="262"/>
      <c r="CZV65" s="262"/>
      <c r="CZW65" s="262"/>
      <c r="CZX65" s="350"/>
      <c r="CZY65" s="262"/>
      <c r="CZZ65" s="262"/>
      <c r="DAA65" s="262"/>
      <c r="DAB65" s="262"/>
      <c r="DAC65" s="262"/>
      <c r="DAD65" s="262"/>
      <c r="DAE65" s="262"/>
      <c r="DAF65" s="262"/>
      <c r="DAG65" s="262"/>
      <c r="DAH65" s="1740"/>
      <c r="DAI65" s="1740"/>
      <c r="DAJ65" s="1740"/>
      <c r="DAK65" s="349"/>
      <c r="DAL65" s="262"/>
      <c r="DAM65" s="262"/>
      <c r="DAN65" s="262"/>
      <c r="DAO65" s="350"/>
      <c r="DAP65" s="262"/>
      <c r="DAQ65" s="262"/>
      <c r="DAR65" s="262"/>
      <c r="DAS65" s="262"/>
      <c r="DAT65" s="262"/>
      <c r="DAU65" s="262"/>
      <c r="DAV65" s="262"/>
      <c r="DAW65" s="262"/>
      <c r="DAX65" s="262"/>
      <c r="DAY65" s="1740"/>
      <c r="DAZ65" s="1740"/>
      <c r="DBA65" s="1740"/>
      <c r="DBB65" s="349"/>
      <c r="DBC65" s="262"/>
      <c r="DBD65" s="262"/>
      <c r="DBE65" s="262"/>
      <c r="DBF65" s="350"/>
      <c r="DBG65" s="262"/>
      <c r="DBH65" s="262"/>
      <c r="DBI65" s="262"/>
      <c r="DBJ65" s="262"/>
      <c r="DBK65" s="262"/>
      <c r="DBL65" s="262"/>
      <c r="DBM65" s="262"/>
      <c r="DBN65" s="262"/>
      <c r="DBO65" s="262"/>
      <c r="DBP65" s="1740"/>
      <c r="DBQ65" s="1740"/>
      <c r="DBR65" s="1740"/>
      <c r="DBS65" s="349"/>
      <c r="DBT65" s="262"/>
      <c r="DBU65" s="262"/>
      <c r="DBV65" s="262"/>
      <c r="DBW65" s="350"/>
      <c r="DBX65" s="262"/>
      <c r="DBY65" s="262"/>
      <c r="DBZ65" s="262"/>
      <c r="DCA65" s="262"/>
      <c r="DCB65" s="262"/>
      <c r="DCC65" s="262"/>
      <c r="DCD65" s="262"/>
      <c r="DCE65" s="262"/>
      <c r="DCF65" s="262"/>
      <c r="DCG65" s="1740"/>
      <c r="DCH65" s="1740"/>
      <c r="DCI65" s="1740"/>
      <c r="DCJ65" s="349"/>
      <c r="DCK65" s="262"/>
      <c r="DCL65" s="262"/>
      <c r="DCM65" s="262"/>
      <c r="DCN65" s="350"/>
      <c r="DCO65" s="262"/>
      <c r="DCP65" s="262"/>
      <c r="DCQ65" s="262"/>
      <c r="DCR65" s="262"/>
      <c r="DCS65" s="262"/>
      <c r="DCT65" s="262"/>
      <c r="DCU65" s="262"/>
      <c r="DCV65" s="262"/>
      <c r="DCW65" s="262"/>
      <c r="DCX65" s="1740"/>
      <c r="DCY65" s="1740"/>
      <c r="DCZ65" s="1740"/>
      <c r="DDA65" s="349"/>
      <c r="DDB65" s="262"/>
      <c r="DDC65" s="262"/>
      <c r="DDD65" s="262"/>
      <c r="DDE65" s="350"/>
      <c r="DDF65" s="262"/>
      <c r="DDG65" s="262"/>
      <c r="DDH65" s="262"/>
      <c r="DDI65" s="262"/>
      <c r="DDJ65" s="262"/>
      <c r="DDK65" s="262"/>
      <c r="DDL65" s="262"/>
      <c r="DDM65" s="262"/>
      <c r="DDN65" s="262"/>
      <c r="DDO65" s="1740"/>
      <c r="DDP65" s="1740"/>
      <c r="DDQ65" s="1740"/>
      <c r="DDR65" s="349"/>
      <c r="DDS65" s="262"/>
      <c r="DDT65" s="262"/>
      <c r="DDU65" s="262"/>
      <c r="DDV65" s="350"/>
      <c r="DDW65" s="262"/>
      <c r="DDX65" s="262"/>
      <c r="DDY65" s="262"/>
      <c r="DDZ65" s="262"/>
      <c r="DEA65" s="262"/>
      <c r="DEB65" s="262"/>
      <c r="DEC65" s="262"/>
      <c r="DED65" s="262"/>
      <c r="DEE65" s="262"/>
      <c r="DEF65" s="1740"/>
      <c r="DEG65" s="1740"/>
      <c r="DEH65" s="1740"/>
      <c r="DEI65" s="349"/>
      <c r="DEJ65" s="262"/>
      <c r="DEK65" s="262"/>
      <c r="DEL65" s="262"/>
      <c r="DEM65" s="350"/>
      <c r="DEN65" s="262"/>
      <c r="DEO65" s="262"/>
      <c r="DEP65" s="262"/>
      <c r="DEQ65" s="262"/>
      <c r="DER65" s="262"/>
      <c r="DES65" s="262"/>
      <c r="DET65" s="262"/>
      <c r="DEU65" s="262"/>
      <c r="DEV65" s="262"/>
      <c r="DEW65" s="1740"/>
      <c r="DEX65" s="1740"/>
      <c r="DEY65" s="1740"/>
      <c r="DEZ65" s="349"/>
      <c r="DFA65" s="262"/>
      <c r="DFB65" s="262"/>
      <c r="DFC65" s="262"/>
      <c r="DFD65" s="350"/>
      <c r="DFE65" s="262"/>
      <c r="DFF65" s="262"/>
      <c r="DFG65" s="262"/>
      <c r="DFH65" s="262"/>
      <c r="DFI65" s="262"/>
      <c r="DFJ65" s="262"/>
      <c r="DFK65" s="262"/>
      <c r="DFL65" s="262"/>
      <c r="DFM65" s="262"/>
      <c r="DFN65" s="1740"/>
      <c r="DFO65" s="1740"/>
      <c r="DFP65" s="1740"/>
      <c r="DFQ65" s="349"/>
      <c r="DFR65" s="262"/>
      <c r="DFS65" s="262"/>
      <c r="DFT65" s="262"/>
      <c r="DFU65" s="350"/>
      <c r="DFV65" s="262"/>
      <c r="DFW65" s="262"/>
      <c r="DFX65" s="262"/>
      <c r="DFY65" s="262"/>
      <c r="DFZ65" s="262"/>
      <c r="DGA65" s="262"/>
      <c r="DGB65" s="262"/>
      <c r="DGC65" s="262"/>
      <c r="DGD65" s="262"/>
      <c r="DGE65" s="1740"/>
      <c r="DGF65" s="1740"/>
      <c r="DGG65" s="1740"/>
      <c r="DGH65" s="349"/>
      <c r="DGI65" s="262"/>
      <c r="DGJ65" s="262"/>
      <c r="DGK65" s="262"/>
      <c r="DGL65" s="350"/>
      <c r="DGM65" s="262"/>
      <c r="DGN65" s="262"/>
      <c r="DGO65" s="262"/>
      <c r="DGP65" s="262"/>
      <c r="DGQ65" s="262"/>
      <c r="DGR65" s="262"/>
      <c r="DGS65" s="262"/>
      <c r="DGT65" s="262"/>
      <c r="DGU65" s="262"/>
      <c r="DGV65" s="1740"/>
      <c r="DGW65" s="1740"/>
      <c r="DGX65" s="1740"/>
      <c r="DGY65" s="349"/>
      <c r="DGZ65" s="262"/>
      <c r="DHA65" s="262"/>
      <c r="DHB65" s="262"/>
      <c r="DHC65" s="350"/>
      <c r="DHD65" s="262"/>
      <c r="DHE65" s="262"/>
      <c r="DHF65" s="262"/>
      <c r="DHG65" s="262"/>
      <c r="DHH65" s="262"/>
      <c r="DHI65" s="262"/>
      <c r="DHJ65" s="262"/>
      <c r="DHK65" s="262"/>
      <c r="DHL65" s="262"/>
      <c r="DHM65" s="1740"/>
      <c r="DHN65" s="1740"/>
      <c r="DHO65" s="1740"/>
      <c r="DHP65" s="349"/>
      <c r="DHQ65" s="262"/>
      <c r="DHR65" s="262"/>
      <c r="DHS65" s="262"/>
      <c r="DHT65" s="350"/>
      <c r="DHU65" s="262"/>
      <c r="DHV65" s="262"/>
      <c r="DHW65" s="262"/>
      <c r="DHX65" s="262"/>
      <c r="DHY65" s="262"/>
      <c r="DHZ65" s="262"/>
      <c r="DIA65" s="262"/>
      <c r="DIB65" s="262"/>
      <c r="DIC65" s="262"/>
      <c r="DID65" s="1740"/>
      <c r="DIE65" s="1740"/>
      <c r="DIF65" s="1740"/>
      <c r="DIG65" s="349"/>
      <c r="DIH65" s="262"/>
      <c r="DII65" s="262"/>
      <c r="DIJ65" s="262"/>
      <c r="DIK65" s="350"/>
      <c r="DIL65" s="262"/>
      <c r="DIM65" s="262"/>
      <c r="DIN65" s="262"/>
      <c r="DIO65" s="262"/>
      <c r="DIP65" s="262"/>
      <c r="DIQ65" s="262"/>
      <c r="DIR65" s="262"/>
      <c r="DIS65" s="262"/>
      <c r="DIT65" s="262"/>
      <c r="DIU65" s="1740"/>
      <c r="DIV65" s="1740"/>
      <c r="DIW65" s="1740"/>
      <c r="DIX65" s="349"/>
      <c r="DIY65" s="262"/>
      <c r="DIZ65" s="262"/>
      <c r="DJA65" s="262"/>
      <c r="DJB65" s="350"/>
      <c r="DJC65" s="262"/>
      <c r="DJD65" s="262"/>
      <c r="DJE65" s="262"/>
      <c r="DJF65" s="262"/>
      <c r="DJG65" s="262"/>
      <c r="DJH65" s="262"/>
      <c r="DJI65" s="262"/>
      <c r="DJJ65" s="262"/>
      <c r="DJK65" s="262"/>
      <c r="DJL65" s="1740"/>
      <c r="DJM65" s="1740"/>
      <c r="DJN65" s="1740"/>
      <c r="DJO65" s="349"/>
      <c r="DJP65" s="262"/>
      <c r="DJQ65" s="262"/>
      <c r="DJR65" s="262"/>
      <c r="DJS65" s="350"/>
      <c r="DJT65" s="262"/>
      <c r="DJU65" s="262"/>
      <c r="DJV65" s="262"/>
      <c r="DJW65" s="262"/>
      <c r="DJX65" s="262"/>
      <c r="DJY65" s="262"/>
      <c r="DJZ65" s="262"/>
      <c r="DKA65" s="262"/>
      <c r="DKB65" s="262"/>
      <c r="DKC65" s="1740"/>
      <c r="DKD65" s="1740"/>
      <c r="DKE65" s="1740"/>
      <c r="DKF65" s="349"/>
      <c r="DKG65" s="262"/>
      <c r="DKH65" s="262"/>
      <c r="DKI65" s="262"/>
      <c r="DKJ65" s="350"/>
      <c r="DKK65" s="262"/>
      <c r="DKL65" s="262"/>
      <c r="DKM65" s="262"/>
      <c r="DKN65" s="262"/>
      <c r="DKO65" s="262"/>
      <c r="DKP65" s="262"/>
      <c r="DKQ65" s="262"/>
      <c r="DKR65" s="262"/>
      <c r="DKS65" s="262"/>
      <c r="DKT65" s="1740"/>
      <c r="DKU65" s="1740"/>
      <c r="DKV65" s="1740"/>
      <c r="DKW65" s="349"/>
      <c r="DKX65" s="262"/>
      <c r="DKY65" s="262"/>
      <c r="DKZ65" s="262"/>
      <c r="DLA65" s="350"/>
      <c r="DLB65" s="262"/>
      <c r="DLC65" s="262"/>
      <c r="DLD65" s="262"/>
      <c r="DLE65" s="262"/>
      <c r="DLF65" s="262"/>
      <c r="DLG65" s="262"/>
      <c r="DLH65" s="262"/>
      <c r="DLI65" s="262"/>
      <c r="DLJ65" s="262"/>
      <c r="DLK65" s="1740"/>
      <c r="DLL65" s="1740"/>
      <c r="DLM65" s="1740"/>
      <c r="DLN65" s="349"/>
      <c r="DLO65" s="262"/>
      <c r="DLP65" s="262"/>
      <c r="DLQ65" s="262"/>
      <c r="DLR65" s="350"/>
      <c r="DLS65" s="262"/>
      <c r="DLT65" s="262"/>
      <c r="DLU65" s="262"/>
      <c r="DLV65" s="262"/>
      <c r="DLW65" s="262"/>
      <c r="DLX65" s="262"/>
      <c r="DLY65" s="262"/>
      <c r="DLZ65" s="262"/>
      <c r="DMA65" s="262"/>
      <c r="DMB65" s="1740"/>
      <c r="DMC65" s="1740"/>
      <c r="DMD65" s="1740"/>
      <c r="DME65" s="349"/>
      <c r="DMF65" s="262"/>
      <c r="DMG65" s="262"/>
      <c r="DMH65" s="262"/>
      <c r="DMI65" s="350"/>
      <c r="DMJ65" s="262"/>
      <c r="DMK65" s="262"/>
      <c r="DML65" s="262"/>
      <c r="DMM65" s="262"/>
      <c r="DMN65" s="262"/>
      <c r="DMO65" s="262"/>
      <c r="DMP65" s="262"/>
      <c r="DMQ65" s="262"/>
      <c r="DMR65" s="262"/>
      <c r="DMS65" s="1740"/>
      <c r="DMT65" s="1740"/>
      <c r="DMU65" s="1740"/>
      <c r="DMV65" s="349"/>
      <c r="DMW65" s="262"/>
      <c r="DMX65" s="262"/>
      <c r="DMY65" s="262"/>
      <c r="DMZ65" s="350"/>
      <c r="DNA65" s="262"/>
      <c r="DNB65" s="262"/>
      <c r="DNC65" s="262"/>
      <c r="DND65" s="262"/>
      <c r="DNE65" s="262"/>
      <c r="DNF65" s="262"/>
      <c r="DNG65" s="262"/>
      <c r="DNH65" s="262"/>
      <c r="DNI65" s="262"/>
      <c r="DNJ65" s="1740"/>
      <c r="DNK65" s="1740"/>
      <c r="DNL65" s="1740"/>
      <c r="DNM65" s="349"/>
      <c r="DNN65" s="262"/>
      <c r="DNO65" s="262"/>
      <c r="DNP65" s="262"/>
      <c r="DNQ65" s="350"/>
      <c r="DNR65" s="262"/>
      <c r="DNS65" s="262"/>
      <c r="DNT65" s="262"/>
      <c r="DNU65" s="262"/>
      <c r="DNV65" s="262"/>
      <c r="DNW65" s="262"/>
      <c r="DNX65" s="262"/>
      <c r="DNY65" s="262"/>
      <c r="DNZ65" s="262"/>
      <c r="DOA65" s="1740"/>
      <c r="DOB65" s="1740"/>
      <c r="DOC65" s="1740"/>
      <c r="DOD65" s="349"/>
      <c r="DOE65" s="262"/>
      <c r="DOF65" s="262"/>
      <c r="DOG65" s="262"/>
      <c r="DOH65" s="350"/>
      <c r="DOI65" s="262"/>
      <c r="DOJ65" s="262"/>
      <c r="DOK65" s="262"/>
      <c r="DOL65" s="262"/>
      <c r="DOM65" s="262"/>
      <c r="DON65" s="262"/>
      <c r="DOO65" s="262"/>
      <c r="DOP65" s="262"/>
      <c r="DOQ65" s="262"/>
      <c r="DOR65" s="1740"/>
      <c r="DOS65" s="1740"/>
      <c r="DOT65" s="1740"/>
      <c r="DOU65" s="349"/>
      <c r="DOV65" s="262"/>
      <c r="DOW65" s="262"/>
      <c r="DOX65" s="262"/>
      <c r="DOY65" s="350"/>
      <c r="DOZ65" s="262"/>
      <c r="DPA65" s="262"/>
      <c r="DPB65" s="262"/>
      <c r="DPC65" s="262"/>
      <c r="DPD65" s="262"/>
      <c r="DPE65" s="262"/>
      <c r="DPF65" s="262"/>
      <c r="DPG65" s="262"/>
      <c r="DPH65" s="262"/>
      <c r="DPI65" s="1740"/>
      <c r="DPJ65" s="1740"/>
      <c r="DPK65" s="1740"/>
      <c r="DPL65" s="349"/>
      <c r="DPM65" s="262"/>
      <c r="DPN65" s="262"/>
      <c r="DPO65" s="262"/>
      <c r="DPP65" s="350"/>
      <c r="DPQ65" s="262"/>
      <c r="DPR65" s="262"/>
      <c r="DPS65" s="262"/>
      <c r="DPT65" s="262"/>
      <c r="DPU65" s="262"/>
      <c r="DPV65" s="262"/>
      <c r="DPW65" s="262"/>
      <c r="DPX65" s="262"/>
      <c r="DPY65" s="262"/>
      <c r="DPZ65" s="1740"/>
      <c r="DQA65" s="1740"/>
      <c r="DQB65" s="1740"/>
      <c r="DQC65" s="349"/>
      <c r="DQD65" s="262"/>
      <c r="DQE65" s="262"/>
      <c r="DQF65" s="262"/>
      <c r="DQG65" s="350"/>
      <c r="DQH65" s="262"/>
      <c r="DQI65" s="262"/>
      <c r="DQJ65" s="262"/>
      <c r="DQK65" s="262"/>
      <c r="DQL65" s="262"/>
      <c r="DQM65" s="262"/>
      <c r="DQN65" s="262"/>
      <c r="DQO65" s="262"/>
      <c r="DQP65" s="262"/>
      <c r="DQQ65" s="1740"/>
      <c r="DQR65" s="1740"/>
      <c r="DQS65" s="1740"/>
      <c r="DQT65" s="349"/>
      <c r="DQU65" s="262"/>
      <c r="DQV65" s="262"/>
      <c r="DQW65" s="262"/>
      <c r="DQX65" s="350"/>
      <c r="DQY65" s="262"/>
      <c r="DQZ65" s="262"/>
      <c r="DRA65" s="262"/>
      <c r="DRB65" s="262"/>
      <c r="DRC65" s="262"/>
      <c r="DRD65" s="262"/>
      <c r="DRE65" s="262"/>
      <c r="DRF65" s="262"/>
      <c r="DRG65" s="262"/>
      <c r="DRH65" s="1740"/>
      <c r="DRI65" s="1740"/>
      <c r="DRJ65" s="1740"/>
      <c r="DRK65" s="349"/>
      <c r="DRL65" s="262"/>
      <c r="DRM65" s="262"/>
      <c r="DRN65" s="262"/>
      <c r="DRO65" s="350"/>
      <c r="DRP65" s="262"/>
      <c r="DRQ65" s="262"/>
      <c r="DRR65" s="262"/>
      <c r="DRS65" s="262"/>
      <c r="DRT65" s="262"/>
      <c r="DRU65" s="262"/>
      <c r="DRV65" s="262"/>
      <c r="DRW65" s="262"/>
      <c r="DRX65" s="262"/>
      <c r="DRY65" s="1740"/>
      <c r="DRZ65" s="1740"/>
      <c r="DSA65" s="1740"/>
      <c r="DSB65" s="349"/>
      <c r="DSC65" s="262"/>
      <c r="DSD65" s="262"/>
      <c r="DSE65" s="262"/>
      <c r="DSF65" s="350"/>
      <c r="DSG65" s="262"/>
      <c r="DSH65" s="262"/>
      <c r="DSI65" s="262"/>
      <c r="DSJ65" s="262"/>
      <c r="DSK65" s="262"/>
      <c r="DSL65" s="262"/>
      <c r="DSM65" s="262"/>
      <c r="DSN65" s="262"/>
      <c r="DSO65" s="262"/>
      <c r="DSP65" s="1740"/>
      <c r="DSQ65" s="1740"/>
      <c r="DSR65" s="1740"/>
      <c r="DSS65" s="349"/>
      <c r="DST65" s="262"/>
      <c r="DSU65" s="262"/>
      <c r="DSV65" s="262"/>
      <c r="DSW65" s="350"/>
      <c r="DSX65" s="262"/>
      <c r="DSY65" s="262"/>
      <c r="DSZ65" s="262"/>
      <c r="DTA65" s="262"/>
      <c r="DTB65" s="262"/>
      <c r="DTC65" s="262"/>
      <c r="DTD65" s="262"/>
      <c r="DTE65" s="262"/>
      <c r="DTF65" s="262"/>
      <c r="DTG65" s="1740"/>
      <c r="DTH65" s="1740"/>
      <c r="DTI65" s="1740"/>
      <c r="DTJ65" s="349"/>
      <c r="DTK65" s="262"/>
      <c r="DTL65" s="262"/>
      <c r="DTM65" s="262"/>
      <c r="DTN65" s="350"/>
      <c r="DTO65" s="262"/>
      <c r="DTP65" s="262"/>
      <c r="DTQ65" s="262"/>
      <c r="DTR65" s="262"/>
      <c r="DTS65" s="262"/>
      <c r="DTT65" s="262"/>
      <c r="DTU65" s="262"/>
      <c r="DTV65" s="262"/>
      <c r="DTW65" s="262"/>
      <c r="DTX65" s="1740"/>
      <c r="DTY65" s="1740"/>
      <c r="DTZ65" s="1740"/>
      <c r="DUA65" s="349"/>
      <c r="DUB65" s="262"/>
      <c r="DUC65" s="262"/>
      <c r="DUD65" s="262"/>
      <c r="DUE65" s="350"/>
      <c r="DUF65" s="262"/>
      <c r="DUG65" s="262"/>
      <c r="DUH65" s="262"/>
      <c r="DUI65" s="262"/>
      <c r="DUJ65" s="262"/>
      <c r="DUK65" s="262"/>
      <c r="DUL65" s="262"/>
      <c r="DUM65" s="262"/>
      <c r="DUN65" s="262"/>
      <c r="DUO65" s="1740"/>
      <c r="DUP65" s="1740"/>
      <c r="DUQ65" s="1740"/>
      <c r="DUR65" s="349"/>
      <c r="DUS65" s="262"/>
      <c r="DUT65" s="262"/>
      <c r="DUU65" s="262"/>
      <c r="DUV65" s="350"/>
      <c r="DUW65" s="262"/>
      <c r="DUX65" s="262"/>
      <c r="DUY65" s="262"/>
      <c r="DUZ65" s="262"/>
      <c r="DVA65" s="262"/>
      <c r="DVB65" s="262"/>
      <c r="DVC65" s="262"/>
      <c r="DVD65" s="262"/>
      <c r="DVE65" s="262"/>
      <c r="DVF65" s="1740"/>
      <c r="DVG65" s="1740"/>
      <c r="DVH65" s="1740"/>
      <c r="DVI65" s="349"/>
      <c r="DVJ65" s="262"/>
      <c r="DVK65" s="262"/>
      <c r="DVL65" s="262"/>
      <c r="DVM65" s="350"/>
      <c r="DVN65" s="262"/>
      <c r="DVO65" s="262"/>
      <c r="DVP65" s="262"/>
      <c r="DVQ65" s="262"/>
      <c r="DVR65" s="262"/>
      <c r="DVS65" s="262"/>
      <c r="DVT65" s="262"/>
      <c r="DVU65" s="262"/>
      <c r="DVV65" s="262"/>
      <c r="DVW65" s="1740"/>
      <c r="DVX65" s="1740"/>
      <c r="DVY65" s="1740"/>
      <c r="DVZ65" s="349"/>
      <c r="DWA65" s="262"/>
      <c r="DWB65" s="262"/>
      <c r="DWC65" s="262"/>
      <c r="DWD65" s="350"/>
      <c r="DWE65" s="262"/>
      <c r="DWF65" s="262"/>
      <c r="DWG65" s="262"/>
      <c r="DWH65" s="262"/>
      <c r="DWI65" s="262"/>
      <c r="DWJ65" s="262"/>
      <c r="DWK65" s="262"/>
      <c r="DWL65" s="262"/>
      <c r="DWM65" s="262"/>
      <c r="DWN65" s="1740"/>
      <c r="DWO65" s="1740"/>
      <c r="DWP65" s="1740"/>
      <c r="DWQ65" s="349"/>
      <c r="DWR65" s="262"/>
      <c r="DWS65" s="262"/>
      <c r="DWT65" s="262"/>
      <c r="DWU65" s="350"/>
      <c r="DWV65" s="262"/>
      <c r="DWW65" s="262"/>
      <c r="DWX65" s="262"/>
      <c r="DWY65" s="262"/>
      <c r="DWZ65" s="262"/>
      <c r="DXA65" s="262"/>
      <c r="DXB65" s="262"/>
      <c r="DXC65" s="262"/>
      <c r="DXD65" s="262"/>
      <c r="DXE65" s="1740"/>
      <c r="DXF65" s="1740"/>
      <c r="DXG65" s="1740"/>
      <c r="DXH65" s="349"/>
      <c r="DXI65" s="262"/>
      <c r="DXJ65" s="262"/>
      <c r="DXK65" s="262"/>
      <c r="DXL65" s="350"/>
      <c r="DXM65" s="262"/>
      <c r="DXN65" s="262"/>
      <c r="DXO65" s="262"/>
      <c r="DXP65" s="262"/>
      <c r="DXQ65" s="262"/>
      <c r="DXR65" s="262"/>
      <c r="DXS65" s="262"/>
      <c r="DXT65" s="262"/>
      <c r="DXU65" s="262"/>
      <c r="DXV65" s="1740"/>
      <c r="DXW65" s="1740"/>
      <c r="DXX65" s="1740"/>
      <c r="DXY65" s="349"/>
      <c r="DXZ65" s="262"/>
      <c r="DYA65" s="262"/>
      <c r="DYB65" s="262"/>
      <c r="DYC65" s="350"/>
      <c r="DYD65" s="262"/>
      <c r="DYE65" s="262"/>
      <c r="DYF65" s="262"/>
      <c r="DYG65" s="262"/>
      <c r="DYH65" s="262"/>
      <c r="DYI65" s="262"/>
      <c r="DYJ65" s="262"/>
      <c r="DYK65" s="262"/>
      <c r="DYL65" s="262"/>
      <c r="DYM65" s="1740"/>
      <c r="DYN65" s="1740"/>
      <c r="DYO65" s="1740"/>
      <c r="DYP65" s="349"/>
      <c r="DYQ65" s="262"/>
      <c r="DYR65" s="262"/>
      <c r="DYS65" s="262"/>
      <c r="DYT65" s="350"/>
      <c r="DYU65" s="262"/>
      <c r="DYV65" s="262"/>
      <c r="DYW65" s="262"/>
      <c r="DYX65" s="262"/>
      <c r="DYY65" s="262"/>
      <c r="DYZ65" s="262"/>
      <c r="DZA65" s="262"/>
      <c r="DZB65" s="262"/>
      <c r="DZC65" s="262"/>
      <c r="DZD65" s="1740"/>
      <c r="DZE65" s="1740"/>
      <c r="DZF65" s="1740"/>
      <c r="DZG65" s="349"/>
      <c r="DZH65" s="262"/>
      <c r="DZI65" s="262"/>
      <c r="DZJ65" s="262"/>
      <c r="DZK65" s="350"/>
      <c r="DZL65" s="262"/>
      <c r="DZM65" s="262"/>
      <c r="DZN65" s="262"/>
      <c r="DZO65" s="262"/>
      <c r="DZP65" s="262"/>
      <c r="DZQ65" s="262"/>
      <c r="DZR65" s="262"/>
      <c r="DZS65" s="262"/>
      <c r="DZT65" s="262"/>
      <c r="DZU65" s="1740"/>
      <c r="DZV65" s="1740"/>
      <c r="DZW65" s="1740"/>
      <c r="DZX65" s="349"/>
      <c r="DZY65" s="262"/>
      <c r="DZZ65" s="262"/>
      <c r="EAA65" s="262"/>
      <c r="EAB65" s="350"/>
      <c r="EAC65" s="262"/>
      <c r="EAD65" s="262"/>
      <c r="EAE65" s="262"/>
      <c r="EAF65" s="262"/>
      <c r="EAG65" s="262"/>
      <c r="EAH65" s="262"/>
      <c r="EAI65" s="262"/>
      <c r="EAJ65" s="262"/>
      <c r="EAK65" s="262"/>
      <c r="EAL65" s="1740"/>
      <c r="EAM65" s="1740"/>
      <c r="EAN65" s="1740"/>
      <c r="EAO65" s="349"/>
      <c r="EAP65" s="262"/>
      <c r="EAQ65" s="262"/>
      <c r="EAR65" s="262"/>
      <c r="EAS65" s="350"/>
      <c r="EAT65" s="262"/>
      <c r="EAU65" s="262"/>
      <c r="EAV65" s="262"/>
      <c r="EAW65" s="262"/>
      <c r="EAX65" s="262"/>
      <c r="EAY65" s="262"/>
      <c r="EAZ65" s="262"/>
      <c r="EBA65" s="262"/>
      <c r="EBB65" s="262"/>
      <c r="EBC65" s="1740"/>
      <c r="EBD65" s="1740"/>
      <c r="EBE65" s="1740"/>
      <c r="EBF65" s="349"/>
      <c r="EBG65" s="262"/>
      <c r="EBH65" s="262"/>
      <c r="EBI65" s="262"/>
      <c r="EBJ65" s="350"/>
      <c r="EBK65" s="262"/>
      <c r="EBL65" s="262"/>
      <c r="EBM65" s="262"/>
      <c r="EBN65" s="262"/>
      <c r="EBO65" s="262"/>
      <c r="EBP65" s="262"/>
      <c r="EBQ65" s="262"/>
      <c r="EBR65" s="262"/>
      <c r="EBS65" s="262"/>
      <c r="EBT65" s="1740"/>
      <c r="EBU65" s="1740"/>
      <c r="EBV65" s="1740"/>
      <c r="EBW65" s="349"/>
      <c r="EBX65" s="262"/>
      <c r="EBY65" s="262"/>
      <c r="EBZ65" s="262"/>
      <c r="ECA65" s="350"/>
      <c r="ECB65" s="262"/>
      <c r="ECC65" s="262"/>
      <c r="ECD65" s="262"/>
      <c r="ECE65" s="262"/>
      <c r="ECF65" s="262"/>
      <c r="ECG65" s="262"/>
      <c r="ECH65" s="262"/>
      <c r="ECI65" s="262"/>
      <c r="ECJ65" s="262"/>
      <c r="ECK65" s="1740"/>
      <c r="ECL65" s="1740"/>
      <c r="ECM65" s="1740"/>
      <c r="ECN65" s="349"/>
      <c r="ECO65" s="262"/>
      <c r="ECP65" s="262"/>
      <c r="ECQ65" s="262"/>
      <c r="ECR65" s="350"/>
      <c r="ECS65" s="262"/>
      <c r="ECT65" s="262"/>
      <c r="ECU65" s="262"/>
      <c r="ECV65" s="262"/>
      <c r="ECW65" s="262"/>
      <c r="ECX65" s="262"/>
      <c r="ECY65" s="262"/>
      <c r="ECZ65" s="262"/>
      <c r="EDA65" s="262"/>
      <c r="EDB65" s="1740"/>
      <c r="EDC65" s="1740"/>
      <c r="EDD65" s="1740"/>
      <c r="EDE65" s="349"/>
      <c r="EDF65" s="262"/>
      <c r="EDG65" s="262"/>
      <c r="EDH65" s="262"/>
      <c r="EDI65" s="350"/>
      <c r="EDJ65" s="262"/>
      <c r="EDK65" s="262"/>
      <c r="EDL65" s="262"/>
      <c r="EDM65" s="262"/>
      <c r="EDN65" s="262"/>
      <c r="EDO65" s="262"/>
      <c r="EDP65" s="262"/>
      <c r="EDQ65" s="262"/>
      <c r="EDR65" s="262"/>
      <c r="EDS65" s="1740"/>
      <c r="EDT65" s="1740"/>
      <c r="EDU65" s="1740"/>
      <c r="EDV65" s="349"/>
      <c r="EDW65" s="262"/>
      <c r="EDX65" s="262"/>
      <c r="EDY65" s="262"/>
      <c r="EDZ65" s="350"/>
      <c r="EEA65" s="262"/>
      <c r="EEB65" s="262"/>
      <c r="EEC65" s="262"/>
      <c r="EED65" s="262"/>
      <c r="EEE65" s="262"/>
      <c r="EEF65" s="262"/>
      <c r="EEG65" s="262"/>
      <c r="EEH65" s="262"/>
      <c r="EEI65" s="262"/>
      <c r="EEJ65" s="1740"/>
      <c r="EEK65" s="1740"/>
      <c r="EEL65" s="1740"/>
      <c r="EEM65" s="349"/>
      <c r="EEN65" s="262"/>
      <c r="EEO65" s="262"/>
      <c r="EEP65" s="262"/>
      <c r="EEQ65" s="350"/>
      <c r="EER65" s="262"/>
      <c r="EES65" s="262"/>
      <c r="EET65" s="262"/>
      <c r="EEU65" s="262"/>
      <c r="EEV65" s="262"/>
      <c r="EEW65" s="262"/>
      <c r="EEX65" s="262"/>
      <c r="EEY65" s="262"/>
      <c r="EEZ65" s="262"/>
      <c r="EFA65" s="1740"/>
      <c r="EFB65" s="1740"/>
      <c r="EFC65" s="1740"/>
      <c r="EFD65" s="349"/>
      <c r="EFE65" s="262"/>
      <c r="EFF65" s="262"/>
      <c r="EFG65" s="262"/>
      <c r="EFH65" s="350"/>
      <c r="EFI65" s="262"/>
      <c r="EFJ65" s="262"/>
      <c r="EFK65" s="262"/>
      <c r="EFL65" s="262"/>
      <c r="EFM65" s="262"/>
      <c r="EFN65" s="262"/>
      <c r="EFO65" s="262"/>
      <c r="EFP65" s="262"/>
      <c r="EFQ65" s="262"/>
      <c r="EFR65" s="1740"/>
      <c r="EFS65" s="1740"/>
      <c r="EFT65" s="1740"/>
      <c r="EFU65" s="349"/>
      <c r="EFV65" s="262"/>
      <c r="EFW65" s="262"/>
      <c r="EFX65" s="262"/>
      <c r="EFY65" s="350"/>
      <c r="EFZ65" s="262"/>
      <c r="EGA65" s="262"/>
      <c r="EGB65" s="262"/>
      <c r="EGC65" s="262"/>
      <c r="EGD65" s="262"/>
      <c r="EGE65" s="262"/>
      <c r="EGF65" s="262"/>
      <c r="EGG65" s="262"/>
      <c r="EGH65" s="262"/>
      <c r="EGI65" s="1740"/>
      <c r="EGJ65" s="1740"/>
      <c r="EGK65" s="1740"/>
      <c r="EGL65" s="349"/>
      <c r="EGM65" s="262"/>
      <c r="EGN65" s="262"/>
      <c r="EGO65" s="262"/>
      <c r="EGP65" s="350"/>
      <c r="EGQ65" s="262"/>
      <c r="EGR65" s="262"/>
      <c r="EGS65" s="262"/>
      <c r="EGT65" s="262"/>
      <c r="EGU65" s="262"/>
      <c r="EGV65" s="262"/>
      <c r="EGW65" s="262"/>
      <c r="EGX65" s="262"/>
      <c r="EGY65" s="262"/>
      <c r="EGZ65" s="1740"/>
      <c r="EHA65" s="1740"/>
      <c r="EHB65" s="1740"/>
      <c r="EHC65" s="349"/>
      <c r="EHD65" s="262"/>
      <c r="EHE65" s="262"/>
      <c r="EHF65" s="262"/>
      <c r="EHG65" s="350"/>
      <c r="EHH65" s="262"/>
      <c r="EHI65" s="262"/>
      <c r="EHJ65" s="262"/>
      <c r="EHK65" s="262"/>
      <c r="EHL65" s="262"/>
      <c r="EHM65" s="262"/>
      <c r="EHN65" s="262"/>
      <c r="EHO65" s="262"/>
      <c r="EHP65" s="262"/>
      <c r="EHQ65" s="1740"/>
      <c r="EHR65" s="1740"/>
      <c r="EHS65" s="1740"/>
      <c r="EHT65" s="349"/>
      <c r="EHU65" s="262"/>
      <c r="EHV65" s="262"/>
      <c r="EHW65" s="262"/>
      <c r="EHX65" s="350"/>
      <c r="EHY65" s="262"/>
      <c r="EHZ65" s="262"/>
      <c r="EIA65" s="262"/>
      <c r="EIB65" s="262"/>
      <c r="EIC65" s="262"/>
      <c r="EID65" s="262"/>
      <c r="EIE65" s="262"/>
      <c r="EIF65" s="262"/>
      <c r="EIG65" s="262"/>
      <c r="EIH65" s="1740"/>
      <c r="EII65" s="1740"/>
      <c r="EIJ65" s="1740"/>
      <c r="EIK65" s="349"/>
      <c r="EIL65" s="262"/>
      <c r="EIM65" s="262"/>
      <c r="EIN65" s="262"/>
      <c r="EIO65" s="350"/>
      <c r="EIP65" s="262"/>
      <c r="EIQ65" s="262"/>
      <c r="EIR65" s="262"/>
      <c r="EIS65" s="262"/>
      <c r="EIT65" s="262"/>
      <c r="EIU65" s="262"/>
      <c r="EIV65" s="262"/>
      <c r="EIW65" s="262"/>
      <c r="EIX65" s="262"/>
      <c r="EIY65" s="1740"/>
      <c r="EIZ65" s="1740"/>
      <c r="EJA65" s="1740"/>
      <c r="EJB65" s="349"/>
      <c r="EJC65" s="262"/>
      <c r="EJD65" s="262"/>
      <c r="EJE65" s="262"/>
      <c r="EJF65" s="350"/>
      <c r="EJG65" s="262"/>
      <c r="EJH65" s="262"/>
      <c r="EJI65" s="262"/>
      <c r="EJJ65" s="262"/>
      <c r="EJK65" s="262"/>
      <c r="EJL65" s="262"/>
      <c r="EJM65" s="262"/>
      <c r="EJN65" s="262"/>
      <c r="EJO65" s="262"/>
      <c r="EJP65" s="1740"/>
      <c r="EJQ65" s="1740"/>
      <c r="EJR65" s="1740"/>
      <c r="EJS65" s="349"/>
      <c r="EJT65" s="262"/>
      <c r="EJU65" s="262"/>
      <c r="EJV65" s="262"/>
      <c r="EJW65" s="350"/>
      <c r="EJX65" s="262"/>
      <c r="EJY65" s="262"/>
      <c r="EJZ65" s="262"/>
      <c r="EKA65" s="262"/>
      <c r="EKB65" s="262"/>
      <c r="EKC65" s="262"/>
      <c r="EKD65" s="262"/>
      <c r="EKE65" s="262"/>
      <c r="EKF65" s="262"/>
      <c r="EKG65" s="1740"/>
      <c r="EKH65" s="1740"/>
      <c r="EKI65" s="1740"/>
      <c r="EKJ65" s="349"/>
      <c r="EKK65" s="262"/>
      <c r="EKL65" s="262"/>
      <c r="EKM65" s="262"/>
      <c r="EKN65" s="350"/>
      <c r="EKO65" s="262"/>
      <c r="EKP65" s="262"/>
      <c r="EKQ65" s="262"/>
      <c r="EKR65" s="262"/>
      <c r="EKS65" s="262"/>
      <c r="EKT65" s="262"/>
      <c r="EKU65" s="262"/>
      <c r="EKV65" s="262"/>
      <c r="EKW65" s="262"/>
      <c r="EKX65" s="1740"/>
      <c r="EKY65" s="1740"/>
      <c r="EKZ65" s="1740"/>
      <c r="ELA65" s="349"/>
      <c r="ELB65" s="262"/>
      <c r="ELC65" s="262"/>
      <c r="ELD65" s="262"/>
      <c r="ELE65" s="350"/>
      <c r="ELF65" s="262"/>
      <c r="ELG65" s="262"/>
      <c r="ELH65" s="262"/>
      <c r="ELI65" s="262"/>
      <c r="ELJ65" s="262"/>
      <c r="ELK65" s="262"/>
      <c r="ELL65" s="262"/>
      <c r="ELM65" s="262"/>
      <c r="ELN65" s="262"/>
      <c r="ELO65" s="1740"/>
      <c r="ELP65" s="1740"/>
      <c r="ELQ65" s="1740"/>
      <c r="ELR65" s="349"/>
      <c r="ELS65" s="262"/>
      <c r="ELT65" s="262"/>
      <c r="ELU65" s="262"/>
      <c r="ELV65" s="350"/>
      <c r="ELW65" s="262"/>
      <c r="ELX65" s="262"/>
      <c r="ELY65" s="262"/>
      <c r="ELZ65" s="262"/>
      <c r="EMA65" s="262"/>
      <c r="EMB65" s="262"/>
      <c r="EMC65" s="262"/>
      <c r="EMD65" s="262"/>
      <c r="EME65" s="262"/>
      <c r="EMF65" s="1740"/>
      <c r="EMG65" s="1740"/>
      <c r="EMH65" s="1740"/>
      <c r="EMI65" s="349"/>
      <c r="EMJ65" s="262"/>
      <c r="EMK65" s="262"/>
      <c r="EML65" s="262"/>
      <c r="EMM65" s="350"/>
      <c r="EMN65" s="262"/>
      <c r="EMO65" s="262"/>
      <c r="EMP65" s="262"/>
      <c r="EMQ65" s="262"/>
      <c r="EMR65" s="262"/>
      <c r="EMS65" s="262"/>
      <c r="EMT65" s="262"/>
      <c r="EMU65" s="262"/>
      <c r="EMV65" s="262"/>
      <c r="EMW65" s="1740"/>
      <c r="EMX65" s="1740"/>
      <c r="EMY65" s="1740"/>
      <c r="EMZ65" s="349"/>
      <c r="ENA65" s="262"/>
      <c r="ENB65" s="262"/>
      <c r="ENC65" s="262"/>
      <c r="END65" s="350"/>
      <c r="ENE65" s="262"/>
      <c r="ENF65" s="262"/>
      <c r="ENG65" s="262"/>
      <c r="ENH65" s="262"/>
      <c r="ENI65" s="262"/>
      <c r="ENJ65" s="262"/>
      <c r="ENK65" s="262"/>
      <c r="ENL65" s="262"/>
      <c r="ENM65" s="262"/>
      <c r="ENN65" s="1740"/>
      <c r="ENO65" s="1740"/>
      <c r="ENP65" s="1740"/>
      <c r="ENQ65" s="349"/>
      <c r="ENR65" s="262"/>
      <c r="ENS65" s="262"/>
      <c r="ENT65" s="262"/>
      <c r="ENU65" s="350"/>
      <c r="ENV65" s="262"/>
      <c r="ENW65" s="262"/>
      <c r="ENX65" s="262"/>
      <c r="ENY65" s="262"/>
      <c r="ENZ65" s="262"/>
      <c r="EOA65" s="262"/>
      <c r="EOB65" s="262"/>
      <c r="EOC65" s="262"/>
      <c r="EOD65" s="262"/>
      <c r="EOE65" s="1740"/>
      <c r="EOF65" s="1740"/>
      <c r="EOG65" s="1740"/>
      <c r="EOH65" s="349"/>
      <c r="EOI65" s="262"/>
      <c r="EOJ65" s="262"/>
      <c r="EOK65" s="262"/>
      <c r="EOL65" s="350"/>
      <c r="EOM65" s="262"/>
      <c r="EON65" s="262"/>
      <c r="EOO65" s="262"/>
      <c r="EOP65" s="262"/>
      <c r="EOQ65" s="262"/>
      <c r="EOR65" s="262"/>
      <c r="EOS65" s="262"/>
      <c r="EOT65" s="262"/>
      <c r="EOU65" s="262"/>
      <c r="EOV65" s="1740"/>
      <c r="EOW65" s="1740"/>
      <c r="EOX65" s="1740"/>
      <c r="EOY65" s="349"/>
      <c r="EOZ65" s="262"/>
      <c r="EPA65" s="262"/>
      <c r="EPB65" s="262"/>
      <c r="EPC65" s="350"/>
      <c r="EPD65" s="262"/>
      <c r="EPE65" s="262"/>
      <c r="EPF65" s="262"/>
      <c r="EPG65" s="262"/>
      <c r="EPH65" s="262"/>
      <c r="EPI65" s="262"/>
      <c r="EPJ65" s="262"/>
      <c r="EPK65" s="262"/>
      <c r="EPL65" s="262"/>
      <c r="EPM65" s="1740"/>
      <c r="EPN65" s="1740"/>
      <c r="EPO65" s="1740"/>
      <c r="EPP65" s="349"/>
      <c r="EPQ65" s="262"/>
      <c r="EPR65" s="262"/>
      <c r="EPS65" s="262"/>
      <c r="EPT65" s="350"/>
      <c r="EPU65" s="262"/>
      <c r="EPV65" s="262"/>
      <c r="EPW65" s="262"/>
      <c r="EPX65" s="262"/>
      <c r="EPY65" s="262"/>
      <c r="EPZ65" s="262"/>
      <c r="EQA65" s="262"/>
      <c r="EQB65" s="262"/>
      <c r="EQC65" s="262"/>
      <c r="EQD65" s="1740"/>
      <c r="EQE65" s="1740"/>
      <c r="EQF65" s="1740"/>
      <c r="EQG65" s="349"/>
      <c r="EQH65" s="262"/>
      <c r="EQI65" s="262"/>
      <c r="EQJ65" s="262"/>
      <c r="EQK65" s="350"/>
      <c r="EQL65" s="262"/>
      <c r="EQM65" s="262"/>
      <c r="EQN65" s="262"/>
      <c r="EQO65" s="262"/>
      <c r="EQP65" s="262"/>
      <c r="EQQ65" s="262"/>
      <c r="EQR65" s="262"/>
      <c r="EQS65" s="262"/>
      <c r="EQT65" s="262"/>
      <c r="EQU65" s="1740"/>
      <c r="EQV65" s="1740"/>
      <c r="EQW65" s="1740"/>
      <c r="EQX65" s="349"/>
      <c r="EQY65" s="262"/>
      <c r="EQZ65" s="262"/>
      <c r="ERA65" s="262"/>
      <c r="ERB65" s="350"/>
      <c r="ERC65" s="262"/>
      <c r="ERD65" s="262"/>
      <c r="ERE65" s="262"/>
      <c r="ERF65" s="262"/>
      <c r="ERG65" s="262"/>
      <c r="ERH65" s="262"/>
      <c r="ERI65" s="262"/>
      <c r="ERJ65" s="262"/>
      <c r="ERK65" s="262"/>
      <c r="ERL65" s="1740"/>
      <c r="ERM65" s="1740"/>
      <c r="ERN65" s="1740"/>
      <c r="ERO65" s="349"/>
      <c r="ERP65" s="262"/>
      <c r="ERQ65" s="262"/>
      <c r="ERR65" s="262"/>
      <c r="ERS65" s="350"/>
      <c r="ERT65" s="262"/>
      <c r="ERU65" s="262"/>
      <c r="ERV65" s="262"/>
      <c r="ERW65" s="262"/>
      <c r="ERX65" s="262"/>
      <c r="ERY65" s="262"/>
      <c r="ERZ65" s="262"/>
      <c r="ESA65" s="262"/>
      <c r="ESB65" s="262"/>
      <c r="ESC65" s="1740"/>
      <c r="ESD65" s="1740"/>
      <c r="ESE65" s="1740"/>
      <c r="ESF65" s="349"/>
      <c r="ESG65" s="262"/>
      <c r="ESH65" s="262"/>
      <c r="ESI65" s="262"/>
      <c r="ESJ65" s="350"/>
      <c r="ESK65" s="262"/>
      <c r="ESL65" s="262"/>
      <c r="ESM65" s="262"/>
      <c r="ESN65" s="262"/>
      <c r="ESO65" s="262"/>
      <c r="ESP65" s="262"/>
      <c r="ESQ65" s="262"/>
      <c r="ESR65" s="262"/>
      <c r="ESS65" s="262"/>
      <c r="EST65" s="1740"/>
      <c r="ESU65" s="1740"/>
      <c r="ESV65" s="1740"/>
      <c r="ESW65" s="349"/>
      <c r="ESX65" s="262"/>
      <c r="ESY65" s="262"/>
      <c r="ESZ65" s="262"/>
      <c r="ETA65" s="350"/>
      <c r="ETB65" s="262"/>
      <c r="ETC65" s="262"/>
      <c r="ETD65" s="262"/>
      <c r="ETE65" s="262"/>
      <c r="ETF65" s="262"/>
      <c r="ETG65" s="262"/>
      <c r="ETH65" s="262"/>
      <c r="ETI65" s="262"/>
      <c r="ETJ65" s="262"/>
      <c r="ETK65" s="1740"/>
      <c r="ETL65" s="1740"/>
      <c r="ETM65" s="1740"/>
      <c r="ETN65" s="349"/>
      <c r="ETO65" s="262"/>
      <c r="ETP65" s="262"/>
      <c r="ETQ65" s="262"/>
      <c r="ETR65" s="350"/>
      <c r="ETS65" s="262"/>
      <c r="ETT65" s="262"/>
      <c r="ETU65" s="262"/>
      <c r="ETV65" s="262"/>
      <c r="ETW65" s="262"/>
      <c r="ETX65" s="262"/>
      <c r="ETY65" s="262"/>
      <c r="ETZ65" s="262"/>
      <c r="EUA65" s="262"/>
      <c r="EUB65" s="1740"/>
      <c r="EUC65" s="1740"/>
      <c r="EUD65" s="1740"/>
      <c r="EUE65" s="349"/>
      <c r="EUF65" s="262"/>
      <c r="EUG65" s="262"/>
      <c r="EUH65" s="262"/>
      <c r="EUI65" s="350"/>
      <c r="EUJ65" s="262"/>
      <c r="EUK65" s="262"/>
      <c r="EUL65" s="262"/>
      <c r="EUM65" s="262"/>
      <c r="EUN65" s="262"/>
      <c r="EUO65" s="262"/>
      <c r="EUP65" s="262"/>
      <c r="EUQ65" s="262"/>
      <c r="EUR65" s="262"/>
      <c r="EUS65" s="1740"/>
      <c r="EUT65" s="1740"/>
      <c r="EUU65" s="1740"/>
      <c r="EUV65" s="349"/>
      <c r="EUW65" s="262"/>
      <c r="EUX65" s="262"/>
      <c r="EUY65" s="262"/>
      <c r="EUZ65" s="350"/>
      <c r="EVA65" s="262"/>
      <c r="EVB65" s="262"/>
      <c r="EVC65" s="262"/>
      <c r="EVD65" s="262"/>
      <c r="EVE65" s="262"/>
      <c r="EVF65" s="262"/>
      <c r="EVG65" s="262"/>
      <c r="EVH65" s="262"/>
      <c r="EVI65" s="262"/>
      <c r="EVJ65" s="1740"/>
      <c r="EVK65" s="1740"/>
      <c r="EVL65" s="1740"/>
      <c r="EVM65" s="349"/>
      <c r="EVN65" s="262"/>
      <c r="EVO65" s="262"/>
      <c r="EVP65" s="262"/>
      <c r="EVQ65" s="350"/>
      <c r="EVR65" s="262"/>
      <c r="EVS65" s="262"/>
      <c r="EVT65" s="262"/>
      <c r="EVU65" s="262"/>
      <c r="EVV65" s="262"/>
      <c r="EVW65" s="262"/>
      <c r="EVX65" s="262"/>
      <c r="EVY65" s="262"/>
      <c r="EVZ65" s="262"/>
      <c r="EWA65" s="1740"/>
      <c r="EWB65" s="1740"/>
      <c r="EWC65" s="1740"/>
      <c r="EWD65" s="349"/>
      <c r="EWE65" s="262"/>
      <c r="EWF65" s="262"/>
      <c r="EWG65" s="262"/>
      <c r="EWH65" s="350"/>
      <c r="EWI65" s="262"/>
      <c r="EWJ65" s="262"/>
      <c r="EWK65" s="262"/>
      <c r="EWL65" s="262"/>
      <c r="EWM65" s="262"/>
      <c r="EWN65" s="262"/>
      <c r="EWO65" s="262"/>
      <c r="EWP65" s="262"/>
      <c r="EWQ65" s="262"/>
      <c r="EWR65" s="1740"/>
      <c r="EWS65" s="1740"/>
      <c r="EWT65" s="1740"/>
      <c r="EWU65" s="349"/>
      <c r="EWV65" s="262"/>
      <c r="EWW65" s="262"/>
      <c r="EWX65" s="262"/>
      <c r="EWY65" s="350"/>
      <c r="EWZ65" s="262"/>
      <c r="EXA65" s="262"/>
      <c r="EXB65" s="262"/>
      <c r="EXC65" s="262"/>
      <c r="EXD65" s="262"/>
      <c r="EXE65" s="262"/>
      <c r="EXF65" s="262"/>
      <c r="EXG65" s="262"/>
      <c r="EXH65" s="262"/>
      <c r="EXI65" s="1740"/>
      <c r="EXJ65" s="1740"/>
      <c r="EXK65" s="1740"/>
      <c r="EXL65" s="349"/>
      <c r="EXM65" s="262"/>
      <c r="EXN65" s="262"/>
      <c r="EXO65" s="262"/>
      <c r="EXP65" s="350"/>
      <c r="EXQ65" s="262"/>
      <c r="EXR65" s="262"/>
      <c r="EXS65" s="262"/>
      <c r="EXT65" s="262"/>
      <c r="EXU65" s="262"/>
      <c r="EXV65" s="262"/>
      <c r="EXW65" s="262"/>
      <c r="EXX65" s="262"/>
      <c r="EXY65" s="262"/>
      <c r="EXZ65" s="1740"/>
      <c r="EYA65" s="1740"/>
      <c r="EYB65" s="1740"/>
      <c r="EYC65" s="349"/>
      <c r="EYD65" s="262"/>
      <c r="EYE65" s="262"/>
      <c r="EYF65" s="262"/>
      <c r="EYG65" s="350"/>
      <c r="EYH65" s="262"/>
      <c r="EYI65" s="262"/>
      <c r="EYJ65" s="262"/>
      <c r="EYK65" s="262"/>
      <c r="EYL65" s="262"/>
      <c r="EYM65" s="262"/>
      <c r="EYN65" s="262"/>
      <c r="EYO65" s="262"/>
      <c r="EYP65" s="262"/>
      <c r="EYQ65" s="1740"/>
      <c r="EYR65" s="1740"/>
      <c r="EYS65" s="1740"/>
      <c r="EYT65" s="349"/>
      <c r="EYU65" s="262"/>
      <c r="EYV65" s="262"/>
      <c r="EYW65" s="262"/>
      <c r="EYX65" s="350"/>
      <c r="EYY65" s="262"/>
      <c r="EYZ65" s="262"/>
      <c r="EZA65" s="262"/>
      <c r="EZB65" s="262"/>
      <c r="EZC65" s="262"/>
      <c r="EZD65" s="262"/>
      <c r="EZE65" s="262"/>
      <c r="EZF65" s="262"/>
      <c r="EZG65" s="262"/>
      <c r="EZH65" s="1740"/>
      <c r="EZI65" s="1740"/>
      <c r="EZJ65" s="1740"/>
      <c r="EZK65" s="349"/>
      <c r="EZL65" s="262"/>
      <c r="EZM65" s="262"/>
      <c r="EZN65" s="262"/>
      <c r="EZO65" s="350"/>
      <c r="EZP65" s="262"/>
      <c r="EZQ65" s="262"/>
      <c r="EZR65" s="262"/>
      <c r="EZS65" s="262"/>
      <c r="EZT65" s="262"/>
      <c r="EZU65" s="262"/>
      <c r="EZV65" s="262"/>
      <c r="EZW65" s="262"/>
      <c r="EZX65" s="262"/>
      <c r="EZY65" s="1740"/>
      <c r="EZZ65" s="1740"/>
      <c r="FAA65" s="1740"/>
      <c r="FAB65" s="349"/>
      <c r="FAC65" s="262"/>
      <c r="FAD65" s="262"/>
      <c r="FAE65" s="262"/>
      <c r="FAF65" s="350"/>
      <c r="FAG65" s="262"/>
      <c r="FAH65" s="262"/>
      <c r="FAI65" s="262"/>
      <c r="FAJ65" s="262"/>
      <c r="FAK65" s="262"/>
      <c r="FAL65" s="262"/>
      <c r="FAM65" s="262"/>
      <c r="FAN65" s="262"/>
      <c r="FAO65" s="262"/>
      <c r="FAP65" s="1740"/>
      <c r="FAQ65" s="1740"/>
      <c r="FAR65" s="1740"/>
      <c r="FAS65" s="349"/>
      <c r="FAT65" s="262"/>
      <c r="FAU65" s="262"/>
      <c r="FAV65" s="262"/>
      <c r="FAW65" s="350"/>
      <c r="FAX65" s="262"/>
      <c r="FAY65" s="262"/>
      <c r="FAZ65" s="262"/>
      <c r="FBA65" s="262"/>
      <c r="FBB65" s="262"/>
      <c r="FBC65" s="262"/>
      <c r="FBD65" s="262"/>
      <c r="FBE65" s="262"/>
      <c r="FBF65" s="262"/>
      <c r="FBG65" s="1740"/>
      <c r="FBH65" s="1740"/>
      <c r="FBI65" s="1740"/>
      <c r="FBJ65" s="349"/>
      <c r="FBK65" s="262"/>
      <c r="FBL65" s="262"/>
      <c r="FBM65" s="262"/>
      <c r="FBN65" s="350"/>
      <c r="FBO65" s="262"/>
      <c r="FBP65" s="262"/>
      <c r="FBQ65" s="262"/>
      <c r="FBR65" s="262"/>
      <c r="FBS65" s="262"/>
      <c r="FBT65" s="262"/>
      <c r="FBU65" s="262"/>
      <c r="FBV65" s="262"/>
      <c r="FBW65" s="262"/>
      <c r="FBX65" s="1740"/>
      <c r="FBY65" s="1740"/>
      <c r="FBZ65" s="1740"/>
      <c r="FCA65" s="349"/>
      <c r="FCB65" s="262"/>
      <c r="FCC65" s="262"/>
      <c r="FCD65" s="262"/>
      <c r="FCE65" s="350"/>
      <c r="FCF65" s="262"/>
      <c r="FCG65" s="262"/>
      <c r="FCH65" s="262"/>
      <c r="FCI65" s="262"/>
      <c r="FCJ65" s="262"/>
      <c r="FCK65" s="262"/>
      <c r="FCL65" s="262"/>
      <c r="FCM65" s="262"/>
      <c r="FCN65" s="262"/>
      <c r="FCO65" s="1740"/>
      <c r="FCP65" s="1740"/>
      <c r="FCQ65" s="1740"/>
      <c r="FCR65" s="349"/>
      <c r="FCS65" s="262"/>
      <c r="FCT65" s="262"/>
      <c r="FCU65" s="262"/>
      <c r="FCV65" s="350"/>
      <c r="FCW65" s="262"/>
      <c r="FCX65" s="262"/>
      <c r="FCY65" s="262"/>
      <c r="FCZ65" s="262"/>
      <c r="FDA65" s="262"/>
      <c r="FDB65" s="262"/>
      <c r="FDC65" s="262"/>
      <c r="FDD65" s="262"/>
      <c r="FDE65" s="262"/>
      <c r="FDF65" s="1740"/>
      <c r="FDG65" s="1740"/>
      <c r="FDH65" s="1740"/>
      <c r="FDI65" s="349"/>
      <c r="FDJ65" s="262"/>
      <c r="FDK65" s="262"/>
      <c r="FDL65" s="262"/>
      <c r="FDM65" s="350"/>
      <c r="FDN65" s="262"/>
      <c r="FDO65" s="262"/>
      <c r="FDP65" s="262"/>
      <c r="FDQ65" s="262"/>
      <c r="FDR65" s="262"/>
      <c r="FDS65" s="262"/>
      <c r="FDT65" s="262"/>
      <c r="FDU65" s="262"/>
      <c r="FDV65" s="262"/>
      <c r="FDW65" s="1740"/>
      <c r="FDX65" s="1740"/>
      <c r="FDY65" s="1740"/>
      <c r="FDZ65" s="349"/>
      <c r="FEA65" s="262"/>
      <c r="FEB65" s="262"/>
      <c r="FEC65" s="262"/>
      <c r="FED65" s="350"/>
      <c r="FEE65" s="262"/>
      <c r="FEF65" s="262"/>
      <c r="FEG65" s="262"/>
      <c r="FEH65" s="262"/>
      <c r="FEI65" s="262"/>
      <c r="FEJ65" s="262"/>
      <c r="FEK65" s="262"/>
      <c r="FEL65" s="262"/>
      <c r="FEM65" s="262"/>
      <c r="FEN65" s="1740"/>
      <c r="FEO65" s="1740"/>
      <c r="FEP65" s="1740"/>
      <c r="FEQ65" s="349"/>
      <c r="FER65" s="262"/>
      <c r="FES65" s="262"/>
      <c r="FET65" s="262"/>
      <c r="FEU65" s="350"/>
      <c r="FEV65" s="262"/>
      <c r="FEW65" s="262"/>
      <c r="FEX65" s="262"/>
      <c r="FEY65" s="262"/>
      <c r="FEZ65" s="262"/>
      <c r="FFA65" s="262"/>
      <c r="FFB65" s="262"/>
      <c r="FFC65" s="262"/>
      <c r="FFD65" s="262"/>
      <c r="FFE65" s="1740"/>
      <c r="FFF65" s="1740"/>
      <c r="FFG65" s="1740"/>
      <c r="FFH65" s="349"/>
      <c r="FFI65" s="262"/>
      <c r="FFJ65" s="262"/>
      <c r="FFK65" s="262"/>
      <c r="FFL65" s="350"/>
      <c r="FFM65" s="262"/>
      <c r="FFN65" s="262"/>
      <c r="FFO65" s="262"/>
      <c r="FFP65" s="262"/>
      <c r="FFQ65" s="262"/>
      <c r="FFR65" s="262"/>
      <c r="FFS65" s="262"/>
      <c r="FFT65" s="262"/>
      <c r="FFU65" s="262"/>
      <c r="FFV65" s="1740"/>
      <c r="FFW65" s="1740"/>
      <c r="FFX65" s="1740"/>
      <c r="FFY65" s="349"/>
      <c r="FFZ65" s="262"/>
      <c r="FGA65" s="262"/>
      <c r="FGB65" s="262"/>
      <c r="FGC65" s="350"/>
      <c r="FGD65" s="262"/>
      <c r="FGE65" s="262"/>
      <c r="FGF65" s="262"/>
      <c r="FGG65" s="262"/>
      <c r="FGH65" s="262"/>
      <c r="FGI65" s="262"/>
      <c r="FGJ65" s="262"/>
      <c r="FGK65" s="262"/>
      <c r="FGL65" s="262"/>
      <c r="FGM65" s="1740"/>
      <c r="FGN65" s="1740"/>
      <c r="FGO65" s="1740"/>
      <c r="FGP65" s="349"/>
      <c r="FGQ65" s="262"/>
      <c r="FGR65" s="262"/>
      <c r="FGS65" s="262"/>
      <c r="FGT65" s="350"/>
      <c r="FGU65" s="262"/>
      <c r="FGV65" s="262"/>
      <c r="FGW65" s="262"/>
      <c r="FGX65" s="262"/>
      <c r="FGY65" s="262"/>
      <c r="FGZ65" s="262"/>
      <c r="FHA65" s="262"/>
      <c r="FHB65" s="262"/>
      <c r="FHC65" s="262"/>
      <c r="FHD65" s="1740"/>
      <c r="FHE65" s="1740"/>
      <c r="FHF65" s="1740"/>
      <c r="FHG65" s="349"/>
      <c r="FHH65" s="262"/>
      <c r="FHI65" s="262"/>
      <c r="FHJ65" s="262"/>
      <c r="FHK65" s="350"/>
      <c r="FHL65" s="262"/>
      <c r="FHM65" s="262"/>
      <c r="FHN65" s="262"/>
      <c r="FHO65" s="262"/>
      <c r="FHP65" s="262"/>
      <c r="FHQ65" s="262"/>
      <c r="FHR65" s="262"/>
      <c r="FHS65" s="262"/>
      <c r="FHT65" s="262"/>
      <c r="FHU65" s="1740"/>
      <c r="FHV65" s="1740"/>
      <c r="FHW65" s="1740"/>
      <c r="FHX65" s="349"/>
      <c r="FHY65" s="262"/>
      <c r="FHZ65" s="262"/>
      <c r="FIA65" s="262"/>
      <c r="FIB65" s="350"/>
      <c r="FIC65" s="262"/>
      <c r="FID65" s="262"/>
      <c r="FIE65" s="262"/>
      <c r="FIF65" s="262"/>
      <c r="FIG65" s="262"/>
      <c r="FIH65" s="262"/>
      <c r="FII65" s="262"/>
      <c r="FIJ65" s="262"/>
      <c r="FIK65" s="262"/>
      <c r="FIL65" s="1740"/>
      <c r="FIM65" s="1740"/>
      <c r="FIN65" s="1740"/>
      <c r="FIO65" s="349"/>
      <c r="FIP65" s="262"/>
      <c r="FIQ65" s="262"/>
      <c r="FIR65" s="262"/>
      <c r="FIS65" s="350"/>
      <c r="FIT65" s="262"/>
      <c r="FIU65" s="262"/>
      <c r="FIV65" s="262"/>
      <c r="FIW65" s="262"/>
      <c r="FIX65" s="262"/>
      <c r="FIY65" s="262"/>
      <c r="FIZ65" s="262"/>
      <c r="FJA65" s="262"/>
      <c r="FJB65" s="262"/>
      <c r="FJC65" s="1740"/>
      <c r="FJD65" s="1740"/>
      <c r="FJE65" s="1740"/>
      <c r="FJF65" s="349"/>
      <c r="FJG65" s="262"/>
      <c r="FJH65" s="262"/>
      <c r="FJI65" s="262"/>
      <c r="FJJ65" s="350"/>
      <c r="FJK65" s="262"/>
      <c r="FJL65" s="262"/>
      <c r="FJM65" s="262"/>
      <c r="FJN65" s="262"/>
      <c r="FJO65" s="262"/>
      <c r="FJP65" s="262"/>
      <c r="FJQ65" s="262"/>
      <c r="FJR65" s="262"/>
      <c r="FJS65" s="262"/>
      <c r="FJT65" s="1740"/>
      <c r="FJU65" s="1740"/>
      <c r="FJV65" s="1740"/>
      <c r="FJW65" s="349"/>
      <c r="FJX65" s="262"/>
      <c r="FJY65" s="262"/>
      <c r="FJZ65" s="262"/>
      <c r="FKA65" s="350"/>
      <c r="FKB65" s="262"/>
      <c r="FKC65" s="262"/>
      <c r="FKD65" s="262"/>
      <c r="FKE65" s="262"/>
      <c r="FKF65" s="262"/>
      <c r="FKG65" s="262"/>
      <c r="FKH65" s="262"/>
      <c r="FKI65" s="262"/>
      <c r="FKJ65" s="262"/>
      <c r="FKK65" s="1740"/>
      <c r="FKL65" s="1740"/>
      <c r="FKM65" s="1740"/>
      <c r="FKN65" s="349"/>
      <c r="FKO65" s="262"/>
      <c r="FKP65" s="262"/>
      <c r="FKQ65" s="262"/>
      <c r="FKR65" s="350"/>
      <c r="FKS65" s="262"/>
      <c r="FKT65" s="262"/>
      <c r="FKU65" s="262"/>
      <c r="FKV65" s="262"/>
      <c r="FKW65" s="262"/>
      <c r="FKX65" s="262"/>
      <c r="FKY65" s="262"/>
      <c r="FKZ65" s="262"/>
      <c r="FLA65" s="262"/>
      <c r="FLB65" s="1740"/>
      <c r="FLC65" s="1740"/>
      <c r="FLD65" s="1740"/>
      <c r="FLE65" s="349"/>
      <c r="FLF65" s="262"/>
      <c r="FLG65" s="262"/>
      <c r="FLH65" s="262"/>
      <c r="FLI65" s="350"/>
      <c r="FLJ65" s="262"/>
      <c r="FLK65" s="262"/>
      <c r="FLL65" s="262"/>
      <c r="FLM65" s="262"/>
      <c r="FLN65" s="262"/>
      <c r="FLO65" s="262"/>
      <c r="FLP65" s="262"/>
      <c r="FLQ65" s="262"/>
      <c r="FLR65" s="262"/>
      <c r="FLS65" s="1740"/>
      <c r="FLT65" s="1740"/>
      <c r="FLU65" s="1740"/>
      <c r="FLV65" s="349"/>
      <c r="FLW65" s="262"/>
      <c r="FLX65" s="262"/>
      <c r="FLY65" s="262"/>
      <c r="FLZ65" s="350"/>
      <c r="FMA65" s="262"/>
      <c r="FMB65" s="262"/>
      <c r="FMC65" s="262"/>
      <c r="FMD65" s="262"/>
      <c r="FME65" s="262"/>
      <c r="FMF65" s="262"/>
      <c r="FMG65" s="262"/>
      <c r="FMH65" s="262"/>
      <c r="FMI65" s="262"/>
      <c r="FMJ65" s="1740"/>
      <c r="FMK65" s="1740"/>
      <c r="FML65" s="1740"/>
      <c r="FMM65" s="349"/>
      <c r="FMN65" s="262"/>
      <c r="FMO65" s="262"/>
      <c r="FMP65" s="262"/>
      <c r="FMQ65" s="350"/>
      <c r="FMR65" s="262"/>
      <c r="FMS65" s="262"/>
      <c r="FMT65" s="262"/>
      <c r="FMU65" s="262"/>
      <c r="FMV65" s="262"/>
      <c r="FMW65" s="262"/>
      <c r="FMX65" s="262"/>
      <c r="FMY65" s="262"/>
      <c r="FMZ65" s="262"/>
      <c r="FNA65" s="1740"/>
      <c r="FNB65" s="1740"/>
      <c r="FNC65" s="1740"/>
      <c r="FND65" s="349"/>
      <c r="FNE65" s="262"/>
      <c r="FNF65" s="262"/>
      <c r="FNG65" s="262"/>
      <c r="FNH65" s="350"/>
      <c r="FNI65" s="262"/>
      <c r="FNJ65" s="262"/>
      <c r="FNK65" s="262"/>
      <c r="FNL65" s="262"/>
      <c r="FNM65" s="262"/>
      <c r="FNN65" s="262"/>
      <c r="FNO65" s="262"/>
      <c r="FNP65" s="262"/>
      <c r="FNQ65" s="262"/>
      <c r="FNR65" s="1740"/>
      <c r="FNS65" s="1740"/>
      <c r="FNT65" s="1740"/>
      <c r="FNU65" s="349"/>
      <c r="FNV65" s="262"/>
      <c r="FNW65" s="262"/>
      <c r="FNX65" s="262"/>
      <c r="FNY65" s="350"/>
      <c r="FNZ65" s="262"/>
      <c r="FOA65" s="262"/>
      <c r="FOB65" s="262"/>
      <c r="FOC65" s="262"/>
      <c r="FOD65" s="262"/>
      <c r="FOE65" s="262"/>
      <c r="FOF65" s="262"/>
      <c r="FOG65" s="262"/>
      <c r="FOH65" s="262"/>
      <c r="FOI65" s="1740"/>
      <c r="FOJ65" s="1740"/>
      <c r="FOK65" s="1740"/>
      <c r="FOL65" s="349"/>
      <c r="FOM65" s="262"/>
      <c r="FON65" s="262"/>
      <c r="FOO65" s="262"/>
      <c r="FOP65" s="350"/>
      <c r="FOQ65" s="262"/>
      <c r="FOR65" s="262"/>
      <c r="FOS65" s="262"/>
      <c r="FOT65" s="262"/>
      <c r="FOU65" s="262"/>
      <c r="FOV65" s="262"/>
      <c r="FOW65" s="262"/>
      <c r="FOX65" s="262"/>
      <c r="FOY65" s="262"/>
      <c r="FOZ65" s="1740"/>
      <c r="FPA65" s="1740"/>
      <c r="FPB65" s="1740"/>
      <c r="FPC65" s="349"/>
      <c r="FPD65" s="262"/>
      <c r="FPE65" s="262"/>
      <c r="FPF65" s="262"/>
      <c r="FPG65" s="350"/>
      <c r="FPH65" s="262"/>
      <c r="FPI65" s="262"/>
      <c r="FPJ65" s="262"/>
      <c r="FPK65" s="262"/>
      <c r="FPL65" s="262"/>
      <c r="FPM65" s="262"/>
      <c r="FPN65" s="262"/>
      <c r="FPO65" s="262"/>
      <c r="FPP65" s="262"/>
      <c r="FPQ65" s="1740"/>
      <c r="FPR65" s="1740"/>
      <c r="FPS65" s="1740"/>
      <c r="FPT65" s="349"/>
      <c r="FPU65" s="262"/>
      <c r="FPV65" s="262"/>
      <c r="FPW65" s="262"/>
      <c r="FPX65" s="350"/>
      <c r="FPY65" s="262"/>
      <c r="FPZ65" s="262"/>
      <c r="FQA65" s="262"/>
      <c r="FQB65" s="262"/>
      <c r="FQC65" s="262"/>
      <c r="FQD65" s="262"/>
      <c r="FQE65" s="262"/>
      <c r="FQF65" s="262"/>
      <c r="FQG65" s="262"/>
      <c r="FQH65" s="1740"/>
      <c r="FQI65" s="1740"/>
      <c r="FQJ65" s="1740"/>
      <c r="FQK65" s="349"/>
      <c r="FQL65" s="262"/>
      <c r="FQM65" s="262"/>
      <c r="FQN65" s="262"/>
      <c r="FQO65" s="350"/>
      <c r="FQP65" s="262"/>
      <c r="FQQ65" s="262"/>
      <c r="FQR65" s="262"/>
      <c r="FQS65" s="262"/>
      <c r="FQT65" s="262"/>
      <c r="FQU65" s="262"/>
      <c r="FQV65" s="262"/>
      <c r="FQW65" s="262"/>
      <c r="FQX65" s="262"/>
      <c r="FQY65" s="1740"/>
      <c r="FQZ65" s="1740"/>
      <c r="FRA65" s="1740"/>
      <c r="FRB65" s="349"/>
      <c r="FRC65" s="262"/>
      <c r="FRD65" s="262"/>
      <c r="FRE65" s="262"/>
      <c r="FRF65" s="350"/>
      <c r="FRG65" s="262"/>
      <c r="FRH65" s="262"/>
      <c r="FRI65" s="262"/>
      <c r="FRJ65" s="262"/>
      <c r="FRK65" s="262"/>
      <c r="FRL65" s="262"/>
      <c r="FRM65" s="262"/>
      <c r="FRN65" s="262"/>
      <c r="FRO65" s="262"/>
      <c r="FRP65" s="1740"/>
      <c r="FRQ65" s="1740"/>
      <c r="FRR65" s="1740"/>
      <c r="FRS65" s="349"/>
      <c r="FRT65" s="262"/>
      <c r="FRU65" s="262"/>
      <c r="FRV65" s="262"/>
      <c r="FRW65" s="350"/>
      <c r="FRX65" s="262"/>
      <c r="FRY65" s="262"/>
      <c r="FRZ65" s="262"/>
      <c r="FSA65" s="262"/>
      <c r="FSB65" s="262"/>
      <c r="FSC65" s="262"/>
      <c r="FSD65" s="262"/>
      <c r="FSE65" s="262"/>
      <c r="FSF65" s="262"/>
      <c r="FSG65" s="1740"/>
      <c r="FSH65" s="1740"/>
      <c r="FSI65" s="1740"/>
      <c r="FSJ65" s="349"/>
      <c r="FSK65" s="262"/>
      <c r="FSL65" s="262"/>
      <c r="FSM65" s="262"/>
      <c r="FSN65" s="350"/>
      <c r="FSO65" s="262"/>
      <c r="FSP65" s="262"/>
      <c r="FSQ65" s="262"/>
      <c r="FSR65" s="262"/>
      <c r="FSS65" s="262"/>
      <c r="FST65" s="262"/>
      <c r="FSU65" s="262"/>
      <c r="FSV65" s="262"/>
      <c r="FSW65" s="262"/>
      <c r="FSX65" s="1740"/>
      <c r="FSY65" s="1740"/>
      <c r="FSZ65" s="1740"/>
      <c r="FTA65" s="349"/>
      <c r="FTB65" s="262"/>
      <c r="FTC65" s="262"/>
      <c r="FTD65" s="262"/>
      <c r="FTE65" s="350"/>
      <c r="FTF65" s="262"/>
      <c r="FTG65" s="262"/>
      <c r="FTH65" s="262"/>
      <c r="FTI65" s="262"/>
      <c r="FTJ65" s="262"/>
      <c r="FTK65" s="262"/>
      <c r="FTL65" s="262"/>
      <c r="FTM65" s="262"/>
      <c r="FTN65" s="262"/>
      <c r="FTO65" s="1740"/>
      <c r="FTP65" s="1740"/>
      <c r="FTQ65" s="1740"/>
      <c r="FTR65" s="349"/>
      <c r="FTS65" s="262"/>
      <c r="FTT65" s="262"/>
      <c r="FTU65" s="262"/>
      <c r="FTV65" s="350"/>
      <c r="FTW65" s="262"/>
      <c r="FTX65" s="262"/>
      <c r="FTY65" s="262"/>
      <c r="FTZ65" s="262"/>
      <c r="FUA65" s="262"/>
      <c r="FUB65" s="262"/>
      <c r="FUC65" s="262"/>
      <c r="FUD65" s="262"/>
      <c r="FUE65" s="262"/>
      <c r="FUF65" s="1740"/>
      <c r="FUG65" s="1740"/>
      <c r="FUH65" s="1740"/>
      <c r="FUI65" s="349"/>
      <c r="FUJ65" s="262"/>
      <c r="FUK65" s="262"/>
      <c r="FUL65" s="262"/>
      <c r="FUM65" s="350"/>
      <c r="FUN65" s="262"/>
      <c r="FUO65" s="262"/>
      <c r="FUP65" s="262"/>
      <c r="FUQ65" s="262"/>
      <c r="FUR65" s="262"/>
      <c r="FUS65" s="262"/>
      <c r="FUT65" s="262"/>
      <c r="FUU65" s="262"/>
      <c r="FUV65" s="262"/>
      <c r="FUW65" s="1740"/>
      <c r="FUX65" s="1740"/>
      <c r="FUY65" s="1740"/>
      <c r="FUZ65" s="349"/>
      <c r="FVA65" s="262"/>
      <c r="FVB65" s="262"/>
      <c r="FVC65" s="262"/>
      <c r="FVD65" s="350"/>
      <c r="FVE65" s="262"/>
      <c r="FVF65" s="262"/>
      <c r="FVG65" s="262"/>
      <c r="FVH65" s="262"/>
      <c r="FVI65" s="262"/>
      <c r="FVJ65" s="262"/>
      <c r="FVK65" s="262"/>
      <c r="FVL65" s="262"/>
      <c r="FVM65" s="262"/>
      <c r="FVN65" s="1740"/>
      <c r="FVO65" s="1740"/>
      <c r="FVP65" s="1740"/>
      <c r="FVQ65" s="349"/>
      <c r="FVR65" s="262"/>
      <c r="FVS65" s="262"/>
      <c r="FVT65" s="262"/>
      <c r="FVU65" s="350"/>
      <c r="FVV65" s="262"/>
      <c r="FVW65" s="262"/>
      <c r="FVX65" s="262"/>
      <c r="FVY65" s="262"/>
      <c r="FVZ65" s="262"/>
      <c r="FWA65" s="262"/>
      <c r="FWB65" s="262"/>
      <c r="FWC65" s="262"/>
      <c r="FWD65" s="262"/>
      <c r="FWE65" s="1740"/>
      <c r="FWF65" s="1740"/>
      <c r="FWG65" s="1740"/>
      <c r="FWH65" s="349"/>
      <c r="FWI65" s="262"/>
      <c r="FWJ65" s="262"/>
      <c r="FWK65" s="262"/>
      <c r="FWL65" s="350"/>
      <c r="FWM65" s="262"/>
      <c r="FWN65" s="262"/>
      <c r="FWO65" s="262"/>
      <c r="FWP65" s="262"/>
      <c r="FWQ65" s="262"/>
      <c r="FWR65" s="262"/>
      <c r="FWS65" s="262"/>
      <c r="FWT65" s="262"/>
      <c r="FWU65" s="262"/>
      <c r="FWV65" s="1740"/>
      <c r="FWW65" s="1740"/>
      <c r="FWX65" s="1740"/>
      <c r="FWY65" s="349"/>
      <c r="FWZ65" s="262"/>
      <c r="FXA65" s="262"/>
      <c r="FXB65" s="262"/>
      <c r="FXC65" s="350"/>
      <c r="FXD65" s="262"/>
      <c r="FXE65" s="262"/>
      <c r="FXF65" s="262"/>
      <c r="FXG65" s="262"/>
      <c r="FXH65" s="262"/>
      <c r="FXI65" s="262"/>
      <c r="FXJ65" s="262"/>
      <c r="FXK65" s="262"/>
      <c r="FXL65" s="262"/>
      <c r="FXM65" s="1740"/>
      <c r="FXN65" s="1740"/>
      <c r="FXO65" s="1740"/>
      <c r="FXP65" s="349"/>
      <c r="FXQ65" s="262"/>
      <c r="FXR65" s="262"/>
      <c r="FXS65" s="262"/>
      <c r="FXT65" s="350"/>
      <c r="FXU65" s="262"/>
      <c r="FXV65" s="262"/>
      <c r="FXW65" s="262"/>
      <c r="FXX65" s="262"/>
      <c r="FXY65" s="262"/>
      <c r="FXZ65" s="262"/>
      <c r="FYA65" s="262"/>
      <c r="FYB65" s="262"/>
      <c r="FYC65" s="262"/>
      <c r="FYD65" s="1740"/>
      <c r="FYE65" s="1740"/>
      <c r="FYF65" s="1740"/>
      <c r="FYG65" s="349"/>
      <c r="FYH65" s="262"/>
      <c r="FYI65" s="262"/>
      <c r="FYJ65" s="262"/>
      <c r="FYK65" s="350"/>
      <c r="FYL65" s="262"/>
      <c r="FYM65" s="262"/>
      <c r="FYN65" s="262"/>
      <c r="FYO65" s="262"/>
      <c r="FYP65" s="262"/>
      <c r="FYQ65" s="262"/>
      <c r="FYR65" s="262"/>
      <c r="FYS65" s="262"/>
      <c r="FYT65" s="262"/>
      <c r="FYU65" s="1740"/>
      <c r="FYV65" s="1740"/>
      <c r="FYW65" s="1740"/>
      <c r="FYX65" s="349"/>
      <c r="FYY65" s="262"/>
      <c r="FYZ65" s="262"/>
      <c r="FZA65" s="262"/>
      <c r="FZB65" s="350"/>
      <c r="FZC65" s="262"/>
      <c r="FZD65" s="262"/>
      <c r="FZE65" s="262"/>
      <c r="FZF65" s="262"/>
      <c r="FZG65" s="262"/>
      <c r="FZH65" s="262"/>
      <c r="FZI65" s="262"/>
      <c r="FZJ65" s="262"/>
      <c r="FZK65" s="262"/>
      <c r="FZL65" s="1740"/>
      <c r="FZM65" s="1740"/>
      <c r="FZN65" s="1740"/>
      <c r="FZO65" s="349"/>
      <c r="FZP65" s="262"/>
      <c r="FZQ65" s="262"/>
      <c r="FZR65" s="262"/>
      <c r="FZS65" s="350"/>
      <c r="FZT65" s="262"/>
      <c r="FZU65" s="262"/>
      <c r="FZV65" s="262"/>
      <c r="FZW65" s="262"/>
      <c r="FZX65" s="262"/>
      <c r="FZY65" s="262"/>
      <c r="FZZ65" s="262"/>
      <c r="GAA65" s="262"/>
      <c r="GAB65" s="262"/>
      <c r="GAC65" s="1740"/>
      <c r="GAD65" s="1740"/>
      <c r="GAE65" s="1740"/>
      <c r="GAF65" s="349"/>
      <c r="GAG65" s="262"/>
      <c r="GAH65" s="262"/>
      <c r="GAI65" s="262"/>
      <c r="GAJ65" s="350"/>
      <c r="GAK65" s="262"/>
      <c r="GAL65" s="262"/>
      <c r="GAM65" s="262"/>
      <c r="GAN65" s="262"/>
      <c r="GAO65" s="262"/>
      <c r="GAP65" s="262"/>
      <c r="GAQ65" s="262"/>
      <c r="GAR65" s="262"/>
      <c r="GAS65" s="262"/>
      <c r="GAT65" s="1740"/>
      <c r="GAU65" s="1740"/>
      <c r="GAV65" s="1740"/>
      <c r="GAW65" s="349"/>
      <c r="GAX65" s="262"/>
      <c r="GAY65" s="262"/>
      <c r="GAZ65" s="262"/>
      <c r="GBA65" s="350"/>
      <c r="GBB65" s="262"/>
      <c r="GBC65" s="262"/>
      <c r="GBD65" s="262"/>
      <c r="GBE65" s="262"/>
      <c r="GBF65" s="262"/>
      <c r="GBG65" s="262"/>
      <c r="GBH65" s="262"/>
      <c r="GBI65" s="262"/>
      <c r="GBJ65" s="262"/>
      <c r="GBK65" s="1740"/>
      <c r="GBL65" s="1740"/>
      <c r="GBM65" s="1740"/>
      <c r="GBN65" s="349"/>
      <c r="GBO65" s="262"/>
      <c r="GBP65" s="262"/>
      <c r="GBQ65" s="262"/>
      <c r="GBR65" s="350"/>
      <c r="GBS65" s="262"/>
      <c r="GBT65" s="262"/>
      <c r="GBU65" s="262"/>
      <c r="GBV65" s="262"/>
      <c r="GBW65" s="262"/>
      <c r="GBX65" s="262"/>
      <c r="GBY65" s="262"/>
      <c r="GBZ65" s="262"/>
      <c r="GCA65" s="262"/>
      <c r="GCB65" s="1740"/>
      <c r="GCC65" s="1740"/>
      <c r="GCD65" s="1740"/>
      <c r="GCE65" s="349"/>
      <c r="GCF65" s="262"/>
      <c r="GCG65" s="262"/>
      <c r="GCH65" s="262"/>
      <c r="GCI65" s="350"/>
      <c r="GCJ65" s="262"/>
      <c r="GCK65" s="262"/>
      <c r="GCL65" s="262"/>
      <c r="GCM65" s="262"/>
      <c r="GCN65" s="262"/>
      <c r="GCO65" s="262"/>
      <c r="GCP65" s="262"/>
      <c r="GCQ65" s="262"/>
      <c r="GCR65" s="262"/>
      <c r="GCS65" s="1740"/>
      <c r="GCT65" s="1740"/>
      <c r="GCU65" s="1740"/>
      <c r="GCV65" s="349"/>
      <c r="GCW65" s="262"/>
      <c r="GCX65" s="262"/>
      <c r="GCY65" s="262"/>
      <c r="GCZ65" s="350"/>
      <c r="GDA65" s="262"/>
      <c r="GDB65" s="262"/>
      <c r="GDC65" s="262"/>
      <c r="GDD65" s="262"/>
      <c r="GDE65" s="262"/>
      <c r="GDF65" s="262"/>
      <c r="GDG65" s="262"/>
      <c r="GDH65" s="262"/>
      <c r="GDI65" s="262"/>
      <c r="GDJ65" s="1740"/>
      <c r="GDK65" s="1740"/>
      <c r="GDL65" s="1740"/>
      <c r="GDM65" s="349"/>
      <c r="GDN65" s="262"/>
      <c r="GDO65" s="262"/>
      <c r="GDP65" s="262"/>
      <c r="GDQ65" s="350"/>
      <c r="GDR65" s="262"/>
      <c r="GDS65" s="262"/>
      <c r="GDT65" s="262"/>
      <c r="GDU65" s="262"/>
      <c r="GDV65" s="262"/>
      <c r="GDW65" s="262"/>
      <c r="GDX65" s="262"/>
      <c r="GDY65" s="262"/>
      <c r="GDZ65" s="262"/>
      <c r="GEA65" s="1740"/>
      <c r="GEB65" s="1740"/>
      <c r="GEC65" s="1740"/>
      <c r="GED65" s="349"/>
      <c r="GEE65" s="262"/>
      <c r="GEF65" s="262"/>
      <c r="GEG65" s="262"/>
      <c r="GEH65" s="350"/>
      <c r="GEI65" s="262"/>
      <c r="GEJ65" s="262"/>
      <c r="GEK65" s="262"/>
      <c r="GEL65" s="262"/>
      <c r="GEM65" s="262"/>
      <c r="GEN65" s="262"/>
      <c r="GEO65" s="262"/>
      <c r="GEP65" s="262"/>
      <c r="GEQ65" s="262"/>
      <c r="GER65" s="1740"/>
      <c r="GES65" s="1740"/>
      <c r="GET65" s="1740"/>
      <c r="GEU65" s="349"/>
      <c r="GEV65" s="262"/>
      <c r="GEW65" s="262"/>
      <c r="GEX65" s="262"/>
      <c r="GEY65" s="350"/>
      <c r="GEZ65" s="262"/>
      <c r="GFA65" s="262"/>
      <c r="GFB65" s="262"/>
      <c r="GFC65" s="262"/>
      <c r="GFD65" s="262"/>
      <c r="GFE65" s="262"/>
      <c r="GFF65" s="262"/>
      <c r="GFG65" s="262"/>
      <c r="GFH65" s="262"/>
      <c r="GFI65" s="1740"/>
      <c r="GFJ65" s="1740"/>
      <c r="GFK65" s="1740"/>
      <c r="GFL65" s="349"/>
      <c r="GFM65" s="262"/>
      <c r="GFN65" s="262"/>
      <c r="GFO65" s="262"/>
      <c r="GFP65" s="350"/>
      <c r="GFQ65" s="262"/>
      <c r="GFR65" s="262"/>
      <c r="GFS65" s="262"/>
      <c r="GFT65" s="262"/>
      <c r="GFU65" s="262"/>
      <c r="GFV65" s="262"/>
      <c r="GFW65" s="262"/>
      <c r="GFX65" s="262"/>
      <c r="GFY65" s="262"/>
      <c r="GFZ65" s="1740"/>
      <c r="GGA65" s="1740"/>
      <c r="GGB65" s="1740"/>
      <c r="GGC65" s="349"/>
      <c r="GGD65" s="262"/>
      <c r="GGE65" s="262"/>
      <c r="GGF65" s="262"/>
      <c r="GGG65" s="350"/>
      <c r="GGH65" s="262"/>
      <c r="GGI65" s="262"/>
      <c r="GGJ65" s="262"/>
      <c r="GGK65" s="262"/>
      <c r="GGL65" s="262"/>
      <c r="GGM65" s="262"/>
      <c r="GGN65" s="262"/>
      <c r="GGO65" s="262"/>
      <c r="GGP65" s="262"/>
      <c r="GGQ65" s="1740"/>
      <c r="GGR65" s="1740"/>
      <c r="GGS65" s="1740"/>
      <c r="GGT65" s="349"/>
      <c r="GGU65" s="262"/>
      <c r="GGV65" s="262"/>
      <c r="GGW65" s="262"/>
      <c r="GGX65" s="350"/>
      <c r="GGY65" s="262"/>
      <c r="GGZ65" s="262"/>
      <c r="GHA65" s="262"/>
      <c r="GHB65" s="262"/>
      <c r="GHC65" s="262"/>
      <c r="GHD65" s="262"/>
      <c r="GHE65" s="262"/>
      <c r="GHF65" s="262"/>
      <c r="GHG65" s="262"/>
      <c r="GHH65" s="1740"/>
      <c r="GHI65" s="1740"/>
      <c r="GHJ65" s="1740"/>
      <c r="GHK65" s="349"/>
      <c r="GHL65" s="262"/>
      <c r="GHM65" s="262"/>
      <c r="GHN65" s="262"/>
      <c r="GHO65" s="350"/>
      <c r="GHP65" s="262"/>
      <c r="GHQ65" s="262"/>
      <c r="GHR65" s="262"/>
      <c r="GHS65" s="262"/>
      <c r="GHT65" s="262"/>
      <c r="GHU65" s="262"/>
      <c r="GHV65" s="262"/>
      <c r="GHW65" s="262"/>
      <c r="GHX65" s="262"/>
      <c r="GHY65" s="1740"/>
      <c r="GHZ65" s="1740"/>
      <c r="GIA65" s="1740"/>
      <c r="GIB65" s="349"/>
      <c r="GIC65" s="262"/>
      <c r="GID65" s="262"/>
      <c r="GIE65" s="262"/>
      <c r="GIF65" s="350"/>
      <c r="GIG65" s="262"/>
      <c r="GIH65" s="262"/>
      <c r="GII65" s="262"/>
      <c r="GIJ65" s="262"/>
      <c r="GIK65" s="262"/>
      <c r="GIL65" s="262"/>
      <c r="GIM65" s="262"/>
      <c r="GIN65" s="262"/>
      <c r="GIO65" s="262"/>
      <c r="GIP65" s="1740"/>
      <c r="GIQ65" s="1740"/>
      <c r="GIR65" s="1740"/>
      <c r="GIS65" s="349"/>
      <c r="GIT65" s="262"/>
      <c r="GIU65" s="262"/>
      <c r="GIV65" s="262"/>
      <c r="GIW65" s="350"/>
      <c r="GIX65" s="262"/>
      <c r="GIY65" s="262"/>
      <c r="GIZ65" s="262"/>
      <c r="GJA65" s="262"/>
      <c r="GJB65" s="262"/>
      <c r="GJC65" s="262"/>
      <c r="GJD65" s="262"/>
      <c r="GJE65" s="262"/>
      <c r="GJF65" s="262"/>
      <c r="GJG65" s="1740"/>
      <c r="GJH65" s="1740"/>
      <c r="GJI65" s="1740"/>
      <c r="GJJ65" s="349"/>
      <c r="GJK65" s="262"/>
      <c r="GJL65" s="262"/>
      <c r="GJM65" s="262"/>
      <c r="GJN65" s="350"/>
      <c r="GJO65" s="262"/>
      <c r="GJP65" s="262"/>
      <c r="GJQ65" s="262"/>
      <c r="GJR65" s="262"/>
      <c r="GJS65" s="262"/>
      <c r="GJT65" s="262"/>
      <c r="GJU65" s="262"/>
      <c r="GJV65" s="262"/>
      <c r="GJW65" s="262"/>
      <c r="GJX65" s="1740"/>
      <c r="GJY65" s="1740"/>
      <c r="GJZ65" s="1740"/>
      <c r="GKA65" s="349"/>
      <c r="GKB65" s="262"/>
      <c r="GKC65" s="262"/>
      <c r="GKD65" s="262"/>
      <c r="GKE65" s="350"/>
      <c r="GKF65" s="262"/>
      <c r="GKG65" s="262"/>
      <c r="GKH65" s="262"/>
      <c r="GKI65" s="262"/>
      <c r="GKJ65" s="262"/>
      <c r="GKK65" s="262"/>
      <c r="GKL65" s="262"/>
      <c r="GKM65" s="262"/>
      <c r="GKN65" s="262"/>
      <c r="GKO65" s="1740"/>
      <c r="GKP65" s="1740"/>
      <c r="GKQ65" s="1740"/>
      <c r="GKR65" s="349"/>
      <c r="GKS65" s="262"/>
      <c r="GKT65" s="262"/>
      <c r="GKU65" s="262"/>
      <c r="GKV65" s="350"/>
      <c r="GKW65" s="262"/>
      <c r="GKX65" s="262"/>
      <c r="GKY65" s="262"/>
      <c r="GKZ65" s="262"/>
      <c r="GLA65" s="262"/>
      <c r="GLB65" s="262"/>
      <c r="GLC65" s="262"/>
      <c r="GLD65" s="262"/>
      <c r="GLE65" s="262"/>
      <c r="GLF65" s="1740"/>
      <c r="GLG65" s="1740"/>
      <c r="GLH65" s="1740"/>
      <c r="GLI65" s="349"/>
      <c r="GLJ65" s="262"/>
      <c r="GLK65" s="262"/>
      <c r="GLL65" s="262"/>
      <c r="GLM65" s="350"/>
      <c r="GLN65" s="262"/>
      <c r="GLO65" s="262"/>
      <c r="GLP65" s="262"/>
      <c r="GLQ65" s="262"/>
      <c r="GLR65" s="262"/>
      <c r="GLS65" s="262"/>
      <c r="GLT65" s="262"/>
      <c r="GLU65" s="262"/>
      <c r="GLV65" s="262"/>
      <c r="GLW65" s="1740"/>
      <c r="GLX65" s="1740"/>
      <c r="GLY65" s="1740"/>
      <c r="GLZ65" s="349"/>
      <c r="GMA65" s="262"/>
      <c r="GMB65" s="262"/>
      <c r="GMC65" s="262"/>
      <c r="GMD65" s="350"/>
      <c r="GME65" s="262"/>
      <c r="GMF65" s="262"/>
      <c r="GMG65" s="262"/>
      <c r="GMH65" s="262"/>
      <c r="GMI65" s="262"/>
      <c r="GMJ65" s="262"/>
      <c r="GMK65" s="262"/>
      <c r="GML65" s="262"/>
      <c r="GMM65" s="262"/>
      <c r="GMN65" s="1740"/>
      <c r="GMO65" s="1740"/>
      <c r="GMP65" s="1740"/>
      <c r="GMQ65" s="349"/>
      <c r="GMR65" s="262"/>
      <c r="GMS65" s="262"/>
      <c r="GMT65" s="262"/>
      <c r="GMU65" s="350"/>
      <c r="GMV65" s="262"/>
      <c r="GMW65" s="262"/>
      <c r="GMX65" s="262"/>
      <c r="GMY65" s="262"/>
      <c r="GMZ65" s="262"/>
      <c r="GNA65" s="262"/>
      <c r="GNB65" s="262"/>
      <c r="GNC65" s="262"/>
      <c r="GND65" s="262"/>
      <c r="GNE65" s="1740"/>
      <c r="GNF65" s="1740"/>
      <c r="GNG65" s="1740"/>
      <c r="GNH65" s="349"/>
      <c r="GNI65" s="262"/>
      <c r="GNJ65" s="262"/>
      <c r="GNK65" s="262"/>
      <c r="GNL65" s="350"/>
      <c r="GNM65" s="262"/>
      <c r="GNN65" s="262"/>
      <c r="GNO65" s="262"/>
      <c r="GNP65" s="262"/>
      <c r="GNQ65" s="262"/>
      <c r="GNR65" s="262"/>
      <c r="GNS65" s="262"/>
      <c r="GNT65" s="262"/>
      <c r="GNU65" s="262"/>
      <c r="GNV65" s="1740"/>
      <c r="GNW65" s="1740"/>
      <c r="GNX65" s="1740"/>
      <c r="GNY65" s="349"/>
      <c r="GNZ65" s="262"/>
      <c r="GOA65" s="262"/>
      <c r="GOB65" s="262"/>
      <c r="GOC65" s="350"/>
      <c r="GOD65" s="262"/>
      <c r="GOE65" s="262"/>
      <c r="GOF65" s="262"/>
      <c r="GOG65" s="262"/>
      <c r="GOH65" s="262"/>
      <c r="GOI65" s="262"/>
      <c r="GOJ65" s="262"/>
      <c r="GOK65" s="262"/>
      <c r="GOL65" s="262"/>
      <c r="GOM65" s="1740"/>
      <c r="GON65" s="1740"/>
      <c r="GOO65" s="1740"/>
      <c r="GOP65" s="349"/>
      <c r="GOQ65" s="262"/>
      <c r="GOR65" s="262"/>
      <c r="GOS65" s="262"/>
      <c r="GOT65" s="350"/>
      <c r="GOU65" s="262"/>
      <c r="GOV65" s="262"/>
      <c r="GOW65" s="262"/>
      <c r="GOX65" s="262"/>
      <c r="GOY65" s="262"/>
      <c r="GOZ65" s="262"/>
      <c r="GPA65" s="262"/>
      <c r="GPB65" s="262"/>
      <c r="GPC65" s="262"/>
      <c r="GPD65" s="1740"/>
      <c r="GPE65" s="1740"/>
      <c r="GPF65" s="1740"/>
      <c r="GPG65" s="349"/>
      <c r="GPH65" s="262"/>
      <c r="GPI65" s="262"/>
      <c r="GPJ65" s="262"/>
      <c r="GPK65" s="350"/>
      <c r="GPL65" s="262"/>
      <c r="GPM65" s="262"/>
      <c r="GPN65" s="262"/>
      <c r="GPO65" s="262"/>
      <c r="GPP65" s="262"/>
      <c r="GPQ65" s="262"/>
      <c r="GPR65" s="262"/>
      <c r="GPS65" s="262"/>
      <c r="GPT65" s="262"/>
      <c r="GPU65" s="1740"/>
      <c r="GPV65" s="1740"/>
      <c r="GPW65" s="1740"/>
      <c r="GPX65" s="349"/>
      <c r="GPY65" s="262"/>
      <c r="GPZ65" s="262"/>
      <c r="GQA65" s="262"/>
      <c r="GQB65" s="350"/>
      <c r="GQC65" s="262"/>
      <c r="GQD65" s="262"/>
      <c r="GQE65" s="262"/>
      <c r="GQF65" s="262"/>
      <c r="GQG65" s="262"/>
      <c r="GQH65" s="262"/>
      <c r="GQI65" s="262"/>
      <c r="GQJ65" s="262"/>
      <c r="GQK65" s="262"/>
      <c r="GQL65" s="1740"/>
      <c r="GQM65" s="1740"/>
      <c r="GQN65" s="1740"/>
      <c r="GQO65" s="349"/>
      <c r="GQP65" s="262"/>
      <c r="GQQ65" s="262"/>
      <c r="GQR65" s="262"/>
      <c r="GQS65" s="350"/>
      <c r="GQT65" s="262"/>
      <c r="GQU65" s="262"/>
      <c r="GQV65" s="262"/>
      <c r="GQW65" s="262"/>
      <c r="GQX65" s="262"/>
      <c r="GQY65" s="262"/>
      <c r="GQZ65" s="262"/>
      <c r="GRA65" s="262"/>
      <c r="GRB65" s="262"/>
      <c r="GRC65" s="1740"/>
      <c r="GRD65" s="1740"/>
      <c r="GRE65" s="1740"/>
      <c r="GRF65" s="349"/>
      <c r="GRG65" s="262"/>
      <c r="GRH65" s="262"/>
      <c r="GRI65" s="262"/>
      <c r="GRJ65" s="350"/>
      <c r="GRK65" s="262"/>
      <c r="GRL65" s="262"/>
      <c r="GRM65" s="262"/>
      <c r="GRN65" s="262"/>
      <c r="GRO65" s="262"/>
      <c r="GRP65" s="262"/>
      <c r="GRQ65" s="262"/>
      <c r="GRR65" s="262"/>
      <c r="GRS65" s="262"/>
      <c r="GRT65" s="1740"/>
      <c r="GRU65" s="1740"/>
      <c r="GRV65" s="1740"/>
      <c r="GRW65" s="349"/>
      <c r="GRX65" s="262"/>
      <c r="GRY65" s="262"/>
      <c r="GRZ65" s="262"/>
      <c r="GSA65" s="350"/>
      <c r="GSB65" s="262"/>
      <c r="GSC65" s="262"/>
      <c r="GSD65" s="262"/>
      <c r="GSE65" s="262"/>
      <c r="GSF65" s="262"/>
      <c r="GSG65" s="262"/>
      <c r="GSH65" s="262"/>
      <c r="GSI65" s="262"/>
      <c r="GSJ65" s="262"/>
      <c r="GSK65" s="1740"/>
      <c r="GSL65" s="1740"/>
      <c r="GSM65" s="1740"/>
      <c r="GSN65" s="349"/>
      <c r="GSO65" s="262"/>
      <c r="GSP65" s="262"/>
      <c r="GSQ65" s="262"/>
      <c r="GSR65" s="350"/>
      <c r="GSS65" s="262"/>
      <c r="GST65" s="262"/>
      <c r="GSU65" s="262"/>
      <c r="GSV65" s="262"/>
      <c r="GSW65" s="262"/>
      <c r="GSX65" s="262"/>
      <c r="GSY65" s="262"/>
      <c r="GSZ65" s="262"/>
      <c r="GTA65" s="262"/>
      <c r="GTB65" s="1740"/>
      <c r="GTC65" s="1740"/>
      <c r="GTD65" s="1740"/>
      <c r="GTE65" s="349"/>
      <c r="GTF65" s="262"/>
      <c r="GTG65" s="262"/>
      <c r="GTH65" s="262"/>
      <c r="GTI65" s="350"/>
      <c r="GTJ65" s="262"/>
      <c r="GTK65" s="262"/>
      <c r="GTL65" s="262"/>
      <c r="GTM65" s="262"/>
      <c r="GTN65" s="262"/>
      <c r="GTO65" s="262"/>
      <c r="GTP65" s="262"/>
      <c r="GTQ65" s="262"/>
      <c r="GTR65" s="262"/>
      <c r="GTS65" s="1740"/>
      <c r="GTT65" s="1740"/>
      <c r="GTU65" s="1740"/>
      <c r="GTV65" s="349"/>
      <c r="GTW65" s="262"/>
      <c r="GTX65" s="262"/>
      <c r="GTY65" s="262"/>
      <c r="GTZ65" s="350"/>
      <c r="GUA65" s="262"/>
      <c r="GUB65" s="262"/>
      <c r="GUC65" s="262"/>
      <c r="GUD65" s="262"/>
      <c r="GUE65" s="262"/>
      <c r="GUF65" s="262"/>
      <c r="GUG65" s="262"/>
      <c r="GUH65" s="262"/>
      <c r="GUI65" s="262"/>
      <c r="GUJ65" s="1740"/>
      <c r="GUK65" s="1740"/>
      <c r="GUL65" s="1740"/>
      <c r="GUM65" s="349"/>
      <c r="GUN65" s="262"/>
      <c r="GUO65" s="262"/>
      <c r="GUP65" s="262"/>
      <c r="GUQ65" s="350"/>
      <c r="GUR65" s="262"/>
      <c r="GUS65" s="262"/>
      <c r="GUT65" s="262"/>
      <c r="GUU65" s="262"/>
      <c r="GUV65" s="262"/>
      <c r="GUW65" s="262"/>
      <c r="GUX65" s="262"/>
      <c r="GUY65" s="262"/>
      <c r="GUZ65" s="262"/>
      <c r="GVA65" s="1740"/>
      <c r="GVB65" s="1740"/>
      <c r="GVC65" s="1740"/>
      <c r="GVD65" s="349"/>
      <c r="GVE65" s="262"/>
      <c r="GVF65" s="262"/>
      <c r="GVG65" s="262"/>
      <c r="GVH65" s="350"/>
      <c r="GVI65" s="262"/>
      <c r="GVJ65" s="262"/>
      <c r="GVK65" s="262"/>
      <c r="GVL65" s="262"/>
      <c r="GVM65" s="262"/>
      <c r="GVN65" s="262"/>
      <c r="GVO65" s="262"/>
      <c r="GVP65" s="262"/>
      <c r="GVQ65" s="262"/>
      <c r="GVR65" s="1740"/>
      <c r="GVS65" s="1740"/>
      <c r="GVT65" s="1740"/>
      <c r="GVU65" s="349"/>
      <c r="GVV65" s="262"/>
      <c r="GVW65" s="262"/>
      <c r="GVX65" s="262"/>
      <c r="GVY65" s="350"/>
      <c r="GVZ65" s="262"/>
      <c r="GWA65" s="262"/>
      <c r="GWB65" s="262"/>
      <c r="GWC65" s="262"/>
      <c r="GWD65" s="262"/>
      <c r="GWE65" s="262"/>
      <c r="GWF65" s="262"/>
      <c r="GWG65" s="262"/>
      <c r="GWH65" s="262"/>
      <c r="GWI65" s="1740"/>
      <c r="GWJ65" s="1740"/>
      <c r="GWK65" s="1740"/>
      <c r="GWL65" s="349"/>
      <c r="GWM65" s="262"/>
      <c r="GWN65" s="262"/>
      <c r="GWO65" s="262"/>
      <c r="GWP65" s="350"/>
      <c r="GWQ65" s="262"/>
      <c r="GWR65" s="262"/>
      <c r="GWS65" s="262"/>
      <c r="GWT65" s="262"/>
      <c r="GWU65" s="262"/>
      <c r="GWV65" s="262"/>
      <c r="GWW65" s="262"/>
      <c r="GWX65" s="262"/>
      <c r="GWY65" s="262"/>
      <c r="GWZ65" s="1740"/>
      <c r="GXA65" s="1740"/>
      <c r="GXB65" s="1740"/>
      <c r="GXC65" s="349"/>
      <c r="GXD65" s="262"/>
      <c r="GXE65" s="262"/>
      <c r="GXF65" s="262"/>
      <c r="GXG65" s="350"/>
      <c r="GXH65" s="262"/>
      <c r="GXI65" s="262"/>
      <c r="GXJ65" s="262"/>
      <c r="GXK65" s="262"/>
      <c r="GXL65" s="262"/>
      <c r="GXM65" s="262"/>
      <c r="GXN65" s="262"/>
      <c r="GXO65" s="262"/>
      <c r="GXP65" s="262"/>
      <c r="GXQ65" s="1740"/>
      <c r="GXR65" s="1740"/>
      <c r="GXS65" s="1740"/>
      <c r="GXT65" s="349"/>
      <c r="GXU65" s="262"/>
      <c r="GXV65" s="262"/>
      <c r="GXW65" s="262"/>
      <c r="GXX65" s="350"/>
      <c r="GXY65" s="262"/>
      <c r="GXZ65" s="262"/>
      <c r="GYA65" s="262"/>
      <c r="GYB65" s="262"/>
      <c r="GYC65" s="262"/>
      <c r="GYD65" s="262"/>
      <c r="GYE65" s="262"/>
      <c r="GYF65" s="262"/>
      <c r="GYG65" s="262"/>
      <c r="GYH65" s="1740"/>
      <c r="GYI65" s="1740"/>
      <c r="GYJ65" s="1740"/>
      <c r="GYK65" s="349"/>
      <c r="GYL65" s="262"/>
      <c r="GYM65" s="262"/>
      <c r="GYN65" s="262"/>
      <c r="GYO65" s="350"/>
      <c r="GYP65" s="262"/>
      <c r="GYQ65" s="262"/>
      <c r="GYR65" s="262"/>
      <c r="GYS65" s="262"/>
      <c r="GYT65" s="262"/>
      <c r="GYU65" s="262"/>
      <c r="GYV65" s="262"/>
      <c r="GYW65" s="262"/>
      <c r="GYX65" s="262"/>
      <c r="GYY65" s="1740"/>
      <c r="GYZ65" s="1740"/>
      <c r="GZA65" s="1740"/>
      <c r="GZB65" s="349"/>
      <c r="GZC65" s="262"/>
      <c r="GZD65" s="262"/>
      <c r="GZE65" s="262"/>
      <c r="GZF65" s="350"/>
      <c r="GZG65" s="262"/>
      <c r="GZH65" s="262"/>
      <c r="GZI65" s="262"/>
      <c r="GZJ65" s="262"/>
      <c r="GZK65" s="262"/>
      <c r="GZL65" s="262"/>
      <c r="GZM65" s="262"/>
      <c r="GZN65" s="262"/>
      <c r="GZO65" s="262"/>
      <c r="GZP65" s="1740"/>
      <c r="GZQ65" s="1740"/>
      <c r="GZR65" s="1740"/>
      <c r="GZS65" s="349"/>
      <c r="GZT65" s="262"/>
      <c r="GZU65" s="262"/>
      <c r="GZV65" s="262"/>
      <c r="GZW65" s="350"/>
      <c r="GZX65" s="262"/>
      <c r="GZY65" s="262"/>
      <c r="GZZ65" s="262"/>
      <c r="HAA65" s="262"/>
      <c r="HAB65" s="262"/>
      <c r="HAC65" s="262"/>
      <c r="HAD65" s="262"/>
      <c r="HAE65" s="262"/>
      <c r="HAF65" s="262"/>
      <c r="HAG65" s="1740"/>
      <c r="HAH65" s="1740"/>
      <c r="HAI65" s="1740"/>
      <c r="HAJ65" s="349"/>
      <c r="HAK65" s="262"/>
      <c r="HAL65" s="262"/>
      <c r="HAM65" s="262"/>
      <c r="HAN65" s="350"/>
      <c r="HAO65" s="262"/>
      <c r="HAP65" s="262"/>
      <c r="HAQ65" s="262"/>
      <c r="HAR65" s="262"/>
      <c r="HAS65" s="262"/>
      <c r="HAT65" s="262"/>
      <c r="HAU65" s="262"/>
      <c r="HAV65" s="262"/>
      <c r="HAW65" s="262"/>
      <c r="HAX65" s="1740"/>
      <c r="HAY65" s="1740"/>
      <c r="HAZ65" s="1740"/>
      <c r="HBA65" s="349"/>
      <c r="HBB65" s="262"/>
      <c r="HBC65" s="262"/>
      <c r="HBD65" s="262"/>
      <c r="HBE65" s="350"/>
      <c r="HBF65" s="262"/>
      <c r="HBG65" s="262"/>
      <c r="HBH65" s="262"/>
      <c r="HBI65" s="262"/>
      <c r="HBJ65" s="262"/>
      <c r="HBK65" s="262"/>
      <c r="HBL65" s="262"/>
      <c r="HBM65" s="262"/>
      <c r="HBN65" s="262"/>
      <c r="HBO65" s="1740"/>
      <c r="HBP65" s="1740"/>
      <c r="HBQ65" s="1740"/>
      <c r="HBR65" s="349"/>
      <c r="HBS65" s="262"/>
      <c r="HBT65" s="262"/>
      <c r="HBU65" s="262"/>
      <c r="HBV65" s="350"/>
      <c r="HBW65" s="262"/>
      <c r="HBX65" s="262"/>
      <c r="HBY65" s="262"/>
      <c r="HBZ65" s="262"/>
      <c r="HCA65" s="262"/>
      <c r="HCB65" s="262"/>
      <c r="HCC65" s="262"/>
      <c r="HCD65" s="262"/>
      <c r="HCE65" s="262"/>
      <c r="HCF65" s="1740"/>
      <c r="HCG65" s="1740"/>
      <c r="HCH65" s="1740"/>
      <c r="HCI65" s="349"/>
      <c r="HCJ65" s="262"/>
      <c r="HCK65" s="262"/>
      <c r="HCL65" s="262"/>
      <c r="HCM65" s="350"/>
      <c r="HCN65" s="262"/>
      <c r="HCO65" s="262"/>
      <c r="HCP65" s="262"/>
      <c r="HCQ65" s="262"/>
      <c r="HCR65" s="262"/>
      <c r="HCS65" s="262"/>
      <c r="HCT65" s="262"/>
      <c r="HCU65" s="262"/>
      <c r="HCV65" s="262"/>
      <c r="HCW65" s="1740"/>
      <c r="HCX65" s="1740"/>
      <c r="HCY65" s="1740"/>
      <c r="HCZ65" s="349"/>
      <c r="HDA65" s="262"/>
      <c r="HDB65" s="262"/>
      <c r="HDC65" s="262"/>
      <c r="HDD65" s="350"/>
      <c r="HDE65" s="262"/>
      <c r="HDF65" s="262"/>
      <c r="HDG65" s="262"/>
      <c r="HDH65" s="262"/>
      <c r="HDI65" s="262"/>
      <c r="HDJ65" s="262"/>
      <c r="HDK65" s="262"/>
      <c r="HDL65" s="262"/>
      <c r="HDM65" s="262"/>
      <c r="HDN65" s="1740"/>
      <c r="HDO65" s="1740"/>
      <c r="HDP65" s="1740"/>
      <c r="HDQ65" s="349"/>
      <c r="HDR65" s="262"/>
      <c r="HDS65" s="262"/>
      <c r="HDT65" s="262"/>
      <c r="HDU65" s="350"/>
      <c r="HDV65" s="262"/>
      <c r="HDW65" s="262"/>
      <c r="HDX65" s="262"/>
      <c r="HDY65" s="262"/>
      <c r="HDZ65" s="262"/>
      <c r="HEA65" s="262"/>
      <c r="HEB65" s="262"/>
      <c r="HEC65" s="262"/>
      <c r="HED65" s="262"/>
      <c r="HEE65" s="1740"/>
      <c r="HEF65" s="1740"/>
      <c r="HEG65" s="1740"/>
      <c r="HEH65" s="349"/>
      <c r="HEI65" s="262"/>
      <c r="HEJ65" s="262"/>
      <c r="HEK65" s="262"/>
      <c r="HEL65" s="350"/>
      <c r="HEM65" s="262"/>
      <c r="HEN65" s="262"/>
      <c r="HEO65" s="262"/>
      <c r="HEP65" s="262"/>
      <c r="HEQ65" s="262"/>
      <c r="HER65" s="262"/>
      <c r="HES65" s="262"/>
      <c r="HET65" s="262"/>
      <c r="HEU65" s="262"/>
      <c r="HEV65" s="1740"/>
      <c r="HEW65" s="1740"/>
      <c r="HEX65" s="1740"/>
      <c r="HEY65" s="349"/>
      <c r="HEZ65" s="262"/>
      <c r="HFA65" s="262"/>
      <c r="HFB65" s="262"/>
      <c r="HFC65" s="350"/>
      <c r="HFD65" s="262"/>
      <c r="HFE65" s="262"/>
      <c r="HFF65" s="262"/>
      <c r="HFG65" s="262"/>
      <c r="HFH65" s="262"/>
      <c r="HFI65" s="262"/>
      <c r="HFJ65" s="262"/>
      <c r="HFK65" s="262"/>
      <c r="HFL65" s="262"/>
      <c r="HFM65" s="1740"/>
      <c r="HFN65" s="1740"/>
      <c r="HFO65" s="1740"/>
      <c r="HFP65" s="349"/>
      <c r="HFQ65" s="262"/>
      <c r="HFR65" s="262"/>
      <c r="HFS65" s="262"/>
      <c r="HFT65" s="350"/>
      <c r="HFU65" s="262"/>
      <c r="HFV65" s="262"/>
      <c r="HFW65" s="262"/>
      <c r="HFX65" s="262"/>
      <c r="HFY65" s="262"/>
      <c r="HFZ65" s="262"/>
      <c r="HGA65" s="262"/>
      <c r="HGB65" s="262"/>
      <c r="HGC65" s="262"/>
      <c r="HGD65" s="1740"/>
      <c r="HGE65" s="1740"/>
      <c r="HGF65" s="1740"/>
      <c r="HGG65" s="349"/>
      <c r="HGH65" s="262"/>
      <c r="HGI65" s="262"/>
      <c r="HGJ65" s="262"/>
      <c r="HGK65" s="350"/>
      <c r="HGL65" s="262"/>
      <c r="HGM65" s="262"/>
      <c r="HGN65" s="262"/>
      <c r="HGO65" s="262"/>
      <c r="HGP65" s="262"/>
      <c r="HGQ65" s="262"/>
      <c r="HGR65" s="262"/>
      <c r="HGS65" s="262"/>
      <c r="HGT65" s="262"/>
      <c r="HGU65" s="1740"/>
      <c r="HGV65" s="1740"/>
      <c r="HGW65" s="1740"/>
      <c r="HGX65" s="349"/>
      <c r="HGY65" s="262"/>
      <c r="HGZ65" s="262"/>
      <c r="HHA65" s="262"/>
      <c r="HHB65" s="350"/>
      <c r="HHC65" s="262"/>
      <c r="HHD65" s="262"/>
      <c r="HHE65" s="262"/>
      <c r="HHF65" s="262"/>
      <c r="HHG65" s="262"/>
      <c r="HHH65" s="262"/>
      <c r="HHI65" s="262"/>
      <c r="HHJ65" s="262"/>
      <c r="HHK65" s="262"/>
      <c r="HHL65" s="1740"/>
      <c r="HHM65" s="1740"/>
      <c r="HHN65" s="1740"/>
      <c r="HHO65" s="349"/>
      <c r="HHP65" s="262"/>
      <c r="HHQ65" s="262"/>
      <c r="HHR65" s="262"/>
      <c r="HHS65" s="350"/>
      <c r="HHT65" s="262"/>
      <c r="HHU65" s="262"/>
      <c r="HHV65" s="262"/>
      <c r="HHW65" s="262"/>
      <c r="HHX65" s="262"/>
      <c r="HHY65" s="262"/>
      <c r="HHZ65" s="262"/>
      <c r="HIA65" s="262"/>
      <c r="HIB65" s="262"/>
      <c r="HIC65" s="1740"/>
      <c r="HID65" s="1740"/>
      <c r="HIE65" s="1740"/>
      <c r="HIF65" s="349"/>
      <c r="HIG65" s="262"/>
      <c r="HIH65" s="262"/>
      <c r="HII65" s="262"/>
      <c r="HIJ65" s="350"/>
      <c r="HIK65" s="262"/>
      <c r="HIL65" s="262"/>
      <c r="HIM65" s="262"/>
      <c r="HIN65" s="262"/>
      <c r="HIO65" s="262"/>
      <c r="HIP65" s="262"/>
      <c r="HIQ65" s="262"/>
      <c r="HIR65" s="262"/>
      <c r="HIS65" s="262"/>
      <c r="HIT65" s="1740"/>
      <c r="HIU65" s="1740"/>
      <c r="HIV65" s="1740"/>
      <c r="HIW65" s="349"/>
      <c r="HIX65" s="262"/>
      <c r="HIY65" s="262"/>
      <c r="HIZ65" s="262"/>
      <c r="HJA65" s="350"/>
      <c r="HJB65" s="262"/>
      <c r="HJC65" s="262"/>
      <c r="HJD65" s="262"/>
      <c r="HJE65" s="262"/>
      <c r="HJF65" s="262"/>
      <c r="HJG65" s="262"/>
      <c r="HJH65" s="262"/>
      <c r="HJI65" s="262"/>
      <c r="HJJ65" s="262"/>
      <c r="HJK65" s="1740"/>
      <c r="HJL65" s="1740"/>
      <c r="HJM65" s="1740"/>
      <c r="HJN65" s="349"/>
      <c r="HJO65" s="262"/>
      <c r="HJP65" s="262"/>
      <c r="HJQ65" s="262"/>
      <c r="HJR65" s="350"/>
      <c r="HJS65" s="262"/>
      <c r="HJT65" s="262"/>
      <c r="HJU65" s="262"/>
      <c r="HJV65" s="262"/>
      <c r="HJW65" s="262"/>
      <c r="HJX65" s="262"/>
      <c r="HJY65" s="262"/>
      <c r="HJZ65" s="262"/>
      <c r="HKA65" s="262"/>
      <c r="HKB65" s="1740"/>
      <c r="HKC65" s="1740"/>
      <c r="HKD65" s="1740"/>
      <c r="HKE65" s="349"/>
      <c r="HKF65" s="262"/>
      <c r="HKG65" s="262"/>
      <c r="HKH65" s="262"/>
      <c r="HKI65" s="350"/>
      <c r="HKJ65" s="262"/>
      <c r="HKK65" s="262"/>
      <c r="HKL65" s="262"/>
      <c r="HKM65" s="262"/>
      <c r="HKN65" s="262"/>
      <c r="HKO65" s="262"/>
      <c r="HKP65" s="262"/>
      <c r="HKQ65" s="262"/>
      <c r="HKR65" s="262"/>
      <c r="HKS65" s="1740"/>
      <c r="HKT65" s="1740"/>
      <c r="HKU65" s="1740"/>
      <c r="HKV65" s="349"/>
      <c r="HKW65" s="262"/>
      <c r="HKX65" s="262"/>
      <c r="HKY65" s="262"/>
      <c r="HKZ65" s="350"/>
      <c r="HLA65" s="262"/>
      <c r="HLB65" s="262"/>
      <c r="HLC65" s="262"/>
      <c r="HLD65" s="262"/>
      <c r="HLE65" s="262"/>
      <c r="HLF65" s="262"/>
      <c r="HLG65" s="262"/>
      <c r="HLH65" s="262"/>
      <c r="HLI65" s="262"/>
      <c r="HLJ65" s="1740"/>
      <c r="HLK65" s="1740"/>
      <c r="HLL65" s="1740"/>
      <c r="HLM65" s="349"/>
      <c r="HLN65" s="262"/>
      <c r="HLO65" s="262"/>
      <c r="HLP65" s="262"/>
      <c r="HLQ65" s="350"/>
      <c r="HLR65" s="262"/>
      <c r="HLS65" s="262"/>
      <c r="HLT65" s="262"/>
      <c r="HLU65" s="262"/>
      <c r="HLV65" s="262"/>
      <c r="HLW65" s="262"/>
      <c r="HLX65" s="262"/>
      <c r="HLY65" s="262"/>
      <c r="HLZ65" s="262"/>
      <c r="HMA65" s="1740"/>
      <c r="HMB65" s="1740"/>
      <c r="HMC65" s="1740"/>
      <c r="HMD65" s="349"/>
      <c r="HME65" s="262"/>
      <c r="HMF65" s="262"/>
      <c r="HMG65" s="262"/>
      <c r="HMH65" s="350"/>
      <c r="HMI65" s="262"/>
      <c r="HMJ65" s="262"/>
      <c r="HMK65" s="262"/>
      <c r="HML65" s="262"/>
      <c r="HMM65" s="262"/>
      <c r="HMN65" s="262"/>
      <c r="HMO65" s="262"/>
      <c r="HMP65" s="262"/>
      <c r="HMQ65" s="262"/>
      <c r="HMR65" s="1740"/>
      <c r="HMS65" s="1740"/>
      <c r="HMT65" s="1740"/>
      <c r="HMU65" s="349"/>
      <c r="HMV65" s="262"/>
      <c r="HMW65" s="262"/>
      <c r="HMX65" s="262"/>
      <c r="HMY65" s="350"/>
      <c r="HMZ65" s="262"/>
      <c r="HNA65" s="262"/>
      <c r="HNB65" s="262"/>
      <c r="HNC65" s="262"/>
      <c r="HND65" s="262"/>
      <c r="HNE65" s="262"/>
      <c r="HNF65" s="262"/>
      <c r="HNG65" s="262"/>
      <c r="HNH65" s="262"/>
      <c r="HNI65" s="1740"/>
      <c r="HNJ65" s="1740"/>
      <c r="HNK65" s="1740"/>
      <c r="HNL65" s="349"/>
      <c r="HNM65" s="262"/>
      <c r="HNN65" s="262"/>
      <c r="HNO65" s="262"/>
      <c r="HNP65" s="350"/>
      <c r="HNQ65" s="262"/>
      <c r="HNR65" s="262"/>
      <c r="HNS65" s="262"/>
      <c r="HNT65" s="262"/>
      <c r="HNU65" s="262"/>
      <c r="HNV65" s="262"/>
      <c r="HNW65" s="262"/>
      <c r="HNX65" s="262"/>
      <c r="HNY65" s="262"/>
      <c r="HNZ65" s="1740"/>
      <c r="HOA65" s="1740"/>
      <c r="HOB65" s="1740"/>
      <c r="HOC65" s="349"/>
      <c r="HOD65" s="262"/>
      <c r="HOE65" s="262"/>
      <c r="HOF65" s="262"/>
      <c r="HOG65" s="350"/>
      <c r="HOH65" s="262"/>
      <c r="HOI65" s="262"/>
      <c r="HOJ65" s="262"/>
      <c r="HOK65" s="262"/>
      <c r="HOL65" s="262"/>
      <c r="HOM65" s="262"/>
      <c r="HON65" s="262"/>
      <c r="HOO65" s="262"/>
      <c r="HOP65" s="262"/>
      <c r="HOQ65" s="1740"/>
      <c r="HOR65" s="1740"/>
      <c r="HOS65" s="1740"/>
      <c r="HOT65" s="349"/>
      <c r="HOU65" s="262"/>
      <c r="HOV65" s="262"/>
      <c r="HOW65" s="262"/>
      <c r="HOX65" s="350"/>
      <c r="HOY65" s="262"/>
      <c r="HOZ65" s="262"/>
      <c r="HPA65" s="262"/>
      <c r="HPB65" s="262"/>
      <c r="HPC65" s="262"/>
      <c r="HPD65" s="262"/>
      <c r="HPE65" s="262"/>
      <c r="HPF65" s="262"/>
      <c r="HPG65" s="262"/>
      <c r="HPH65" s="1740"/>
      <c r="HPI65" s="1740"/>
      <c r="HPJ65" s="1740"/>
      <c r="HPK65" s="349"/>
      <c r="HPL65" s="262"/>
      <c r="HPM65" s="262"/>
      <c r="HPN65" s="262"/>
      <c r="HPO65" s="350"/>
      <c r="HPP65" s="262"/>
      <c r="HPQ65" s="262"/>
      <c r="HPR65" s="262"/>
      <c r="HPS65" s="262"/>
      <c r="HPT65" s="262"/>
      <c r="HPU65" s="262"/>
      <c r="HPV65" s="262"/>
      <c r="HPW65" s="262"/>
      <c r="HPX65" s="262"/>
      <c r="HPY65" s="1740"/>
      <c r="HPZ65" s="1740"/>
      <c r="HQA65" s="1740"/>
      <c r="HQB65" s="349"/>
      <c r="HQC65" s="262"/>
      <c r="HQD65" s="262"/>
      <c r="HQE65" s="262"/>
      <c r="HQF65" s="350"/>
      <c r="HQG65" s="262"/>
      <c r="HQH65" s="262"/>
      <c r="HQI65" s="262"/>
      <c r="HQJ65" s="262"/>
      <c r="HQK65" s="262"/>
      <c r="HQL65" s="262"/>
      <c r="HQM65" s="262"/>
      <c r="HQN65" s="262"/>
      <c r="HQO65" s="262"/>
      <c r="HQP65" s="1740"/>
      <c r="HQQ65" s="1740"/>
      <c r="HQR65" s="1740"/>
      <c r="HQS65" s="349"/>
      <c r="HQT65" s="262"/>
      <c r="HQU65" s="262"/>
      <c r="HQV65" s="262"/>
      <c r="HQW65" s="350"/>
      <c r="HQX65" s="262"/>
      <c r="HQY65" s="262"/>
      <c r="HQZ65" s="262"/>
      <c r="HRA65" s="262"/>
      <c r="HRB65" s="262"/>
      <c r="HRC65" s="262"/>
      <c r="HRD65" s="262"/>
      <c r="HRE65" s="262"/>
      <c r="HRF65" s="262"/>
      <c r="HRG65" s="1740"/>
      <c r="HRH65" s="1740"/>
      <c r="HRI65" s="1740"/>
      <c r="HRJ65" s="349"/>
      <c r="HRK65" s="262"/>
      <c r="HRL65" s="262"/>
      <c r="HRM65" s="262"/>
      <c r="HRN65" s="350"/>
      <c r="HRO65" s="262"/>
      <c r="HRP65" s="262"/>
      <c r="HRQ65" s="262"/>
      <c r="HRR65" s="262"/>
      <c r="HRS65" s="262"/>
      <c r="HRT65" s="262"/>
      <c r="HRU65" s="262"/>
      <c r="HRV65" s="262"/>
      <c r="HRW65" s="262"/>
      <c r="HRX65" s="1740"/>
      <c r="HRY65" s="1740"/>
      <c r="HRZ65" s="1740"/>
      <c r="HSA65" s="349"/>
      <c r="HSB65" s="262"/>
      <c r="HSC65" s="262"/>
      <c r="HSD65" s="262"/>
      <c r="HSE65" s="350"/>
      <c r="HSF65" s="262"/>
      <c r="HSG65" s="262"/>
      <c r="HSH65" s="262"/>
      <c r="HSI65" s="262"/>
      <c r="HSJ65" s="262"/>
      <c r="HSK65" s="262"/>
      <c r="HSL65" s="262"/>
      <c r="HSM65" s="262"/>
      <c r="HSN65" s="262"/>
      <c r="HSO65" s="1740"/>
      <c r="HSP65" s="1740"/>
      <c r="HSQ65" s="1740"/>
      <c r="HSR65" s="349"/>
      <c r="HSS65" s="262"/>
      <c r="HST65" s="262"/>
      <c r="HSU65" s="262"/>
      <c r="HSV65" s="350"/>
      <c r="HSW65" s="262"/>
      <c r="HSX65" s="262"/>
      <c r="HSY65" s="262"/>
      <c r="HSZ65" s="262"/>
      <c r="HTA65" s="262"/>
      <c r="HTB65" s="262"/>
      <c r="HTC65" s="262"/>
      <c r="HTD65" s="262"/>
      <c r="HTE65" s="262"/>
      <c r="HTF65" s="1740"/>
      <c r="HTG65" s="1740"/>
      <c r="HTH65" s="1740"/>
      <c r="HTI65" s="349"/>
      <c r="HTJ65" s="262"/>
      <c r="HTK65" s="262"/>
      <c r="HTL65" s="262"/>
      <c r="HTM65" s="350"/>
      <c r="HTN65" s="262"/>
      <c r="HTO65" s="262"/>
      <c r="HTP65" s="262"/>
      <c r="HTQ65" s="262"/>
      <c r="HTR65" s="262"/>
      <c r="HTS65" s="262"/>
      <c r="HTT65" s="262"/>
      <c r="HTU65" s="262"/>
      <c r="HTV65" s="262"/>
      <c r="HTW65" s="1740"/>
      <c r="HTX65" s="1740"/>
      <c r="HTY65" s="1740"/>
      <c r="HTZ65" s="349"/>
      <c r="HUA65" s="262"/>
      <c r="HUB65" s="262"/>
      <c r="HUC65" s="262"/>
      <c r="HUD65" s="350"/>
      <c r="HUE65" s="262"/>
      <c r="HUF65" s="262"/>
      <c r="HUG65" s="262"/>
      <c r="HUH65" s="262"/>
      <c r="HUI65" s="262"/>
      <c r="HUJ65" s="262"/>
      <c r="HUK65" s="262"/>
      <c r="HUL65" s="262"/>
      <c r="HUM65" s="262"/>
      <c r="HUN65" s="1740"/>
      <c r="HUO65" s="1740"/>
      <c r="HUP65" s="1740"/>
      <c r="HUQ65" s="349"/>
      <c r="HUR65" s="262"/>
      <c r="HUS65" s="262"/>
      <c r="HUT65" s="262"/>
      <c r="HUU65" s="350"/>
      <c r="HUV65" s="262"/>
      <c r="HUW65" s="262"/>
      <c r="HUX65" s="262"/>
      <c r="HUY65" s="262"/>
      <c r="HUZ65" s="262"/>
      <c r="HVA65" s="262"/>
      <c r="HVB65" s="262"/>
      <c r="HVC65" s="262"/>
      <c r="HVD65" s="262"/>
      <c r="HVE65" s="1740"/>
      <c r="HVF65" s="1740"/>
      <c r="HVG65" s="1740"/>
      <c r="HVH65" s="349"/>
      <c r="HVI65" s="262"/>
      <c r="HVJ65" s="262"/>
      <c r="HVK65" s="262"/>
      <c r="HVL65" s="350"/>
      <c r="HVM65" s="262"/>
      <c r="HVN65" s="262"/>
      <c r="HVO65" s="262"/>
      <c r="HVP65" s="262"/>
      <c r="HVQ65" s="262"/>
      <c r="HVR65" s="262"/>
      <c r="HVS65" s="262"/>
      <c r="HVT65" s="262"/>
      <c r="HVU65" s="262"/>
      <c r="HVV65" s="1740"/>
      <c r="HVW65" s="1740"/>
      <c r="HVX65" s="1740"/>
      <c r="HVY65" s="349"/>
      <c r="HVZ65" s="262"/>
      <c r="HWA65" s="262"/>
      <c r="HWB65" s="262"/>
      <c r="HWC65" s="350"/>
      <c r="HWD65" s="262"/>
      <c r="HWE65" s="262"/>
      <c r="HWF65" s="262"/>
      <c r="HWG65" s="262"/>
      <c r="HWH65" s="262"/>
      <c r="HWI65" s="262"/>
      <c r="HWJ65" s="262"/>
      <c r="HWK65" s="262"/>
      <c r="HWL65" s="262"/>
      <c r="HWM65" s="1740"/>
      <c r="HWN65" s="1740"/>
      <c r="HWO65" s="1740"/>
      <c r="HWP65" s="349"/>
      <c r="HWQ65" s="262"/>
      <c r="HWR65" s="262"/>
      <c r="HWS65" s="262"/>
      <c r="HWT65" s="350"/>
      <c r="HWU65" s="262"/>
      <c r="HWV65" s="262"/>
      <c r="HWW65" s="262"/>
      <c r="HWX65" s="262"/>
      <c r="HWY65" s="262"/>
      <c r="HWZ65" s="262"/>
      <c r="HXA65" s="262"/>
      <c r="HXB65" s="262"/>
      <c r="HXC65" s="262"/>
      <c r="HXD65" s="1740"/>
      <c r="HXE65" s="1740"/>
      <c r="HXF65" s="1740"/>
      <c r="HXG65" s="349"/>
      <c r="HXH65" s="262"/>
      <c r="HXI65" s="262"/>
      <c r="HXJ65" s="262"/>
      <c r="HXK65" s="350"/>
      <c r="HXL65" s="262"/>
      <c r="HXM65" s="262"/>
      <c r="HXN65" s="262"/>
      <c r="HXO65" s="262"/>
      <c r="HXP65" s="262"/>
      <c r="HXQ65" s="262"/>
      <c r="HXR65" s="262"/>
      <c r="HXS65" s="262"/>
      <c r="HXT65" s="262"/>
      <c r="HXU65" s="1740"/>
      <c r="HXV65" s="1740"/>
      <c r="HXW65" s="1740"/>
      <c r="HXX65" s="349"/>
      <c r="HXY65" s="262"/>
      <c r="HXZ65" s="262"/>
      <c r="HYA65" s="262"/>
      <c r="HYB65" s="350"/>
      <c r="HYC65" s="262"/>
      <c r="HYD65" s="262"/>
      <c r="HYE65" s="262"/>
      <c r="HYF65" s="262"/>
      <c r="HYG65" s="262"/>
      <c r="HYH65" s="262"/>
      <c r="HYI65" s="262"/>
      <c r="HYJ65" s="262"/>
      <c r="HYK65" s="262"/>
      <c r="HYL65" s="1740"/>
      <c r="HYM65" s="1740"/>
      <c r="HYN65" s="1740"/>
      <c r="HYO65" s="349"/>
      <c r="HYP65" s="262"/>
      <c r="HYQ65" s="262"/>
      <c r="HYR65" s="262"/>
      <c r="HYS65" s="350"/>
      <c r="HYT65" s="262"/>
      <c r="HYU65" s="262"/>
      <c r="HYV65" s="262"/>
      <c r="HYW65" s="262"/>
      <c r="HYX65" s="262"/>
      <c r="HYY65" s="262"/>
      <c r="HYZ65" s="262"/>
      <c r="HZA65" s="262"/>
      <c r="HZB65" s="262"/>
      <c r="HZC65" s="1740"/>
      <c r="HZD65" s="1740"/>
      <c r="HZE65" s="1740"/>
      <c r="HZF65" s="349"/>
      <c r="HZG65" s="262"/>
      <c r="HZH65" s="262"/>
      <c r="HZI65" s="262"/>
      <c r="HZJ65" s="350"/>
      <c r="HZK65" s="262"/>
      <c r="HZL65" s="262"/>
      <c r="HZM65" s="262"/>
      <c r="HZN65" s="262"/>
      <c r="HZO65" s="262"/>
      <c r="HZP65" s="262"/>
      <c r="HZQ65" s="262"/>
      <c r="HZR65" s="262"/>
      <c r="HZS65" s="262"/>
      <c r="HZT65" s="1740"/>
      <c r="HZU65" s="1740"/>
      <c r="HZV65" s="1740"/>
      <c r="HZW65" s="349"/>
      <c r="HZX65" s="262"/>
      <c r="HZY65" s="262"/>
      <c r="HZZ65" s="262"/>
      <c r="IAA65" s="350"/>
      <c r="IAB65" s="262"/>
      <c r="IAC65" s="262"/>
      <c r="IAD65" s="262"/>
      <c r="IAE65" s="262"/>
      <c r="IAF65" s="262"/>
      <c r="IAG65" s="262"/>
      <c r="IAH65" s="262"/>
      <c r="IAI65" s="262"/>
      <c r="IAJ65" s="262"/>
      <c r="IAK65" s="1740"/>
      <c r="IAL65" s="1740"/>
      <c r="IAM65" s="1740"/>
      <c r="IAN65" s="349"/>
      <c r="IAO65" s="262"/>
      <c r="IAP65" s="262"/>
      <c r="IAQ65" s="262"/>
      <c r="IAR65" s="350"/>
      <c r="IAS65" s="262"/>
      <c r="IAT65" s="262"/>
      <c r="IAU65" s="262"/>
      <c r="IAV65" s="262"/>
      <c r="IAW65" s="262"/>
      <c r="IAX65" s="262"/>
      <c r="IAY65" s="262"/>
      <c r="IAZ65" s="262"/>
      <c r="IBA65" s="262"/>
      <c r="IBB65" s="1740"/>
      <c r="IBC65" s="1740"/>
      <c r="IBD65" s="1740"/>
      <c r="IBE65" s="349"/>
      <c r="IBF65" s="262"/>
      <c r="IBG65" s="262"/>
      <c r="IBH65" s="262"/>
      <c r="IBI65" s="350"/>
      <c r="IBJ65" s="262"/>
      <c r="IBK65" s="262"/>
      <c r="IBL65" s="262"/>
      <c r="IBM65" s="262"/>
      <c r="IBN65" s="262"/>
      <c r="IBO65" s="262"/>
      <c r="IBP65" s="262"/>
      <c r="IBQ65" s="262"/>
      <c r="IBR65" s="262"/>
      <c r="IBS65" s="1740"/>
      <c r="IBT65" s="1740"/>
      <c r="IBU65" s="1740"/>
      <c r="IBV65" s="349"/>
      <c r="IBW65" s="262"/>
      <c r="IBX65" s="262"/>
      <c r="IBY65" s="262"/>
      <c r="IBZ65" s="350"/>
      <c r="ICA65" s="262"/>
      <c r="ICB65" s="262"/>
      <c r="ICC65" s="262"/>
      <c r="ICD65" s="262"/>
      <c r="ICE65" s="262"/>
      <c r="ICF65" s="262"/>
      <c r="ICG65" s="262"/>
      <c r="ICH65" s="262"/>
      <c r="ICI65" s="262"/>
      <c r="ICJ65" s="1740"/>
      <c r="ICK65" s="1740"/>
      <c r="ICL65" s="1740"/>
      <c r="ICM65" s="349"/>
      <c r="ICN65" s="262"/>
      <c r="ICO65" s="262"/>
      <c r="ICP65" s="262"/>
      <c r="ICQ65" s="350"/>
      <c r="ICR65" s="262"/>
      <c r="ICS65" s="262"/>
      <c r="ICT65" s="262"/>
      <c r="ICU65" s="262"/>
      <c r="ICV65" s="262"/>
      <c r="ICW65" s="262"/>
      <c r="ICX65" s="262"/>
      <c r="ICY65" s="262"/>
      <c r="ICZ65" s="262"/>
      <c r="IDA65" s="1740"/>
      <c r="IDB65" s="1740"/>
      <c r="IDC65" s="1740"/>
      <c r="IDD65" s="349"/>
      <c r="IDE65" s="262"/>
      <c r="IDF65" s="262"/>
      <c r="IDG65" s="262"/>
      <c r="IDH65" s="350"/>
      <c r="IDI65" s="262"/>
      <c r="IDJ65" s="262"/>
      <c r="IDK65" s="262"/>
      <c r="IDL65" s="262"/>
      <c r="IDM65" s="262"/>
      <c r="IDN65" s="262"/>
      <c r="IDO65" s="262"/>
      <c r="IDP65" s="262"/>
      <c r="IDQ65" s="262"/>
      <c r="IDR65" s="1740"/>
      <c r="IDS65" s="1740"/>
      <c r="IDT65" s="1740"/>
      <c r="IDU65" s="349"/>
      <c r="IDV65" s="262"/>
      <c r="IDW65" s="262"/>
      <c r="IDX65" s="262"/>
      <c r="IDY65" s="350"/>
      <c r="IDZ65" s="262"/>
      <c r="IEA65" s="262"/>
      <c r="IEB65" s="262"/>
      <c r="IEC65" s="262"/>
      <c r="IED65" s="262"/>
      <c r="IEE65" s="262"/>
      <c r="IEF65" s="262"/>
      <c r="IEG65" s="262"/>
      <c r="IEH65" s="262"/>
      <c r="IEI65" s="1740"/>
      <c r="IEJ65" s="1740"/>
      <c r="IEK65" s="1740"/>
      <c r="IEL65" s="349"/>
      <c r="IEM65" s="262"/>
      <c r="IEN65" s="262"/>
      <c r="IEO65" s="262"/>
      <c r="IEP65" s="350"/>
      <c r="IEQ65" s="262"/>
      <c r="IER65" s="262"/>
      <c r="IES65" s="262"/>
      <c r="IET65" s="262"/>
      <c r="IEU65" s="262"/>
      <c r="IEV65" s="262"/>
      <c r="IEW65" s="262"/>
      <c r="IEX65" s="262"/>
      <c r="IEY65" s="262"/>
      <c r="IEZ65" s="1740"/>
      <c r="IFA65" s="1740"/>
      <c r="IFB65" s="1740"/>
      <c r="IFC65" s="349"/>
      <c r="IFD65" s="262"/>
      <c r="IFE65" s="262"/>
      <c r="IFF65" s="262"/>
      <c r="IFG65" s="350"/>
      <c r="IFH65" s="262"/>
      <c r="IFI65" s="262"/>
      <c r="IFJ65" s="262"/>
      <c r="IFK65" s="262"/>
      <c r="IFL65" s="262"/>
      <c r="IFM65" s="262"/>
      <c r="IFN65" s="262"/>
      <c r="IFO65" s="262"/>
      <c r="IFP65" s="262"/>
      <c r="IFQ65" s="1740"/>
      <c r="IFR65" s="1740"/>
      <c r="IFS65" s="1740"/>
      <c r="IFT65" s="349"/>
      <c r="IFU65" s="262"/>
      <c r="IFV65" s="262"/>
      <c r="IFW65" s="262"/>
      <c r="IFX65" s="350"/>
      <c r="IFY65" s="262"/>
      <c r="IFZ65" s="262"/>
      <c r="IGA65" s="262"/>
      <c r="IGB65" s="262"/>
      <c r="IGC65" s="262"/>
      <c r="IGD65" s="262"/>
      <c r="IGE65" s="262"/>
      <c r="IGF65" s="262"/>
      <c r="IGG65" s="262"/>
      <c r="IGH65" s="1740"/>
      <c r="IGI65" s="1740"/>
      <c r="IGJ65" s="1740"/>
      <c r="IGK65" s="349"/>
      <c r="IGL65" s="262"/>
      <c r="IGM65" s="262"/>
      <c r="IGN65" s="262"/>
      <c r="IGO65" s="350"/>
      <c r="IGP65" s="262"/>
      <c r="IGQ65" s="262"/>
      <c r="IGR65" s="262"/>
      <c r="IGS65" s="262"/>
      <c r="IGT65" s="262"/>
      <c r="IGU65" s="262"/>
      <c r="IGV65" s="262"/>
      <c r="IGW65" s="262"/>
      <c r="IGX65" s="262"/>
      <c r="IGY65" s="1740"/>
      <c r="IGZ65" s="1740"/>
      <c r="IHA65" s="1740"/>
      <c r="IHB65" s="349"/>
      <c r="IHC65" s="262"/>
      <c r="IHD65" s="262"/>
      <c r="IHE65" s="262"/>
      <c r="IHF65" s="350"/>
      <c r="IHG65" s="262"/>
      <c r="IHH65" s="262"/>
      <c r="IHI65" s="262"/>
      <c r="IHJ65" s="262"/>
      <c r="IHK65" s="262"/>
      <c r="IHL65" s="262"/>
      <c r="IHM65" s="262"/>
      <c r="IHN65" s="262"/>
      <c r="IHO65" s="262"/>
      <c r="IHP65" s="1740"/>
      <c r="IHQ65" s="1740"/>
      <c r="IHR65" s="1740"/>
      <c r="IHS65" s="349"/>
      <c r="IHT65" s="262"/>
      <c r="IHU65" s="262"/>
      <c r="IHV65" s="262"/>
      <c r="IHW65" s="350"/>
      <c r="IHX65" s="262"/>
      <c r="IHY65" s="262"/>
      <c r="IHZ65" s="262"/>
      <c r="IIA65" s="262"/>
      <c r="IIB65" s="262"/>
      <c r="IIC65" s="262"/>
      <c r="IID65" s="262"/>
      <c r="IIE65" s="262"/>
      <c r="IIF65" s="262"/>
      <c r="IIG65" s="1740"/>
      <c r="IIH65" s="1740"/>
      <c r="III65" s="1740"/>
      <c r="IIJ65" s="349"/>
      <c r="IIK65" s="262"/>
      <c r="IIL65" s="262"/>
      <c r="IIM65" s="262"/>
      <c r="IIN65" s="350"/>
      <c r="IIO65" s="262"/>
      <c r="IIP65" s="262"/>
      <c r="IIQ65" s="262"/>
      <c r="IIR65" s="262"/>
      <c r="IIS65" s="262"/>
      <c r="IIT65" s="262"/>
      <c r="IIU65" s="262"/>
      <c r="IIV65" s="262"/>
      <c r="IIW65" s="262"/>
      <c r="IIX65" s="1740"/>
      <c r="IIY65" s="1740"/>
      <c r="IIZ65" s="1740"/>
      <c r="IJA65" s="349"/>
      <c r="IJB65" s="262"/>
      <c r="IJC65" s="262"/>
      <c r="IJD65" s="262"/>
      <c r="IJE65" s="350"/>
      <c r="IJF65" s="262"/>
      <c r="IJG65" s="262"/>
      <c r="IJH65" s="262"/>
      <c r="IJI65" s="262"/>
      <c r="IJJ65" s="262"/>
      <c r="IJK65" s="262"/>
      <c r="IJL65" s="262"/>
      <c r="IJM65" s="262"/>
      <c r="IJN65" s="262"/>
      <c r="IJO65" s="1740"/>
      <c r="IJP65" s="1740"/>
      <c r="IJQ65" s="1740"/>
      <c r="IJR65" s="349"/>
      <c r="IJS65" s="262"/>
      <c r="IJT65" s="262"/>
      <c r="IJU65" s="262"/>
      <c r="IJV65" s="350"/>
      <c r="IJW65" s="262"/>
      <c r="IJX65" s="262"/>
      <c r="IJY65" s="262"/>
      <c r="IJZ65" s="262"/>
      <c r="IKA65" s="262"/>
      <c r="IKB65" s="262"/>
      <c r="IKC65" s="262"/>
      <c r="IKD65" s="262"/>
      <c r="IKE65" s="262"/>
      <c r="IKF65" s="1740"/>
      <c r="IKG65" s="1740"/>
      <c r="IKH65" s="1740"/>
      <c r="IKI65" s="349"/>
      <c r="IKJ65" s="262"/>
      <c r="IKK65" s="262"/>
      <c r="IKL65" s="262"/>
      <c r="IKM65" s="350"/>
      <c r="IKN65" s="262"/>
      <c r="IKO65" s="262"/>
      <c r="IKP65" s="262"/>
      <c r="IKQ65" s="262"/>
      <c r="IKR65" s="262"/>
      <c r="IKS65" s="262"/>
      <c r="IKT65" s="262"/>
      <c r="IKU65" s="262"/>
      <c r="IKV65" s="262"/>
      <c r="IKW65" s="1740"/>
      <c r="IKX65" s="1740"/>
      <c r="IKY65" s="1740"/>
      <c r="IKZ65" s="349"/>
      <c r="ILA65" s="262"/>
      <c r="ILB65" s="262"/>
      <c r="ILC65" s="262"/>
      <c r="ILD65" s="350"/>
      <c r="ILE65" s="262"/>
      <c r="ILF65" s="262"/>
      <c r="ILG65" s="262"/>
      <c r="ILH65" s="262"/>
      <c r="ILI65" s="262"/>
      <c r="ILJ65" s="262"/>
      <c r="ILK65" s="262"/>
      <c r="ILL65" s="262"/>
      <c r="ILM65" s="262"/>
      <c r="ILN65" s="1740"/>
      <c r="ILO65" s="1740"/>
      <c r="ILP65" s="1740"/>
      <c r="ILQ65" s="349"/>
      <c r="ILR65" s="262"/>
      <c r="ILS65" s="262"/>
      <c r="ILT65" s="262"/>
      <c r="ILU65" s="350"/>
      <c r="ILV65" s="262"/>
      <c r="ILW65" s="262"/>
      <c r="ILX65" s="262"/>
      <c r="ILY65" s="262"/>
      <c r="ILZ65" s="262"/>
      <c r="IMA65" s="262"/>
      <c r="IMB65" s="262"/>
      <c r="IMC65" s="262"/>
      <c r="IMD65" s="262"/>
      <c r="IME65" s="1740"/>
      <c r="IMF65" s="1740"/>
      <c r="IMG65" s="1740"/>
      <c r="IMH65" s="349"/>
      <c r="IMI65" s="262"/>
      <c r="IMJ65" s="262"/>
      <c r="IMK65" s="262"/>
      <c r="IML65" s="350"/>
      <c r="IMM65" s="262"/>
      <c r="IMN65" s="262"/>
      <c r="IMO65" s="262"/>
      <c r="IMP65" s="262"/>
      <c r="IMQ65" s="262"/>
      <c r="IMR65" s="262"/>
      <c r="IMS65" s="262"/>
      <c r="IMT65" s="262"/>
      <c r="IMU65" s="262"/>
      <c r="IMV65" s="1740"/>
      <c r="IMW65" s="1740"/>
      <c r="IMX65" s="1740"/>
      <c r="IMY65" s="349"/>
      <c r="IMZ65" s="262"/>
      <c r="INA65" s="262"/>
      <c r="INB65" s="262"/>
      <c r="INC65" s="350"/>
      <c r="IND65" s="262"/>
      <c r="INE65" s="262"/>
      <c r="INF65" s="262"/>
      <c r="ING65" s="262"/>
      <c r="INH65" s="262"/>
      <c r="INI65" s="262"/>
      <c r="INJ65" s="262"/>
      <c r="INK65" s="262"/>
      <c r="INL65" s="262"/>
      <c r="INM65" s="1740"/>
      <c r="INN65" s="1740"/>
      <c r="INO65" s="1740"/>
      <c r="INP65" s="349"/>
      <c r="INQ65" s="262"/>
      <c r="INR65" s="262"/>
      <c r="INS65" s="262"/>
      <c r="INT65" s="350"/>
      <c r="INU65" s="262"/>
      <c r="INV65" s="262"/>
      <c r="INW65" s="262"/>
      <c r="INX65" s="262"/>
      <c r="INY65" s="262"/>
      <c r="INZ65" s="262"/>
      <c r="IOA65" s="262"/>
      <c r="IOB65" s="262"/>
      <c r="IOC65" s="262"/>
      <c r="IOD65" s="1740"/>
      <c r="IOE65" s="1740"/>
      <c r="IOF65" s="1740"/>
      <c r="IOG65" s="349"/>
      <c r="IOH65" s="262"/>
      <c r="IOI65" s="262"/>
      <c r="IOJ65" s="262"/>
      <c r="IOK65" s="350"/>
      <c r="IOL65" s="262"/>
      <c r="IOM65" s="262"/>
      <c r="ION65" s="262"/>
      <c r="IOO65" s="262"/>
      <c r="IOP65" s="262"/>
      <c r="IOQ65" s="262"/>
      <c r="IOR65" s="262"/>
      <c r="IOS65" s="262"/>
      <c r="IOT65" s="262"/>
      <c r="IOU65" s="1740"/>
      <c r="IOV65" s="1740"/>
      <c r="IOW65" s="1740"/>
      <c r="IOX65" s="349"/>
      <c r="IOY65" s="262"/>
      <c r="IOZ65" s="262"/>
      <c r="IPA65" s="262"/>
      <c r="IPB65" s="350"/>
      <c r="IPC65" s="262"/>
      <c r="IPD65" s="262"/>
      <c r="IPE65" s="262"/>
      <c r="IPF65" s="262"/>
      <c r="IPG65" s="262"/>
      <c r="IPH65" s="262"/>
      <c r="IPI65" s="262"/>
      <c r="IPJ65" s="262"/>
      <c r="IPK65" s="262"/>
      <c r="IPL65" s="1740"/>
      <c r="IPM65" s="1740"/>
      <c r="IPN65" s="1740"/>
      <c r="IPO65" s="349"/>
      <c r="IPP65" s="262"/>
      <c r="IPQ65" s="262"/>
      <c r="IPR65" s="262"/>
      <c r="IPS65" s="350"/>
      <c r="IPT65" s="262"/>
      <c r="IPU65" s="262"/>
      <c r="IPV65" s="262"/>
      <c r="IPW65" s="262"/>
      <c r="IPX65" s="262"/>
      <c r="IPY65" s="262"/>
      <c r="IPZ65" s="262"/>
      <c r="IQA65" s="262"/>
      <c r="IQB65" s="262"/>
      <c r="IQC65" s="1740"/>
      <c r="IQD65" s="1740"/>
      <c r="IQE65" s="1740"/>
      <c r="IQF65" s="349"/>
      <c r="IQG65" s="262"/>
      <c r="IQH65" s="262"/>
      <c r="IQI65" s="262"/>
      <c r="IQJ65" s="350"/>
      <c r="IQK65" s="262"/>
      <c r="IQL65" s="262"/>
      <c r="IQM65" s="262"/>
      <c r="IQN65" s="262"/>
      <c r="IQO65" s="262"/>
      <c r="IQP65" s="262"/>
      <c r="IQQ65" s="262"/>
      <c r="IQR65" s="262"/>
      <c r="IQS65" s="262"/>
      <c r="IQT65" s="1740"/>
      <c r="IQU65" s="1740"/>
      <c r="IQV65" s="1740"/>
      <c r="IQW65" s="349"/>
      <c r="IQX65" s="262"/>
      <c r="IQY65" s="262"/>
      <c r="IQZ65" s="262"/>
      <c r="IRA65" s="350"/>
      <c r="IRB65" s="262"/>
      <c r="IRC65" s="262"/>
      <c r="IRD65" s="262"/>
      <c r="IRE65" s="262"/>
      <c r="IRF65" s="262"/>
      <c r="IRG65" s="262"/>
      <c r="IRH65" s="262"/>
      <c r="IRI65" s="262"/>
      <c r="IRJ65" s="262"/>
      <c r="IRK65" s="1740"/>
      <c r="IRL65" s="1740"/>
      <c r="IRM65" s="1740"/>
      <c r="IRN65" s="349"/>
      <c r="IRO65" s="262"/>
      <c r="IRP65" s="262"/>
      <c r="IRQ65" s="262"/>
      <c r="IRR65" s="350"/>
      <c r="IRS65" s="262"/>
      <c r="IRT65" s="262"/>
      <c r="IRU65" s="262"/>
      <c r="IRV65" s="262"/>
      <c r="IRW65" s="262"/>
      <c r="IRX65" s="262"/>
      <c r="IRY65" s="262"/>
      <c r="IRZ65" s="262"/>
      <c r="ISA65" s="262"/>
      <c r="ISB65" s="1740"/>
      <c r="ISC65" s="1740"/>
      <c r="ISD65" s="1740"/>
      <c r="ISE65" s="349"/>
      <c r="ISF65" s="262"/>
      <c r="ISG65" s="262"/>
      <c r="ISH65" s="262"/>
      <c r="ISI65" s="350"/>
      <c r="ISJ65" s="262"/>
      <c r="ISK65" s="262"/>
      <c r="ISL65" s="262"/>
      <c r="ISM65" s="262"/>
      <c r="ISN65" s="262"/>
      <c r="ISO65" s="262"/>
      <c r="ISP65" s="262"/>
      <c r="ISQ65" s="262"/>
      <c r="ISR65" s="262"/>
      <c r="ISS65" s="1740"/>
      <c r="IST65" s="1740"/>
      <c r="ISU65" s="1740"/>
      <c r="ISV65" s="349"/>
      <c r="ISW65" s="262"/>
      <c r="ISX65" s="262"/>
      <c r="ISY65" s="262"/>
      <c r="ISZ65" s="350"/>
      <c r="ITA65" s="262"/>
      <c r="ITB65" s="262"/>
      <c r="ITC65" s="262"/>
      <c r="ITD65" s="262"/>
      <c r="ITE65" s="262"/>
      <c r="ITF65" s="262"/>
      <c r="ITG65" s="262"/>
      <c r="ITH65" s="262"/>
      <c r="ITI65" s="262"/>
      <c r="ITJ65" s="1740"/>
      <c r="ITK65" s="1740"/>
      <c r="ITL65" s="1740"/>
      <c r="ITM65" s="349"/>
      <c r="ITN65" s="262"/>
      <c r="ITO65" s="262"/>
      <c r="ITP65" s="262"/>
      <c r="ITQ65" s="350"/>
      <c r="ITR65" s="262"/>
      <c r="ITS65" s="262"/>
      <c r="ITT65" s="262"/>
      <c r="ITU65" s="262"/>
      <c r="ITV65" s="262"/>
      <c r="ITW65" s="262"/>
      <c r="ITX65" s="262"/>
      <c r="ITY65" s="262"/>
      <c r="ITZ65" s="262"/>
      <c r="IUA65" s="1740"/>
      <c r="IUB65" s="1740"/>
      <c r="IUC65" s="1740"/>
      <c r="IUD65" s="349"/>
      <c r="IUE65" s="262"/>
      <c r="IUF65" s="262"/>
      <c r="IUG65" s="262"/>
      <c r="IUH65" s="350"/>
      <c r="IUI65" s="262"/>
      <c r="IUJ65" s="262"/>
      <c r="IUK65" s="262"/>
      <c r="IUL65" s="262"/>
      <c r="IUM65" s="262"/>
      <c r="IUN65" s="262"/>
      <c r="IUO65" s="262"/>
      <c r="IUP65" s="262"/>
      <c r="IUQ65" s="262"/>
      <c r="IUR65" s="1740"/>
      <c r="IUS65" s="1740"/>
      <c r="IUT65" s="1740"/>
      <c r="IUU65" s="349"/>
      <c r="IUV65" s="262"/>
      <c r="IUW65" s="262"/>
      <c r="IUX65" s="262"/>
      <c r="IUY65" s="350"/>
      <c r="IUZ65" s="262"/>
      <c r="IVA65" s="262"/>
      <c r="IVB65" s="262"/>
      <c r="IVC65" s="262"/>
      <c r="IVD65" s="262"/>
      <c r="IVE65" s="262"/>
      <c r="IVF65" s="262"/>
      <c r="IVG65" s="262"/>
      <c r="IVH65" s="262"/>
      <c r="IVI65" s="1740"/>
      <c r="IVJ65" s="1740"/>
      <c r="IVK65" s="1740"/>
      <c r="IVL65" s="349"/>
      <c r="IVM65" s="262"/>
      <c r="IVN65" s="262"/>
      <c r="IVO65" s="262"/>
      <c r="IVP65" s="350"/>
      <c r="IVQ65" s="262"/>
      <c r="IVR65" s="262"/>
      <c r="IVS65" s="262"/>
      <c r="IVT65" s="262"/>
      <c r="IVU65" s="262"/>
      <c r="IVV65" s="262"/>
      <c r="IVW65" s="262"/>
      <c r="IVX65" s="262"/>
      <c r="IVY65" s="262"/>
      <c r="IVZ65" s="1740"/>
      <c r="IWA65" s="1740"/>
      <c r="IWB65" s="1740"/>
      <c r="IWC65" s="349"/>
      <c r="IWD65" s="262"/>
      <c r="IWE65" s="262"/>
      <c r="IWF65" s="262"/>
      <c r="IWG65" s="350"/>
      <c r="IWH65" s="262"/>
      <c r="IWI65" s="262"/>
      <c r="IWJ65" s="262"/>
      <c r="IWK65" s="262"/>
      <c r="IWL65" s="262"/>
      <c r="IWM65" s="262"/>
      <c r="IWN65" s="262"/>
      <c r="IWO65" s="262"/>
      <c r="IWP65" s="262"/>
      <c r="IWQ65" s="1740"/>
      <c r="IWR65" s="1740"/>
      <c r="IWS65" s="1740"/>
      <c r="IWT65" s="349"/>
      <c r="IWU65" s="262"/>
      <c r="IWV65" s="262"/>
      <c r="IWW65" s="262"/>
      <c r="IWX65" s="350"/>
      <c r="IWY65" s="262"/>
      <c r="IWZ65" s="262"/>
      <c r="IXA65" s="262"/>
      <c r="IXB65" s="262"/>
      <c r="IXC65" s="262"/>
      <c r="IXD65" s="262"/>
      <c r="IXE65" s="262"/>
      <c r="IXF65" s="262"/>
      <c r="IXG65" s="262"/>
      <c r="IXH65" s="1740"/>
      <c r="IXI65" s="1740"/>
      <c r="IXJ65" s="1740"/>
      <c r="IXK65" s="349"/>
      <c r="IXL65" s="262"/>
      <c r="IXM65" s="262"/>
      <c r="IXN65" s="262"/>
      <c r="IXO65" s="350"/>
      <c r="IXP65" s="262"/>
      <c r="IXQ65" s="262"/>
      <c r="IXR65" s="262"/>
      <c r="IXS65" s="262"/>
      <c r="IXT65" s="262"/>
      <c r="IXU65" s="262"/>
      <c r="IXV65" s="262"/>
      <c r="IXW65" s="262"/>
      <c r="IXX65" s="262"/>
      <c r="IXY65" s="1740"/>
      <c r="IXZ65" s="1740"/>
      <c r="IYA65" s="1740"/>
      <c r="IYB65" s="349"/>
      <c r="IYC65" s="262"/>
      <c r="IYD65" s="262"/>
      <c r="IYE65" s="262"/>
      <c r="IYF65" s="350"/>
      <c r="IYG65" s="262"/>
      <c r="IYH65" s="262"/>
      <c r="IYI65" s="262"/>
      <c r="IYJ65" s="262"/>
      <c r="IYK65" s="262"/>
      <c r="IYL65" s="262"/>
      <c r="IYM65" s="262"/>
      <c r="IYN65" s="262"/>
      <c r="IYO65" s="262"/>
      <c r="IYP65" s="1740"/>
      <c r="IYQ65" s="1740"/>
      <c r="IYR65" s="1740"/>
      <c r="IYS65" s="349"/>
      <c r="IYT65" s="262"/>
      <c r="IYU65" s="262"/>
      <c r="IYV65" s="262"/>
      <c r="IYW65" s="350"/>
      <c r="IYX65" s="262"/>
      <c r="IYY65" s="262"/>
      <c r="IYZ65" s="262"/>
      <c r="IZA65" s="262"/>
      <c r="IZB65" s="262"/>
      <c r="IZC65" s="262"/>
      <c r="IZD65" s="262"/>
      <c r="IZE65" s="262"/>
      <c r="IZF65" s="262"/>
      <c r="IZG65" s="1740"/>
      <c r="IZH65" s="1740"/>
      <c r="IZI65" s="1740"/>
      <c r="IZJ65" s="349"/>
      <c r="IZK65" s="262"/>
      <c r="IZL65" s="262"/>
      <c r="IZM65" s="262"/>
      <c r="IZN65" s="350"/>
      <c r="IZO65" s="262"/>
      <c r="IZP65" s="262"/>
      <c r="IZQ65" s="262"/>
      <c r="IZR65" s="262"/>
      <c r="IZS65" s="262"/>
      <c r="IZT65" s="262"/>
      <c r="IZU65" s="262"/>
      <c r="IZV65" s="262"/>
      <c r="IZW65" s="262"/>
      <c r="IZX65" s="1740"/>
      <c r="IZY65" s="1740"/>
      <c r="IZZ65" s="1740"/>
      <c r="JAA65" s="349"/>
      <c r="JAB65" s="262"/>
      <c r="JAC65" s="262"/>
      <c r="JAD65" s="262"/>
      <c r="JAE65" s="350"/>
      <c r="JAF65" s="262"/>
      <c r="JAG65" s="262"/>
      <c r="JAH65" s="262"/>
      <c r="JAI65" s="262"/>
      <c r="JAJ65" s="262"/>
      <c r="JAK65" s="262"/>
      <c r="JAL65" s="262"/>
      <c r="JAM65" s="262"/>
      <c r="JAN65" s="262"/>
      <c r="JAO65" s="1740"/>
      <c r="JAP65" s="1740"/>
      <c r="JAQ65" s="1740"/>
      <c r="JAR65" s="349"/>
      <c r="JAS65" s="262"/>
      <c r="JAT65" s="262"/>
      <c r="JAU65" s="262"/>
      <c r="JAV65" s="350"/>
      <c r="JAW65" s="262"/>
      <c r="JAX65" s="262"/>
      <c r="JAY65" s="262"/>
      <c r="JAZ65" s="262"/>
      <c r="JBA65" s="262"/>
      <c r="JBB65" s="262"/>
      <c r="JBC65" s="262"/>
      <c r="JBD65" s="262"/>
      <c r="JBE65" s="262"/>
      <c r="JBF65" s="1740"/>
      <c r="JBG65" s="1740"/>
      <c r="JBH65" s="1740"/>
      <c r="JBI65" s="349"/>
      <c r="JBJ65" s="262"/>
      <c r="JBK65" s="262"/>
      <c r="JBL65" s="262"/>
      <c r="JBM65" s="350"/>
      <c r="JBN65" s="262"/>
      <c r="JBO65" s="262"/>
      <c r="JBP65" s="262"/>
      <c r="JBQ65" s="262"/>
      <c r="JBR65" s="262"/>
      <c r="JBS65" s="262"/>
      <c r="JBT65" s="262"/>
      <c r="JBU65" s="262"/>
      <c r="JBV65" s="262"/>
      <c r="JBW65" s="1740"/>
      <c r="JBX65" s="1740"/>
      <c r="JBY65" s="1740"/>
      <c r="JBZ65" s="349"/>
      <c r="JCA65" s="262"/>
      <c r="JCB65" s="262"/>
      <c r="JCC65" s="262"/>
      <c r="JCD65" s="350"/>
      <c r="JCE65" s="262"/>
      <c r="JCF65" s="262"/>
      <c r="JCG65" s="262"/>
      <c r="JCH65" s="262"/>
      <c r="JCI65" s="262"/>
      <c r="JCJ65" s="262"/>
      <c r="JCK65" s="262"/>
      <c r="JCL65" s="262"/>
      <c r="JCM65" s="262"/>
      <c r="JCN65" s="1740"/>
      <c r="JCO65" s="1740"/>
      <c r="JCP65" s="1740"/>
      <c r="JCQ65" s="349"/>
      <c r="JCR65" s="262"/>
      <c r="JCS65" s="262"/>
      <c r="JCT65" s="262"/>
      <c r="JCU65" s="350"/>
      <c r="JCV65" s="262"/>
      <c r="JCW65" s="262"/>
      <c r="JCX65" s="262"/>
      <c r="JCY65" s="262"/>
      <c r="JCZ65" s="262"/>
      <c r="JDA65" s="262"/>
      <c r="JDB65" s="262"/>
      <c r="JDC65" s="262"/>
      <c r="JDD65" s="262"/>
      <c r="JDE65" s="1740"/>
      <c r="JDF65" s="1740"/>
      <c r="JDG65" s="1740"/>
      <c r="JDH65" s="349"/>
      <c r="JDI65" s="262"/>
      <c r="JDJ65" s="262"/>
      <c r="JDK65" s="262"/>
      <c r="JDL65" s="350"/>
      <c r="JDM65" s="262"/>
      <c r="JDN65" s="262"/>
      <c r="JDO65" s="262"/>
      <c r="JDP65" s="262"/>
      <c r="JDQ65" s="262"/>
      <c r="JDR65" s="262"/>
      <c r="JDS65" s="262"/>
      <c r="JDT65" s="262"/>
      <c r="JDU65" s="262"/>
      <c r="JDV65" s="1740"/>
      <c r="JDW65" s="1740"/>
      <c r="JDX65" s="1740"/>
      <c r="JDY65" s="349"/>
      <c r="JDZ65" s="262"/>
      <c r="JEA65" s="262"/>
      <c r="JEB65" s="262"/>
      <c r="JEC65" s="350"/>
      <c r="JED65" s="262"/>
      <c r="JEE65" s="262"/>
      <c r="JEF65" s="262"/>
      <c r="JEG65" s="262"/>
      <c r="JEH65" s="262"/>
      <c r="JEI65" s="262"/>
      <c r="JEJ65" s="262"/>
      <c r="JEK65" s="262"/>
      <c r="JEL65" s="262"/>
      <c r="JEM65" s="1740"/>
      <c r="JEN65" s="1740"/>
      <c r="JEO65" s="1740"/>
      <c r="JEP65" s="349"/>
      <c r="JEQ65" s="262"/>
      <c r="JER65" s="262"/>
      <c r="JES65" s="262"/>
      <c r="JET65" s="350"/>
      <c r="JEU65" s="262"/>
      <c r="JEV65" s="262"/>
      <c r="JEW65" s="262"/>
      <c r="JEX65" s="262"/>
      <c r="JEY65" s="262"/>
      <c r="JEZ65" s="262"/>
      <c r="JFA65" s="262"/>
      <c r="JFB65" s="262"/>
      <c r="JFC65" s="262"/>
      <c r="JFD65" s="1740"/>
      <c r="JFE65" s="1740"/>
      <c r="JFF65" s="1740"/>
      <c r="JFG65" s="349"/>
      <c r="JFH65" s="262"/>
      <c r="JFI65" s="262"/>
      <c r="JFJ65" s="262"/>
      <c r="JFK65" s="350"/>
      <c r="JFL65" s="262"/>
      <c r="JFM65" s="262"/>
      <c r="JFN65" s="262"/>
      <c r="JFO65" s="262"/>
      <c r="JFP65" s="262"/>
      <c r="JFQ65" s="262"/>
      <c r="JFR65" s="262"/>
      <c r="JFS65" s="262"/>
      <c r="JFT65" s="262"/>
      <c r="JFU65" s="1740"/>
      <c r="JFV65" s="1740"/>
      <c r="JFW65" s="1740"/>
      <c r="JFX65" s="349"/>
      <c r="JFY65" s="262"/>
      <c r="JFZ65" s="262"/>
      <c r="JGA65" s="262"/>
      <c r="JGB65" s="350"/>
      <c r="JGC65" s="262"/>
      <c r="JGD65" s="262"/>
      <c r="JGE65" s="262"/>
      <c r="JGF65" s="262"/>
      <c r="JGG65" s="262"/>
      <c r="JGH65" s="262"/>
      <c r="JGI65" s="262"/>
      <c r="JGJ65" s="262"/>
      <c r="JGK65" s="262"/>
      <c r="JGL65" s="1740"/>
      <c r="JGM65" s="1740"/>
      <c r="JGN65" s="1740"/>
      <c r="JGO65" s="349"/>
      <c r="JGP65" s="262"/>
      <c r="JGQ65" s="262"/>
      <c r="JGR65" s="262"/>
      <c r="JGS65" s="350"/>
      <c r="JGT65" s="262"/>
      <c r="JGU65" s="262"/>
      <c r="JGV65" s="262"/>
      <c r="JGW65" s="262"/>
      <c r="JGX65" s="262"/>
      <c r="JGY65" s="262"/>
      <c r="JGZ65" s="262"/>
      <c r="JHA65" s="262"/>
      <c r="JHB65" s="262"/>
      <c r="JHC65" s="1740"/>
      <c r="JHD65" s="1740"/>
      <c r="JHE65" s="1740"/>
      <c r="JHF65" s="349"/>
      <c r="JHG65" s="262"/>
      <c r="JHH65" s="262"/>
      <c r="JHI65" s="262"/>
      <c r="JHJ65" s="350"/>
      <c r="JHK65" s="262"/>
      <c r="JHL65" s="262"/>
      <c r="JHM65" s="262"/>
      <c r="JHN65" s="262"/>
      <c r="JHO65" s="262"/>
      <c r="JHP65" s="262"/>
      <c r="JHQ65" s="262"/>
      <c r="JHR65" s="262"/>
      <c r="JHS65" s="262"/>
      <c r="JHT65" s="1740"/>
      <c r="JHU65" s="1740"/>
      <c r="JHV65" s="1740"/>
      <c r="JHW65" s="349"/>
      <c r="JHX65" s="262"/>
      <c r="JHY65" s="262"/>
      <c r="JHZ65" s="262"/>
      <c r="JIA65" s="350"/>
      <c r="JIB65" s="262"/>
      <c r="JIC65" s="262"/>
      <c r="JID65" s="262"/>
      <c r="JIE65" s="262"/>
      <c r="JIF65" s="262"/>
      <c r="JIG65" s="262"/>
      <c r="JIH65" s="262"/>
      <c r="JII65" s="262"/>
      <c r="JIJ65" s="262"/>
      <c r="JIK65" s="1740"/>
      <c r="JIL65" s="1740"/>
      <c r="JIM65" s="1740"/>
      <c r="JIN65" s="349"/>
      <c r="JIO65" s="262"/>
      <c r="JIP65" s="262"/>
      <c r="JIQ65" s="262"/>
      <c r="JIR65" s="350"/>
      <c r="JIS65" s="262"/>
      <c r="JIT65" s="262"/>
      <c r="JIU65" s="262"/>
      <c r="JIV65" s="262"/>
      <c r="JIW65" s="262"/>
      <c r="JIX65" s="262"/>
      <c r="JIY65" s="262"/>
      <c r="JIZ65" s="262"/>
      <c r="JJA65" s="262"/>
      <c r="JJB65" s="1740"/>
      <c r="JJC65" s="1740"/>
      <c r="JJD65" s="1740"/>
      <c r="JJE65" s="349"/>
      <c r="JJF65" s="262"/>
      <c r="JJG65" s="262"/>
      <c r="JJH65" s="262"/>
      <c r="JJI65" s="350"/>
      <c r="JJJ65" s="262"/>
      <c r="JJK65" s="262"/>
      <c r="JJL65" s="262"/>
      <c r="JJM65" s="262"/>
      <c r="JJN65" s="262"/>
      <c r="JJO65" s="262"/>
      <c r="JJP65" s="262"/>
      <c r="JJQ65" s="262"/>
      <c r="JJR65" s="262"/>
      <c r="JJS65" s="1740"/>
      <c r="JJT65" s="1740"/>
      <c r="JJU65" s="1740"/>
      <c r="JJV65" s="349"/>
      <c r="JJW65" s="262"/>
      <c r="JJX65" s="262"/>
      <c r="JJY65" s="262"/>
      <c r="JJZ65" s="350"/>
      <c r="JKA65" s="262"/>
      <c r="JKB65" s="262"/>
      <c r="JKC65" s="262"/>
      <c r="JKD65" s="262"/>
      <c r="JKE65" s="262"/>
      <c r="JKF65" s="262"/>
      <c r="JKG65" s="262"/>
      <c r="JKH65" s="262"/>
      <c r="JKI65" s="262"/>
      <c r="JKJ65" s="1740"/>
      <c r="JKK65" s="1740"/>
      <c r="JKL65" s="1740"/>
      <c r="JKM65" s="349"/>
      <c r="JKN65" s="262"/>
      <c r="JKO65" s="262"/>
      <c r="JKP65" s="262"/>
      <c r="JKQ65" s="350"/>
      <c r="JKR65" s="262"/>
      <c r="JKS65" s="262"/>
      <c r="JKT65" s="262"/>
      <c r="JKU65" s="262"/>
      <c r="JKV65" s="262"/>
      <c r="JKW65" s="262"/>
      <c r="JKX65" s="262"/>
      <c r="JKY65" s="262"/>
      <c r="JKZ65" s="262"/>
      <c r="JLA65" s="1740"/>
      <c r="JLB65" s="1740"/>
      <c r="JLC65" s="1740"/>
      <c r="JLD65" s="349"/>
      <c r="JLE65" s="262"/>
      <c r="JLF65" s="262"/>
      <c r="JLG65" s="262"/>
      <c r="JLH65" s="350"/>
      <c r="JLI65" s="262"/>
      <c r="JLJ65" s="262"/>
      <c r="JLK65" s="262"/>
      <c r="JLL65" s="262"/>
      <c r="JLM65" s="262"/>
      <c r="JLN65" s="262"/>
      <c r="JLO65" s="262"/>
      <c r="JLP65" s="262"/>
      <c r="JLQ65" s="262"/>
      <c r="JLR65" s="1740"/>
      <c r="JLS65" s="1740"/>
      <c r="JLT65" s="1740"/>
      <c r="JLU65" s="349"/>
      <c r="JLV65" s="262"/>
      <c r="JLW65" s="262"/>
      <c r="JLX65" s="262"/>
      <c r="JLY65" s="350"/>
      <c r="JLZ65" s="262"/>
      <c r="JMA65" s="262"/>
      <c r="JMB65" s="262"/>
      <c r="JMC65" s="262"/>
      <c r="JMD65" s="262"/>
      <c r="JME65" s="262"/>
      <c r="JMF65" s="262"/>
      <c r="JMG65" s="262"/>
      <c r="JMH65" s="262"/>
      <c r="JMI65" s="1740"/>
      <c r="JMJ65" s="1740"/>
      <c r="JMK65" s="1740"/>
      <c r="JML65" s="349"/>
      <c r="JMM65" s="262"/>
      <c r="JMN65" s="262"/>
      <c r="JMO65" s="262"/>
      <c r="JMP65" s="350"/>
      <c r="JMQ65" s="262"/>
      <c r="JMR65" s="262"/>
      <c r="JMS65" s="262"/>
      <c r="JMT65" s="262"/>
      <c r="JMU65" s="262"/>
      <c r="JMV65" s="262"/>
      <c r="JMW65" s="262"/>
      <c r="JMX65" s="262"/>
      <c r="JMY65" s="262"/>
      <c r="JMZ65" s="1740"/>
      <c r="JNA65" s="1740"/>
      <c r="JNB65" s="1740"/>
      <c r="JNC65" s="349"/>
      <c r="JND65" s="262"/>
      <c r="JNE65" s="262"/>
      <c r="JNF65" s="262"/>
      <c r="JNG65" s="350"/>
      <c r="JNH65" s="262"/>
      <c r="JNI65" s="262"/>
      <c r="JNJ65" s="262"/>
      <c r="JNK65" s="262"/>
      <c r="JNL65" s="262"/>
      <c r="JNM65" s="262"/>
      <c r="JNN65" s="262"/>
      <c r="JNO65" s="262"/>
      <c r="JNP65" s="262"/>
      <c r="JNQ65" s="1740"/>
      <c r="JNR65" s="1740"/>
      <c r="JNS65" s="1740"/>
      <c r="JNT65" s="349"/>
      <c r="JNU65" s="262"/>
      <c r="JNV65" s="262"/>
      <c r="JNW65" s="262"/>
      <c r="JNX65" s="350"/>
      <c r="JNY65" s="262"/>
      <c r="JNZ65" s="262"/>
      <c r="JOA65" s="262"/>
      <c r="JOB65" s="262"/>
      <c r="JOC65" s="262"/>
      <c r="JOD65" s="262"/>
      <c r="JOE65" s="262"/>
      <c r="JOF65" s="262"/>
      <c r="JOG65" s="262"/>
      <c r="JOH65" s="1740"/>
      <c r="JOI65" s="1740"/>
      <c r="JOJ65" s="1740"/>
      <c r="JOK65" s="349"/>
      <c r="JOL65" s="262"/>
      <c r="JOM65" s="262"/>
      <c r="JON65" s="262"/>
      <c r="JOO65" s="350"/>
      <c r="JOP65" s="262"/>
      <c r="JOQ65" s="262"/>
      <c r="JOR65" s="262"/>
      <c r="JOS65" s="262"/>
      <c r="JOT65" s="262"/>
      <c r="JOU65" s="262"/>
      <c r="JOV65" s="262"/>
      <c r="JOW65" s="262"/>
      <c r="JOX65" s="262"/>
      <c r="JOY65" s="1740"/>
      <c r="JOZ65" s="1740"/>
      <c r="JPA65" s="1740"/>
      <c r="JPB65" s="349"/>
      <c r="JPC65" s="262"/>
      <c r="JPD65" s="262"/>
      <c r="JPE65" s="262"/>
      <c r="JPF65" s="350"/>
      <c r="JPG65" s="262"/>
      <c r="JPH65" s="262"/>
      <c r="JPI65" s="262"/>
      <c r="JPJ65" s="262"/>
      <c r="JPK65" s="262"/>
      <c r="JPL65" s="262"/>
      <c r="JPM65" s="262"/>
      <c r="JPN65" s="262"/>
      <c r="JPO65" s="262"/>
      <c r="JPP65" s="1740"/>
      <c r="JPQ65" s="1740"/>
      <c r="JPR65" s="1740"/>
      <c r="JPS65" s="349"/>
      <c r="JPT65" s="262"/>
      <c r="JPU65" s="262"/>
      <c r="JPV65" s="262"/>
      <c r="JPW65" s="350"/>
      <c r="JPX65" s="262"/>
      <c r="JPY65" s="262"/>
      <c r="JPZ65" s="262"/>
      <c r="JQA65" s="262"/>
      <c r="JQB65" s="262"/>
      <c r="JQC65" s="262"/>
      <c r="JQD65" s="262"/>
      <c r="JQE65" s="262"/>
      <c r="JQF65" s="262"/>
      <c r="JQG65" s="1740"/>
      <c r="JQH65" s="1740"/>
      <c r="JQI65" s="1740"/>
      <c r="JQJ65" s="349"/>
      <c r="JQK65" s="262"/>
      <c r="JQL65" s="262"/>
      <c r="JQM65" s="262"/>
      <c r="JQN65" s="350"/>
      <c r="JQO65" s="262"/>
      <c r="JQP65" s="262"/>
      <c r="JQQ65" s="262"/>
      <c r="JQR65" s="262"/>
      <c r="JQS65" s="262"/>
      <c r="JQT65" s="262"/>
      <c r="JQU65" s="262"/>
      <c r="JQV65" s="262"/>
      <c r="JQW65" s="262"/>
      <c r="JQX65" s="1740"/>
      <c r="JQY65" s="1740"/>
      <c r="JQZ65" s="1740"/>
      <c r="JRA65" s="349"/>
      <c r="JRB65" s="262"/>
      <c r="JRC65" s="262"/>
      <c r="JRD65" s="262"/>
      <c r="JRE65" s="350"/>
      <c r="JRF65" s="262"/>
      <c r="JRG65" s="262"/>
      <c r="JRH65" s="262"/>
      <c r="JRI65" s="262"/>
      <c r="JRJ65" s="262"/>
      <c r="JRK65" s="262"/>
      <c r="JRL65" s="262"/>
      <c r="JRM65" s="262"/>
      <c r="JRN65" s="262"/>
      <c r="JRO65" s="1740"/>
      <c r="JRP65" s="1740"/>
      <c r="JRQ65" s="1740"/>
      <c r="JRR65" s="349"/>
      <c r="JRS65" s="262"/>
      <c r="JRT65" s="262"/>
      <c r="JRU65" s="262"/>
      <c r="JRV65" s="350"/>
      <c r="JRW65" s="262"/>
      <c r="JRX65" s="262"/>
      <c r="JRY65" s="262"/>
      <c r="JRZ65" s="262"/>
      <c r="JSA65" s="262"/>
      <c r="JSB65" s="262"/>
      <c r="JSC65" s="262"/>
      <c r="JSD65" s="262"/>
      <c r="JSE65" s="262"/>
      <c r="JSF65" s="1740"/>
      <c r="JSG65" s="1740"/>
      <c r="JSH65" s="1740"/>
      <c r="JSI65" s="349"/>
      <c r="JSJ65" s="262"/>
      <c r="JSK65" s="262"/>
      <c r="JSL65" s="262"/>
      <c r="JSM65" s="350"/>
      <c r="JSN65" s="262"/>
      <c r="JSO65" s="262"/>
      <c r="JSP65" s="262"/>
      <c r="JSQ65" s="262"/>
      <c r="JSR65" s="262"/>
      <c r="JSS65" s="262"/>
      <c r="JST65" s="262"/>
      <c r="JSU65" s="262"/>
      <c r="JSV65" s="262"/>
      <c r="JSW65" s="1740"/>
      <c r="JSX65" s="1740"/>
      <c r="JSY65" s="1740"/>
      <c r="JSZ65" s="349"/>
      <c r="JTA65" s="262"/>
      <c r="JTB65" s="262"/>
      <c r="JTC65" s="262"/>
      <c r="JTD65" s="350"/>
      <c r="JTE65" s="262"/>
      <c r="JTF65" s="262"/>
      <c r="JTG65" s="262"/>
      <c r="JTH65" s="262"/>
      <c r="JTI65" s="262"/>
      <c r="JTJ65" s="262"/>
      <c r="JTK65" s="262"/>
      <c r="JTL65" s="262"/>
      <c r="JTM65" s="262"/>
      <c r="JTN65" s="1740"/>
      <c r="JTO65" s="1740"/>
      <c r="JTP65" s="1740"/>
      <c r="JTQ65" s="349"/>
      <c r="JTR65" s="262"/>
      <c r="JTS65" s="262"/>
      <c r="JTT65" s="262"/>
      <c r="JTU65" s="350"/>
      <c r="JTV65" s="262"/>
      <c r="JTW65" s="262"/>
      <c r="JTX65" s="262"/>
      <c r="JTY65" s="262"/>
      <c r="JTZ65" s="262"/>
      <c r="JUA65" s="262"/>
      <c r="JUB65" s="262"/>
      <c r="JUC65" s="262"/>
      <c r="JUD65" s="262"/>
      <c r="JUE65" s="1740"/>
      <c r="JUF65" s="1740"/>
      <c r="JUG65" s="1740"/>
      <c r="JUH65" s="349"/>
      <c r="JUI65" s="262"/>
      <c r="JUJ65" s="262"/>
      <c r="JUK65" s="262"/>
      <c r="JUL65" s="350"/>
      <c r="JUM65" s="262"/>
      <c r="JUN65" s="262"/>
      <c r="JUO65" s="262"/>
      <c r="JUP65" s="262"/>
      <c r="JUQ65" s="262"/>
      <c r="JUR65" s="262"/>
      <c r="JUS65" s="262"/>
      <c r="JUT65" s="262"/>
      <c r="JUU65" s="262"/>
      <c r="JUV65" s="1740"/>
      <c r="JUW65" s="1740"/>
      <c r="JUX65" s="1740"/>
      <c r="JUY65" s="349"/>
      <c r="JUZ65" s="262"/>
      <c r="JVA65" s="262"/>
      <c r="JVB65" s="262"/>
      <c r="JVC65" s="350"/>
      <c r="JVD65" s="262"/>
      <c r="JVE65" s="262"/>
      <c r="JVF65" s="262"/>
      <c r="JVG65" s="262"/>
      <c r="JVH65" s="262"/>
      <c r="JVI65" s="262"/>
      <c r="JVJ65" s="262"/>
      <c r="JVK65" s="262"/>
      <c r="JVL65" s="262"/>
      <c r="JVM65" s="1740"/>
      <c r="JVN65" s="1740"/>
      <c r="JVO65" s="1740"/>
      <c r="JVP65" s="349"/>
      <c r="JVQ65" s="262"/>
      <c r="JVR65" s="262"/>
      <c r="JVS65" s="262"/>
      <c r="JVT65" s="350"/>
      <c r="JVU65" s="262"/>
      <c r="JVV65" s="262"/>
      <c r="JVW65" s="262"/>
      <c r="JVX65" s="262"/>
      <c r="JVY65" s="262"/>
      <c r="JVZ65" s="262"/>
      <c r="JWA65" s="262"/>
      <c r="JWB65" s="262"/>
      <c r="JWC65" s="262"/>
      <c r="JWD65" s="1740"/>
      <c r="JWE65" s="1740"/>
      <c r="JWF65" s="1740"/>
      <c r="JWG65" s="349"/>
      <c r="JWH65" s="262"/>
      <c r="JWI65" s="262"/>
      <c r="JWJ65" s="262"/>
      <c r="JWK65" s="350"/>
      <c r="JWL65" s="262"/>
      <c r="JWM65" s="262"/>
      <c r="JWN65" s="262"/>
      <c r="JWO65" s="262"/>
      <c r="JWP65" s="262"/>
      <c r="JWQ65" s="262"/>
      <c r="JWR65" s="262"/>
      <c r="JWS65" s="262"/>
      <c r="JWT65" s="262"/>
      <c r="JWU65" s="1740"/>
      <c r="JWV65" s="1740"/>
      <c r="JWW65" s="1740"/>
      <c r="JWX65" s="349"/>
      <c r="JWY65" s="262"/>
      <c r="JWZ65" s="262"/>
      <c r="JXA65" s="262"/>
      <c r="JXB65" s="350"/>
      <c r="JXC65" s="262"/>
      <c r="JXD65" s="262"/>
      <c r="JXE65" s="262"/>
      <c r="JXF65" s="262"/>
      <c r="JXG65" s="262"/>
      <c r="JXH65" s="262"/>
      <c r="JXI65" s="262"/>
      <c r="JXJ65" s="262"/>
      <c r="JXK65" s="262"/>
      <c r="JXL65" s="1740"/>
      <c r="JXM65" s="1740"/>
      <c r="JXN65" s="1740"/>
      <c r="JXO65" s="349"/>
      <c r="JXP65" s="262"/>
      <c r="JXQ65" s="262"/>
      <c r="JXR65" s="262"/>
      <c r="JXS65" s="350"/>
      <c r="JXT65" s="262"/>
      <c r="JXU65" s="262"/>
      <c r="JXV65" s="262"/>
      <c r="JXW65" s="262"/>
      <c r="JXX65" s="262"/>
      <c r="JXY65" s="262"/>
      <c r="JXZ65" s="262"/>
      <c r="JYA65" s="262"/>
      <c r="JYB65" s="262"/>
      <c r="JYC65" s="1740"/>
      <c r="JYD65" s="1740"/>
      <c r="JYE65" s="1740"/>
      <c r="JYF65" s="349"/>
      <c r="JYG65" s="262"/>
      <c r="JYH65" s="262"/>
      <c r="JYI65" s="262"/>
      <c r="JYJ65" s="350"/>
      <c r="JYK65" s="262"/>
      <c r="JYL65" s="262"/>
      <c r="JYM65" s="262"/>
      <c r="JYN65" s="262"/>
      <c r="JYO65" s="262"/>
      <c r="JYP65" s="262"/>
      <c r="JYQ65" s="262"/>
      <c r="JYR65" s="262"/>
      <c r="JYS65" s="262"/>
      <c r="JYT65" s="1740"/>
      <c r="JYU65" s="1740"/>
      <c r="JYV65" s="1740"/>
      <c r="JYW65" s="349"/>
      <c r="JYX65" s="262"/>
      <c r="JYY65" s="262"/>
      <c r="JYZ65" s="262"/>
      <c r="JZA65" s="350"/>
      <c r="JZB65" s="262"/>
      <c r="JZC65" s="262"/>
      <c r="JZD65" s="262"/>
      <c r="JZE65" s="262"/>
      <c r="JZF65" s="262"/>
      <c r="JZG65" s="262"/>
      <c r="JZH65" s="262"/>
      <c r="JZI65" s="262"/>
      <c r="JZJ65" s="262"/>
      <c r="JZK65" s="1740"/>
      <c r="JZL65" s="1740"/>
      <c r="JZM65" s="1740"/>
      <c r="JZN65" s="349"/>
      <c r="JZO65" s="262"/>
      <c r="JZP65" s="262"/>
      <c r="JZQ65" s="262"/>
      <c r="JZR65" s="350"/>
      <c r="JZS65" s="262"/>
      <c r="JZT65" s="262"/>
      <c r="JZU65" s="262"/>
      <c r="JZV65" s="262"/>
      <c r="JZW65" s="262"/>
      <c r="JZX65" s="262"/>
      <c r="JZY65" s="262"/>
      <c r="JZZ65" s="262"/>
      <c r="KAA65" s="262"/>
      <c r="KAB65" s="1740"/>
      <c r="KAC65" s="1740"/>
      <c r="KAD65" s="1740"/>
      <c r="KAE65" s="349"/>
      <c r="KAF65" s="262"/>
      <c r="KAG65" s="262"/>
      <c r="KAH65" s="262"/>
      <c r="KAI65" s="350"/>
      <c r="KAJ65" s="262"/>
      <c r="KAK65" s="262"/>
      <c r="KAL65" s="262"/>
      <c r="KAM65" s="262"/>
      <c r="KAN65" s="262"/>
      <c r="KAO65" s="262"/>
      <c r="KAP65" s="262"/>
      <c r="KAQ65" s="262"/>
      <c r="KAR65" s="262"/>
      <c r="KAS65" s="1740"/>
      <c r="KAT65" s="1740"/>
      <c r="KAU65" s="1740"/>
      <c r="KAV65" s="349"/>
      <c r="KAW65" s="262"/>
      <c r="KAX65" s="262"/>
      <c r="KAY65" s="262"/>
      <c r="KAZ65" s="350"/>
      <c r="KBA65" s="262"/>
      <c r="KBB65" s="262"/>
      <c r="KBC65" s="262"/>
      <c r="KBD65" s="262"/>
      <c r="KBE65" s="262"/>
      <c r="KBF65" s="262"/>
      <c r="KBG65" s="262"/>
      <c r="KBH65" s="262"/>
      <c r="KBI65" s="262"/>
      <c r="KBJ65" s="1740"/>
      <c r="KBK65" s="1740"/>
      <c r="KBL65" s="1740"/>
      <c r="KBM65" s="349"/>
      <c r="KBN65" s="262"/>
      <c r="KBO65" s="262"/>
      <c r="KBP65" s="262"/>
      <c r="KBQ65" s="350"/>
      <c r="KBR65" s="262"/>
      <c r="KBS65" s="262"/>
      <c r="KBT65" s="262"/>
      <c r="KBU65" s="262"/>
      <c r="KBV65" s="262"/>
      <c r="KBW65" s="262"/>
      <c r="KBX65" s="262"/>
      <c r="KBY65" s="262"/>
      <c r="KBZ65" s="262"/>
      <c r="KCA65" s="1740"/>
      <c r="KCB65" s="1740"/>
      <c r="KCC65" s="1740"/>
      <c r="KCD65" s="349"/>
      <c r="KCE65" s="262"/>
      <c r="KCF65" s="262"/>
      <c r="KCG65" s="262"/>
      <c r="KCH65" s="350"/>
      <c r="KCI65" s="262"/>
      <c r="KCJ65" s="262"/>
      <c r="KCK65" s="262"/>
      <c r="KCL65" s="262"/>
      <c r="KCM65" s="262"/>
      <c r="KCN65" s="262"/>
      <c r="KCO65" s="262"/>
      <c r="KCP65" s="262"/>
      <c r="KCQ65" s="262"/>
      <c r="KCR65" s="1740"/>
      <c r="KCS65" s="1740"/>
      <c r="KCT65" s="1740"/>
      <c r="KCU65" s="349"/>
      <c r="KCV65" s="262"/>
      <c r="KCW65" s="262"/>
      <c r="KCX65" s="262"/>
      <c r="KCY65" s="350"/>
      <c r="KCZ65" s="262"/>
      <c r="KDA65" s="262"/>
      <c r="KDB65" s="262"/>
      <c r="KDC65" s="262"/>
      <c r="KDD65" s="262"/>
      <c r="KDE65" s="262"/>
      <c r="KDF65" s="262"/>
      <c r="KDG65" s="262"/>
      <c r="KDH65" s="262"/>
      <c r="KDI65" s="1740"/>
      <c r="KDJ65" s="1740"/>
      <c r="KDK65" s="1740"/>
      <c r="KDL65" s="349"/>
      <c r="KDM65" s="262"/>
      <c r="KDN65" s="262"/>
      <c r="KDO65" s="262"/>
      <c r="KDP65" s="350"/>
      <c r="KDQ65" s="262"/>
      <c r="KDR65" s="262"/>
      <c r="KDS65" s="262"/>
      <c r="KDT65" s="262"/>
      <c r="KDU65" s="262"/>
      <c r="KDV65" s="262"/>
      <c r="KDW65" s="262"/>
      <c r="KDX65" s="262"/>
      <c r="KDY65" s="262"/>
      <c r="KDZ65" s="1740"/>
      <c r="KEA65" s="1740"/>
      <c r="KEB65" s="1740"/>
      <c r="KEC65" s="349"/>
      <c r="KED65" s="262"/>
      <c r="KEE65" s="262"/>
      <c r="KEF65" s="262"/>
      <c r="KEG65" s="350"/>
      <c r="KEH65" s="262"/>
      <c r="KEI65" s="262"/>
      <c r="KEJ65" s="262"/>
      <c r="KEK65" s="262"/>
      <c r="KEL65" s="262"/>
      <c r="KEM65" s="262"/>
      <c r="KEN65" s="262"/>
      <c r="KEO65" s="262"/>
      <c r="KEP65" s="262"/>
      <c r="KEQ65" s="1740"/>
      <c r="KER65" s="1740"/>
      <c r="KES65" s="1740"/>
      <c r="KET65" s="349"/>
      <c r="KEU65" s="262"/>
      <c r="KEV65" s="262"/>
      <c r="KEW65" s="262"/>
      <c r="KEX65" s="350"/>
      <c r="KEY65" s="262"/>
      <c r="KEZ65" s="262"/>
      <c r="KFA65" s="262"/>
      <c r="KFB65" s="262"/>
      <c r="KFC65" s="262"/>
      <c r="KFD65" s="262"/>
      <c r="KFE65" s="262"/>
      <c r="KFF65" s="262"/>
      <c r="KFG65" s="262"/>
      <c r="KFH65" s="1740"/>
      <c r="KFI65" s="1740"/>
      <c r="KFJ65" s="1740"/>
      <c r="KFK65" s="349"/>
      <c r="KFL65" s="262"/>
      <c r="KFM65" s="262"/>
      <c r="KFN65" s="262"/>
      <c r="KFO65" s="350"/>
      <c r="KFP65" s="262"/>
      <c r="KFQ65" s="262"/>
      <c r="KFR65" s="262"/>
      <c r="KFS65" s="262"/>
      <c r="KFT65" s="262"/>
      <c r="KFU65" s="262"/>
      <c r="KFV65" s="262"/>
      <c r="KFW65" s="262"/>
      <c r="KFX65" s="262"/>
      <c r="KFY65" s="1740"/>
      <c r="KFZ65" s="1740"/>
      <c r="KGA65" s="1740"/>
      <c r="KGB65" s="349"/>
      <c r="KGC65" s="262"/>
      <c r="KGD65" s="262"/>
      <c r="KGE65" s="262"/>
      <c r="KGF65" s="350"/>
      <c r="KGG65" s="262"/>
      <c r="KGH65" s="262"/>
      <c r="KGI65" s="262"/>
      <c r="KGJ65" s="262"/>
      <c r="KGK65" s="262"/>
      <c r="KGL65" s="262"/>
      <c r="KGM65" s="262"/>
      <c r="KGN65" s="262"/>
      <c r="KGO65" s="262"/>
      <c r="KGP65" s="1740"/>
      <c r="KGQ65" s="1740"/>
      <c r="KGR65" s="1740"/>
      <c r="KGS65" s="349"/>
      <c r="KGT65" s="262"/>
      <c r="KGU65" s="262"/>
      <c r="KGV65" s="262"/>
      <c r="KGW65" s="350"/>
      <c r="KGX65" s="262"/>
      <c r="KGY65" s="262"/>
      <c r="KGZ65" s="262"/>
      <c r="KHA65" s="262"/>
      <c r="KHB65" s="262"/>
      <c r="KHC65" s="262"/>
      <c r="KHD65" s="262"/>
      <c r="KHE65" s="262"/>
      <c r="KHF65" s="262"/>
      <c r="KHG65" s="1740"/>
      <c r="KHH65" s="1740"/>
      <c r="KHI65" s="1740"/>
      <c r="KHJ65" s="349"/>
      <c r="KHK65" s="262"/>
      <c r="KHL65" s="262"/>
      <c r="KHM65" s="262"/>
      <c r="KHN65" s="350"/>
      <c r="KHO65" s="262"/>
      <c r="KHP65" s="262"/>
      <c r="KHQ65" s="262"/>
      <c r="KHR65" s="262"/>
      <c r="KHS65" s="262"/>
      <c r="KHT65" s="262"/>
      <c r="KHU65" s="262"/>
      <c r="KHV65" s="262"/>
      <c r="KHW65" s="262"/>
      <c r="KHX65" s="1740"/>
      <c r="KHY65" s="1740"/>
      <c r="KHZ65" s="1740"/>
      <c r="KIA65" s="349"/>
      <c r="KIB65" s="262"/>
      <c r="KIC65" s="262"/>
      <c r="KID65" s="262"/>
      <c r="KIE65" s="350"/>
      <c r="KIF65" s="262"/>
      <c r="KIG65" s="262"/>
      <c r="KIH65" s="262"/>
      <c r="KII65" s="262"/>
      <c r="KIJ65" s="262"/>
      <c r="KIK65" s="262"/>
      <c r="KIL65" s="262"/>
      <c r="KIM65" s="262"/>
      <c r="KIN65" s="262"/>
      <c r="KIO65" s="1740"/>
      <c r="KIP65" s="1740"/>
      <c r="KIQ65" s="1740"/>
      <c r="KIR65" s="349"/>
      <c r="KIS65" s="262"/>
      <c r="KIT65" s="262"/>
      <c r="KIU65" s="262"/>
      <c r="KIV65" s="350"/>
      <c r="KIW65" s="262"/>
      <c r="KIX65" s="262"/>
      <c r="KIY65" s="262"/>
      <c r="KIZ65" s="262"/>
      <c r="KJA65" s="262"/>
      <c r="KJB65" s="262"/>
      <c r="KJC65" s="262"/>
      <c r="KJD65" s="262"/>
      <c r="KJE65" s="262"/>
      <c r="KJF65" s="1740"/>
      <c r="KJG65" s="1740"/>
      <c r="KJH65" s="1740"/>
      <c r="KJI65" s="349"/>
      <c r="KJJ65" s="262"/>
      <c r="KJK65" s="262"/>
      <c r="KJL65" s="262"/>
      <c r="KJM65" s="350"/>
      <c r="KJN65" s="262"/>
      <c r="KJO65" s="262"/>
      <c r="KJP65" s="262"/>
      <c r="KJQ65" s="262"/>
      <c r="KJR65" s="262"/>
      <c r="KJS65" s="262"/>
      <c r="KJT65" s="262"/>
      <c r="KJU65" s="262"/>
      <c r="KJV65" s="262"/>
      <c r="KJW65" s="1740"/>
      <c r="KJX65" s="1740"/>
      <c r="KJY65" s="1740"/>
      <c r="KJZ65" s="349"/>
      <c r="KKA65" s="262"/>
      <c r="KKB65" s="262"/>
      <c r="KKC65" s="262"/>
      <c r="KKD65" s="350"/>
      <c r="KKE65" s="262"/>
      <c r="KKF65" s="262"/>
      <c r="KKG65" s="262"/>
      <c r="KKH65" s="262"/>
      <c r="KKI65" s="262"/>
      <c r="KKJ65" s="262"/>
      <c r="KKK65" s="262"/>
      <c r="KKL65" s="262"/>
      <c r="KKM65" s="262"/>
      <c r="KKN65" s="1740"/>
      <c r="KKO65" s="1740"/>
      <c r="KKP65" s="1740"/>
      <c r="KKQ65" s="349"/>
      <c r="KKR65" s="262"/>
      <c r="KKS65" s="262"/>
      <c r="KKT65" s="262"/>
      <c r="KKU65" s="350"/>
      <c r="KKV65" s="262"/>
      <c r="KKW65" s="262"/>
      <c r="KKX65" s="262"/>
      <c r="KKY65" s="262"/>
      <c r="KKZ65" s="262"/>
      <c r="KLA65" s="262"/>
      <c r="KLB65" s="262"/>
      <c r="KLC65" s="262"/>
      <c r="KLD65" s="262"/>
      <c r="KLE65" s="1740"/>
      <c r="KLF65" s="1740"/>
      <c r="KLG65" s="1740"/>
      <c r="KLH65" s="349"/>
      <c r="KLI65" s="262"/>
      <c r="KLJ65" s="262"/>
      <c r="KLK65" s="262"/>
      <c r="KLL65" s="350"/>
      <c r="KLM65" s="262"/>
      <c r="KLN65" s="262"/>
      <c r="KLO65" s="262"/>
      <c r="KLP65" s="262"/>
      <c r="KLQ65" s="262"/>
      <c r="KLR65" s="262"/>
      <c r="KLS65" s="262"/>
      <c r="KLT65" s="262"/>
      <c r="KLU65" s="262"/>
      <c r="KLV65" s="1740"/>
      <c r="KLW65" s="1740"/>
      <c r="KLX65" s="1740"/>
      <c r="KLY65" s="349"/>
      <c r="KLZ65" s="262"/>
      <c r="KMA65" s="262"/>
      <c r="KMB65" s="262"/>
      <c r="KMC65" s="350"/>
      <c r="KMD65" s="262"/>
      <c r="KME65" s="262"/>
      <c r="KMF65" s="262"/>
      <c r="KMG65" s="262"/>
      <c r="KMH65" s="262"/>
      <c r="KMI65" s="262"/>
      <c r="KMJ65" s="262"/>
      <c r="KMK65" s="262"/>
      <c r="KML65" s="262"/>
      <c r="KMM65" s="1740"/>
      <c r="KMN65" s="1740"/>
      <c r="KMO65" s="1740"/>
      <c r="KMP65" s="349"/>
      <c r="KMQ65" s="262"/>
      <c r="KMR65" s="262"/>
      <c r="KMS65" s="262"/>
      <c r="KMT65" s="350"/>
      <c r="KMU65" s="262"/>
      <c r="KMV65" s="262"/>
      <c r="KMW65" s="262"/>
      <c r="KMX65" s="262"/>
      <c r="KMY65" s="262"/>
      <c r="KMZ65" s="262"/>
      <c r="KNA65" s="262"/>
      <c r="KNB65" s="262"/>
      <c r="KNC65" s="262"/>
      <c r="KND65" s="1740"/>
      <c r="KNE65" s="1740"/>
      <c r="KNF65" s="1740"/>
      <c r="KNG65" s="349"/>
      <c r="KNH65" s="262"/>
      <c r="KNI65" s="262"/>
      <c r="KNJ65" s="262"/>
      <c r="KNK65" s="350"/>
      <c r="KNL65" s="262"/>
      <c r="KNM65" s="262"/>
      <c r="KNN65" s="262"/>
      <c r="KNO65" s="262"/>
      <c r="KNP65" s="262"/>
      <c r="KNQ65" s="262"/>
      <c r="KNR65" s="262"/>
      <c r="KNS65" s="262"/>
      <c r="KNT65" s="262"/>
      <c r="KNU65" s="1740"/>
      <c r="KNV65" s="1740"/>
      <c r="KNW65" s="1740"/>
      <c r="KNX65" s="349"/>
      <c r="KNY65" s="262"/>
      <c r="KNZ65" s="262"/>
      <c r="KOA65" s="262"/>
      <c r="KOB65" s="350"/>
      <c r="KOC65" s="262"/>
      <c r="KOD65" s="262"/>
      <c r="KOE65" s="262"/>
      <c r="KOF65" s="262"/>
      <c r="KOG65" s="262"/>
      <c r="KOH65" s="262"/>
      <c r="KOI65" s="262"/>
      <c r="KOJ65" s="262"/>
      <c r="KOK65" s="262"/>
      <c r="KOL65" s="1740"/>
      <c r="KOM65" s="1740"/>
      <c r="KON65" s="1740"/>
      <c r="KOO65" s="349"/>
      <c r="KOP65" s="262"/>
      <c r="KOQ65" s="262"/>
      <c r="KOR65" s="262"/>
      <c r="KOS65" s="350"/>
      <c r="KOT65" s="262"/>
      <c r="KOU65" s="262"/>
      <c r="KOV65" s="262"/>
      <c r="KOW65" s="262"/>
      <c r="KOX65" s="262"/>
      <c r="KOY65" s="262"/>
      <c r="KOZ65" s="262"/>
      <c r="KPA65" s="262"/>
      <c r="KPB65" s="262"/>
      <c r="KPC65" s="1740"/>
      <c r="KPD65" s="1740"/>
      <c r="KPE65" s="1740"/>
      <c r="KPF65" s="349"/>
      <c r="KPG65" s="262"/>
      <c r="KPH65" s="262"/>
      <c r="KPI65" s="262"/>
      <c r="KPJ65" s="350"/>
      <c r="KPK65" s="262"/>
      <c r="KPL65" s="262"/>
      <c r="KPM65" s="262"/>
      <c r="KPN65" s="262"/>
      <c r="KPO65" s="262"/>
      <c r="KPP65" s="262"/>
      <c r="KPQ65" s="262"/>
      <c r="KPR65" s="262"/>
      <c r="KPS65" s="262"/>
      <c r="KPT65" s="1740"/>
      <c r="KPU65" s="1740"/>
      <c r="KPV65" s="1740"/>
      <c r="KPW65" s="349"/>
      <c r="KPX65" s="262"/>
      <c r="KPY65" s="262"/>
      <c r="KPZ65" s="262"/>
      <c r="KQA65" s="350"/>
      <c r="KQB65" s="262"/>
      <c r="KQC65" s="262"/>
      <c r="KQD65" s="262"/>
      <c r="KQE65" s="262"/>
      <c r="KQF65" s="262"/>
      <c r="KQG65" s="262"/>
      <c r="KQH65" s="262"/>
      <c r="KQI65" s="262"/>
      <c r="KQJ65" s="262"/>
      <c r="KQK65" s="1740"/>
      <c r="KQL65" s="1740"/>
      <c r="KQM65" s="1740"/>
      <c r="KQN65" s="349"/>
      <c r="KQO65" s="262"/>
      <c r="KQP65" s="262"/>
      <c r="KQQ65" s="262"/>
      <c r="KQR65" s="350"/>
      <c r="KQS65" s="262"/>
      <c r="KQT65" s="262"/>
      <c r="KQU65" s="262"/>
      <c r="KQV65" s="262"/>
      <c r="KQW65" s="262"/>
      <c r="KQX65" s="262"/>
      <c r="KQY65" s="262"/>
      <c r="KQZ65" s="262"/>
      <c r="KRA65" s="262"/>
      <c r="KRB65" s="1740"/>
      <c r="KRC65" s="1740"/>
      <c r="KRD65" s="1740"/>
      <c r="KRE65" s="349"/>
      <c r="KRF65" s="262"/>
      <c r="KRG65" s="262"/>
      <c r="KRH65" s="262"/>
      <c r="KRI65" s="350"/>
      <c r="KRJ65" s="262"/>
      <c r="KRK65" s="262"/>
      <c r="KRL65" s="262"/>
      <c r="KRM65" s="262"/>
      <c r="KRN65" s="262"/>
      <c r="KRO65" s="262"/>
      <c r="KRP65" s="262"/>
      <c r="KRQ65" s="262"/>
      <c r="KRR65" s="262"/>
      <c r="KRS65" s="1740"/>
      <c r="KRT65" s="1740"/>
      <c r="KRU65" s="1740"/>
      <c r="KRV65" s="349"/>
      <c r="KRW65" s="262"/>
      <c r="KRX65" s="262"/>
      <c r="KRY65" s="262"/>
      <c r="KRZ65" s="350"/>
      <c r="KSA65" s="262"/>
      <c r="KSB65" s="262"/>
      <c r="KSC65" s="262"/>
      <c r="KSD65" s="262"/>
      <c r="KSE65" s="262"/>
      <c r="KSF65" s="262"/>
      <c r="KSG65" s="262"/>
      <c r="KSH65" s="262"/>
      <c r="KSI65" s="262"/>
      <c r="KSJ65" s="1740"/>
      <c r="KSK65" s="1740"/>
      <c r="KSL65" s="1740"/>
      <c r="KSM65" s="349"/>
      <c r="KSN65" s="262"/>
      <c r="KSO65" s="262"/>
      <c r="KSP65" s="262"/>
      <c r="KSQ65" s="350"/>
      <c r="KSR65" s="262"/>
      <c r="KSS65" s="262"/>
      <c r="KST65" s="262"/>
      <c r="KSU65" s="262"/>
      <c r="KSV65" s="262"/>
      <c r="KSW65" s="262"/>
      <c r="KSX65" s="262"/>
      <c r="KSY65" s="262"/>
      <c r="KSZ65" s="262"/>
      <c r="KTA65" s="1740"/>
      <c r="KTB65" s="1740"/>
      <c r="KTC65" s="1740"/>
      <c r="KTD65" s="349"/>
      <c r="KTE65" s="262"/>
      <c r="KTF65" s="262"/>
      <c r="KTG65" s="262"/>
      <c r="KTH65" s="350"/>
      <c r="KTI65" s="262"/>
      <c r="KTJ65" s="262"/>
      <c r="KTK65" s="262"/>
      <c r="KTL65" s="262"/>
      <c r="KTM65" s="262"/>
      <c r="KTN65" s="262"/>
      <c r="KTO65" s="262"/>
      <c r="KTP65" s="262"/>
      <c r="KTQ65" s="262"/>
      <c r="KTR65" s="1740"/>
      <c r="KTS65" s="1740"/>
      <c r="KTT65" s="1740"/>
      <c r="KTU65" s="349"/>
      <c r="KTV65" s="262"/>
      <c r="KTW65" s="262"/>
      <c r="KTX65" s="262"/>
      <c r="KTY65" s="350"/>
      <c r="KTZ65" s="262"/>
      <c r="KUA65" s="262"/>
      <c r="KUB65" s="262"/>
      <c r="KUC65" s="262"/>
      <c r="KUD65" s="262"/>
      <c r="KUE65" s="262"/>
      <c r="KUF65" s="262"/>
      <c r="KUG65" s="262"/>
      <c r="KUH65" s="262"/>
      <c r="KUI65" s="1740"/>
      <c r="KUJ65" s="1740"/>
      <c r="KUK65" s="1740"/>
      <c r="KUL65" s="349"/>
      <c r="KUM65" s="262"/>
      <c r="KUN65" s="262"/>
      <c r="KUO65" s="262"/>
      <c r="KUP65" s="350"/>
      <c r="KUQ65" s="262"/>
      <c r="KUR65" s="262"/>
      <c r="KUS65" s="262"/>
      <c r="KUT65" s="262"/>
      <c r="KUU65" s="262"/>
      <c r="KUV65" s="262"/>
      <c r="KUW65" s="262"/>
      <c r="KUX65" s="262"/>
      <c r="KUY65" s="262"/>
      <c r="KUZ65" s="1740"/>
      <c r="KVA65" s="1740"/>
      <c r="KVB65" s="1740"/>
      <c r="KVC65" s="349"/>
      <c r="KVD65" s="262"/>
      <c r="KVE65" s="262"/>
      <c r="KVF65" s="262"/>
      <c r="KVG65" s="350"/>
      <c r="KVH65" s="262"/>
      <c r="KVI65" s="262"/>
      <c r="KVJ65" s="262"/>
      <c r="KVK65" s="262"/>
      <c r="KVL65" s="262"/>
      <c r="KVM65" s="262"/>
      <c r="KVN65" s="262"/>
      <c r="KVO65" s="262"/>
      <c r="KVP65" s="262"/>
      <c r="KVQ65" s="1740"/>
      <c r="KVR65" s="1740"/>
      <c r="KVS65" s="1740"/>
      <c r="KVT65" s="349"/>
      <c r="KVU65" s="262"/>
      <c r="KVV65" s="262"/>
      <c r="KVW65" s="262"/>
      <c r="KVX65" s="350"/>
      <c r="KVY65" s="262"/>
      <c r="KVZ65" s="262"/>
      <c r="KWA65" s="262"/>
      <c r="KWB65" s="262"/>
      <c r="KWC65" s="262"/>
      <c r="KWD65" s="262"/>
      <c r="KWE65" s="262"/>
      <c r="KWF65" s="262"/>
      <c r="KWG65" s="262"/>
      <c r="KWH65" s="1740"/>
      <c r="KWI65" s="1740"/>
      <c r="KWJ65" s="1740"/>
      <c r="KWK65" s="349"/>
      <c r="KWL65" s="262"/>
      <c r="KWM65" s="262"/>
      <c r="KWN65" s="262"/>
      <c r="KWO65" s="350"/>
      <c r="KWP65" s="262"/>
      <c r="KWQ65" s="262"/>
      <c r="KWR65" s="262"/>
      <c r="KWS65" s="262"/>
      <c r="KWT65" s="262"/>
      <c r="KWU65" s="262"/>
      <c r="KWV65" s="262"/>
      <c r="KWW65" s="262"/>
      <c r="KWX65" s="262"/>
      <c r="KWY65" s="1740"/>
      <c r="KWZ65" s="1740"/>
      <c r="KXA65" s="1740"/>
      <c r="KXB65" s="349"/>
      <c r="KXC65" s="262"/>
      <c r="KXD65" s="262"/>
      <c r="KXE65" s="262"/>
      <c r="KXF65" s="350"/>
      <c r="KXG65" s="262"/>
      <c r="KXH65" s="262"/>
      <c r="KXI65" s="262"/>
      <c r="KXJ65" s="262"/>
      <c r="KXK65" s="262"/>
      <c r="KXL65" s="262"/>
      <c r="KXM65" s="262"/>
      <c r="KXN65" s="262"/>
      <c r="KXO65" s="262"/>
      <c r="KXP65" s="1740"/>
      <c r="KXQ65" s="1740"/>
      <c r="KXR65" s="1740"/>
      <c r="KXS65" s="349"/>
      <c r="KXT65" s="262"/>
      <c r="KXU65" s="262"/>
      <c r="KXV65" s="262"/>
      <c r="KXW65" s="350"/>
      <c r="KXX65" s="262"/>
      <c r="KXY65" s="262"/>
      <c r="KXZ65" s="262"/>
      <c r="KYA65" s="262"/>
      <c r="KYB65" s="262"/>
      <c r="KYC65" s="262"/>
      <c r="KYD65" s="262"/>
      <c r="KYE65" s="262"/>
      <c r="KYF65" s="262"/>
      <c r="KYG65" s="1740"/>
      <c r="KYH65" s="1740"/>
      <c r="KYI65" s="1740"/>
      <c r="KYJ65" s="349"/>
      <c r="KYK65" s="262"/>
      <c r="KYL65" s="262"/>
      <c r="KYM65" s="262"/>
      <c r="KYN65" s="350"/>
      <c r="KYO65" s="262"/>
      <c r="KYP65" s="262"/>
      <c r="KYQ65" s="262"/>
      <c r="KYR65" s="262"/>
      <c r="KYS65" s="262"/>
      <c r="KYT65" s="262"/>
      <c r="KYU65" s="262"/>
      <c r="KYV65" s="262"/>
      <c r="KYW65" s="262"/>
      <c r="KYX65" s="1740"/>
      <c r="KYY65" s="1740"/>
      <c r="KYZ65" s="1740"/>
      <c r="KZA65" s="349"/>
      <c r="KZB65" s="262"/>
      <c r="KZC65" s="262"/>
      <c r="KZD65" s="262"/>
      <c r="KZE65" s="350"/>
      <c r="KZF65" s="262"/>
      <c r="KZG65" s="262"/>
      <c r="KZH65" s="262"/>
      <c r="KZI65" s="262"/>
      <c r="KZJ65" s="262"/>
      <c r="KZK65" s="262"/>
      <c r="KZL65" s="262"/>
      <c r="KZM65" s="262"/>
      <c r="KZN65" s="262"/>
      <c r="KZO65" s="1740"/>
      <c r="KZP65" s="1740"/>
      <c r="KZQ65" s="1740"/>
      <c r="KZR65" s="349"/>
      <c r="KZS65" s="262"/>
      <c r="KZT65" s="262"/>
      <c r="KZU65" s="262"/>
      <c r="KZV65" s="350"/>
      <c r="KZW65" s="262"/>
      <c r="KZX65" s="262"/>
      <c r="KZY65" s="262"/>
      <c r="KZZ65" s="262"/>
      <c r="LAA65" s="262"/>
      <c r="LAB65" s="262"/>
      <c r="LAC65" s="262"/>
      <c r="LAD65" s="262"/>
      <c r="LAE65" s="262"/>
      <c r="LAF65" s="1740"/>
      <c r="LAG65" s="1740"/>
      <c r="LAH65" s="1740"/>
      <c r="LAI65" s="349"/>
      <c r="LAJ65" s="262"/>
      <c r="LAK65" s="262"/>
      <c r="LAL65" s="262"/>
      <c r="LAM65" s="350"/>
      <c r="LAN65" s="262"/>
      <c r="LAO65" s="262"/>
      <c r="LAP65" s="262"/>
      <c r="LAQ65" s="262"/>
      <c r="LAR65" s="262"/>
      <c r="LAS65" s="262"/>
      <c r="LAT65" s="262"/>
      <c r="LAU65" s="262"/>
      <c r="LAV65" s="262"/>
      <c r="LAW65" s="1740"/>
      <c r="LAX65" s="1740"/>
      <c r="LAY65" s="1740"/>
      <c r="LAZ65" s="349"/>
      <c r="LBA65" s="262"/>
      <c r="LBB65" s="262"/>
      <c r="LBC65" s="262"/>
      <c r="LBD65" s="350"/>
      <c r="LBE65" s="262"/>
      <c r="LBF65" s="262"/>
      <c r="LBG65" s="262"/>
      <c r="LBH65" s="262"/>
      <c r="LBI65" s="262"/>
      <c r="LBJ65" s="262"/>
      <c r="LBK65" s="262"/>
      <c r="LBL65" s="262"/>
      <c r="LBM65" s="262"/>
      <c r="LBN65" s="1740"/>
      <c r="LBO65" s="1740"/>
      <c r="LBP65" s="1740"/>
      <c r="LBQ65" s="349"/>
      <c r="LBR65" s="262"/>
      <c r="LBS65" s="262"/>
      <c r="LBT65" s="262"/>
      <c r="LBU65" s="350"/>
      <c r="LBV65" s="262"/>
      <c r="LBW65" s="262"/>
      <c r="LBX65" s="262"/>
      <c r="LBY65" s="262"/>
      <c r="LBZ65" s="262"/>
      <c r="LCA65" s="262"/>
      <c r="LCB65" s="262"/>
      <c r="LCC65" s="262"/>
      <c r="LCD65" s="262"/>
      <c r="LCE65" s="1740"/>
      <c r="LCF65" s="1740"/>
      <c r="LCG65" s="1740"/>
      <c r="LCH65" s="349"/>
      <c r="LCI65" s="262"/>
      <c r="LCJ65" s="262"/>
      <c r="LCK65" s="262"/>
      <c r="LCL65" s="350"/>
      <c r="LCM65" s="262"/>
      <c r="LCN65" s="262"/>
      <c r="LCO65" s="262"/>
      <c r="LCP65" s="262"/>
      <c r="LCQ65" s="262"/>
      <c r="LCR65" s="262"/>
      <c r="LCS65" s="262"/>
      <c r="LCT65" s="262"/>
      <c r="LCU65" s="262"/>
      <c r="LCV65" s="1740"/>
      <c r="LCW65" s="1740"/>
      <c r="LCX65" s="1740"/>
      <c r="LCY65" s="349"/>
      <c r="LCZ65" s="262"/>
      <c r="LDA65" s="262"/>
      <c r="LDB65" s="262"/>
      <c r="LDC65" s="350"/>
      <c r="LDD65" s="262"/>
      <c r="LDE65" s="262"/>
      <c r="LDF65" s="262"/>
      <c r="LDG65" s="262"/>
      <c r="LDH65" s="262"/>
      <c r="LDI65" s="262"/>
      <c r="LDJ65" s="262"/>
      <c r="LDK65" s="262"/>
      <c r="LDL65" s="262"/>
      <c r="LDM65" s="1740"/>
      <c r="LDN65" s="1740"/>
      <c r="LDO65" s="1740"/>
      <c r="LDP65" s="349"/>
      <c r="LDQ65" s="262"/>
      <c r="LDR65" s="262"/>
      <c r="LDS65" s="262"/>
      <c r="LDT65" s="350"/>
      <c r="LDU65" s="262"/>
      <c r="LDV65" s="262"/>
      <c r="LDW65" s="262"/>
      <c r="LDX65" s="262"/>
      <c r="LDY65" s="262"/>
      <c r="LDZ65" s="262"/>
      <c r="LEA65" s="262"/>
      <c r="LEB65" s="262"/>
      <c r="LEC65" s="262"/>
      <c r="LED65" s="1740"/>
      <c r="LEE65" s="1740"/>
      <c r="LEF65" s="1740"/>
      <c r="LEG65" s="349"/>
      <c r="LEH65" s="262"/>
      <c r="LEI65" s="262"/>
      <c r="LEJ65" s="262"/>
      <c r="LEK65" s="350"/>
      <c r="LEL65" s="262"/>
      <c r="LEM65" s="262"/>
      <c r="LEN65" s="262"/>
      <c r="LEO65" s="262"/>
      <c r="LEP65" s="262"/>
      <c r="LEQ65" s="262"/>
      <c r="LER65" s="262"/>
      <c r="LES65" s="262"/>
      <c r="LET65" s="262"/>
      <c r="LEU65" s="1740"/>
      <c r="LEV65" s="1740"/>
      <c r="LEW65" s="1740"/>
      <c r="LEX65" s="349"/>
      <c r="LEY65" s="262"/>
      <c r="LEZ65" s="262"/>
      <c r="LFA65" s="262"/>
      <c r="LFB65" s="350"/>
      <c r="LFC65" s="262"/>
      <c r="LFD65" s="262"/>
      <c r="LFE65" s="262"/>
      <c r="LFF65" s="262"/>
      <c r="LFG65" s="262"/>
      <c r="LFH65" s="262"/>
      <c r="LFI65" s="262"/>
      <c r="LFJ65" s="262"/>
      <c r="LFK65" s="262"/>
      <c r="LFL65" s="1740"/>
      <c r="LFM65" s="1740"/>
      <c r="LFN65" s="1740"/>
      <c r="LFO65" s="349"/>
      <c r="LFP65" s="262"/>
      <c r="LFQ65" s="262"/>
      <c r="LFR65" s="262"/>
      <c r="LFS65" s="350"/>
      <c r="LFT65" s="262"/>
      <c r="LFU65" s="262"/>
      <c r="LFV65" s="262"/>
      <c r="LFW65" s="262"/>
      <c r="LFX65" s="262"/>
      <c r="LFY65" s="262"/>
      <c r="LFZ65" s="262"/>
      <c r="LGA65" s="262"/>
      <c r="LGB65" s="262"/>
      <c r="LGC65" s="1740"/>
      <c r="LGD65" s="1740"/>
      <c r="LGE65" s="1740"/>
      <c r="LGF65" s="349"/>
      <c r="LGG65" s="262"/>
      <c r="LGH65" s="262"/>
      <c r="LGI65" s="262"/>
      <c r="LGJ65" s="350"/>
      <c r="LGK65" s="262"/>
      <c r="LGL65" s="262"/>
      <c r="LGM65" s="262"/>
      <c r="LGN65" s="262"/>
      <c r="LGO65" s="262"/>
      <c r="LGP65" s="262"/>
      <c r="LGQ65" s="262"/>
      <c r="LGR65" s="262"/>
      <c r="LGS65" s="262"/>
      <c r="LGT65" s="1740"/>
      <c r="LGU65" s="1740"/>
      <c r="LGV65" s="1740"/>
      <c r="LGW65" s="349"/>
      <c r="LGX65" s="262"/>
      <c r="LGY65" s="262"/>
      <c r="LGZ65" s="262"/>
      <c r="LHA65" s="350"/>
      <c r="LHB65" s="262"/>
      <c r="LHC65" s="262"/>
      <c r="LHD65" s="262"/>
      <c r="LHE65" s="262"/>
      <c r="LHF65" s="262"/>
      <c r="LHG65" s="262"/>
      <c r="LHH65" s="262"/>
      <c r="LHI65" s="262"/>
      <c r="LHJ65" s="262"/>
      <c r="LHK65" s="1740"/>
      <c r="LHL65" s="1740"/>
      <c r="LHM65" s="1740"/>
      <c r="LHN65" s="349"/>
      <c r="LHO65" s="262"/>
      <c r="LHP65" s="262"/>
      <c r="LHQ65" s="262"/>
      <c r="LHR65" s="350"/>
      <c r="LHS65" s="262"/>
      <c r="LHT65" s="262"/>
      <c r="LHU65" s="262"/>
      <c r="LHV65" s="262"/>
      <c r="LHW65" s="262"/>
      <c r="LHX65" s="262"/>
      <c r="LHY65" s="262"/>
      <c r="LHZ65" s="262"/>
      <c r="LIA65" s="262"/>
      <c r="LIB65" s="1740"/>
      <c r="LIC65" s="1740"/>
      <c r="LID65" s="1740"/>
      <c r="LIE65" s="349"/>
      <c r="LIF65" s="262"/>
      <c r="LIG65" s="262"/>
      <c r="LIH65" s="262"/>
      <c r="LII65" s="350"/>
      <c r="LIJ65" s="262"/>
      <c r="LIK65" s="262"/>
      <c r="LIL65" s="262"/>
      <c r="LIM65" s="262"/>
      <c r="LIN65" s="262"/>
      <c r="LIO65" s="262"/>
      <c r="LIP65" s="262"/>
      <c r="LIQ65" s="262"/>
      <c r="LIR65" s="262"/>
      <c r="LIS65" s="1740"/>
      <c r="LIT65" s="1740"/>
      <c r="LIU65" s="1740"/>
      <c r="LIV65" s="349"/>
      <c r="LIW65" s="262"/>
      <c r="LIX65" s="262"/>
      <c r="LIY65" s="262"/>
      <c r="LIZ65" s="350"/>
      <c r="LJA65" s="262"/>
      <c r="LJB65" s="262"/>
      <c r="LJC65" s="262"/>
      <c r="LJD65" s="262"/>
      <c r="LJE65" s="262"/>
      <c r="LJF65" s="262"/>
      <c r="LJG65" s="262"/>
      <c r="LJH65" s="262"/>
      <c r="LJI65" s="262"/>
      <c r="LJJ65" s="1740"/>
      <c r="LJK65" s="1740"/>
      <c r="LJL65" s="1740"/>
      <c r="LJM65" s="349"/>
      <c r="LJN65" s="262"/>
      <c r="LJO65" s="262"/>
      <c r="LJP65" s="262"/>
      <c r="LJQ65" s="350"/>
      <c r="LJR65" s="262"/>
      <c r="LJS65" s="262"/>
      <c r="LJT65" s="262"/>
      <c r="LJU65" s="262"/>
      <c r="LJV65" s="262"/>
      <c r="LJW65" s="262"/>
      <c r="LJX65" s="262"/>
      <c r="LJY65" s="262"/>
      <c r="LJZ65" s="262"/>
      <c r="LKA65" s="1740"/>
      <c r="LKB65" s="1740"/>
      <c r="LKC65" s="1740"/>
      <c r="LKD65" s="349"/>
      <c r="LKE65" s="262"/>
      <c r="LKF65" s="262"/>
      <c r="LKG65" s="262"/>
      <c r="LKH65" s="350"/>
      <c r="LKI65" s="262"/>
      <c r="LKJ65" s="262"/>
      <c r="LKK65" s="262"/>
      <c r="LKL65" s="262"/>
      <c r="LKM65" s="262"/>
      <c r="LKN65" s="262"/>
      <c r="LKO65" s="262"/>
      <c r="LKP65" s="262"/>
      <c r="LKQ65" s="262"/>
      <c r="LKR65" s="1740"/>
      <c r="LKS65" s="1740"/>
      <c r="LKT65" s="1740"/>
      <c r="LKU65" s="349"/>
      <c r="LKV65" s="262"/>
      <c r="LKW65" s="262"/>
      <c r="LKX65" s="262"/>
      <c r="LKY65" s="350"/>
      <c r="LKZ65" s="262"/>
      <c r="LLA65" s="262"/>
      <c r="LLB65" s="262"/>
      <c r="LLC65" s="262"/>
      <c r="LLD65" s="262"/>
      <c r="LLE65" s="262"/>
      <c r="LLF65" s="262"/>
      <c r="LLG65" s="262"/>
      <c r="LLH65" s="262"/>
      <c r="LLI65" s="1740"/>
      <c r="LLJ65" s="1740"/>
      <c r="LLK65" s="1740"/>
      <c r="LLL65" s="349"/>
      <c r="LLM65" s="262"/>
      <c r="LLN65" s="262"/>
      <c r="LLO65" s="262"/>
      <c r="LLP65" s="350"/>
      <c r="LLQ65" s="262"/>
      <c r="LLR65" s="262"/>
      <c r="LLS65" s="262"/>
      <c r="LLT65" s="262"/>
      <c r="LLU65" s="262"/>
      <c r="LLV65" s="262"/>
      <c r="LLW65" s="262"/>
      <c r="LLX65" s="262"/>
      <c r="LLY65" s="262"/>
      <c r="LLZ65" s="1740"/>
      <c r="LMA65" s="1740"/>
      <c r="LMB65" s="1740"/>
      <c r="LMC65" s="349"/>
      <c r="LMD65" s="262"/>
      <c r="LME65" s="262"/>
      <c r="LMF65" s="262"/>
      <c r="LMG65" s="350"/>
      <c r="LMH65" s="262"/>
      <c r="LMI65" s="262"/>
      <c r="LMJ65" s="262"/>
      <c r="LMK65" s="262"/>
      <c r="LML65" s="262"/>
      <c r="LMM65" s="262"/>
      <c r="LMN65" s="262"/>
      <c r="LMO65" s="262"/>
      <c r="LMP65" s="262"/>
      <c r="LMQ65" s="1740"/>
      <c r="LMR65" s="1740"/>
      <c r="LMS65" s="1740"/>
      <c r="LMT65" s="349"/>
      <c r="LMU65" s="262"/>
      <c r="LMV65" s="262"/>
      <c r="LMW65" s="262"/>
      <c r="LMX65" s="350"/>
      <c r="LMY65" s="262"/>
      <c r="LMZ65" s="262"/>
      <c r="LNA65" s="262"/>
      <c r="LNB65" s="262"/>
      <c r="LNC65" s="262"/>
      <c r="LND65" s="262"/>
      <c r="LNE65" s="262"/>
      <c r="LNF65" s="262"/>
      <c r="LNG65" s="262"/>
      <c r="LNH65" s="1740"/>
      <c r="LNI65" s="1740"/>
      <c r="LNJ65" s="1740"/>
      <c r="LNK65" s="349"/>
      <c r="LNL65" s="262"/>
      <c r="LNM65" s="262"/>
      <c r="LNN65" s="262"/>
      <c r="LNO65" s="350"/>
      <c r="LNP65" s="262"/>
      <c r="LNQ65" s="262"/>
      <c r="LNR65" s="262"/>
      <c r="LNS65" s="262"/>
      <c r="LNT65" s="262"/>
      <c r="LNU65" s="262"/>
      <c r="LNV65" s="262"/>
      <c r="LNW65" s="262"/>
      <c r="LNX65" s="262"/>
      <c r="LNY65" s="1740"/>
      <c r="LNZ65" s="1740"/>
      <c r="LOA65" s="1740"/>
      <c r="LOB65" s="349"/>
      <c r="LOC65" s="262"/>
      <c r="LOD65" s="262"/>
      <c r="LOE65" s="262"/>
      <c r="LOF65" s="350"/>
      <c r="LOG65" s="262"/>
      <c r="LOH65" s="262"/>
      <c r="LOI65" s="262"/>
      <c r="LOJ65" s="262"/>
      <c r="LOK65" s="262"/>
      <c r="LOL65" s="262"/>
      <c r="LOM65" s="262"/>
      <c r="LON65" s="262"/>
      <c r="LOO65" s="262"/>
      <c r="LOP65" s="1740"/>
      <c r="LOQ65" s="1740"/>
      <c r="LOR65" s="1740"/>
      <c r="LOS65" s="349"/>
      <c r="LOT65" s="262"/>
      <c r="LOU65" s="262"/>
      <c r="LOV65" s="262"/>
      <c r="LOW65" s="350"/>
      <c r="LOX65" s="262"/>
      <c r="LOY65" s="262"/>
      <c r="LOZ65" s="262"/>
      <c r="LPA65" s="262"/>
      <c r="LPB65" s="262"/>
      <c r="LPC65" s="262"/>
      <c r="LPD65" s="262"/>
      <c r="LPE65" s="262"/>
      <c r="LPF65" s="262"/>
      <c r="LPG65" s="1740"/>
      <c r="LPH65" s="1740"/>
      <c r="LPI65" s="1740"/>
      <c r="LPJ65" s="349"/>
      <c r="LPK65" s="262"/>
      <c r="LPL65" s="262"/>
      <c r="LPM65" s="262"/>
      <c r="LPN65" s="350"/>
      <c r="LPO65" s="262"/>
      <c r="LPP65" s="262"/>
      <c r="LPQ65" s="262"/>
      <c r="LPR65" s="262"/>
      <c r="LPS65" s="262"/>
      <c r="LPT65" s="262"/>
      <c r="LPU65" s="262"/>
      <c r="LPV65" s="262"/>
      <c r="LPW65" s="262"/>
      <c r="LPX65" s="1740"/>
      <c r="LPY65" s="1740"/>
      <c r="LPZ65" s="1740"/>
      <c r="LQA65" s="349"/>
      <c r="LQB65" s="262"/>
      <c r="LQC65" s="262"/>
      <c r="LQD65" s="262"/>
      <c r="LQE65" s="350"/>
      <c r="LQF65" s="262"/>
      <c r="LQG65" s="262"/>
      <c r="LQH65" s="262"/>
      <c r="LQI65" s="262"/>
      <c r="LQJ65" s="262"/>
      <c r="LQK65" s="262"/>
      <c r="LQL65" s="262"/>
      <c r="LQM65" s="262"/>
      <c r="LQN65" s="262"/>
      <c r="LQO65" s="1740"/>
      <c r="LQP65" s="1740"/>
      <c r="LQQ65" s="1740"/>
      <c r="LQR65" s="349"/>
      <c r="LQS65" s="262"/>
      <c r="LQT65" s="262"/>
      <c r="LQU65" s="262"/>
      <c r="LQV65" s="350"/>
      <c r="LQW65" s="262"/>
      <c r="LQX65" s="262"/>
      <c r="LQY65" s="262"/>
      <c r="LQZ65" s="262"/>
      <c r="LRA65" s="262"/>
      <c r="LRB65" s="262"/>
      <c r="LRC65" s="262"/>
      <c r="LRD65" s="262"/>
      <c r="LRE65" s="262"/>
      <c r="LRF65" s="1740"/>
      <c r="LRG65" s="1740"/>
      <c r="LRH65" s="1740"/>
      <c r="LRI65" s="349"/>
      <c r="LRJ65" s="262"/>
      <c r="LRK65" s="262"/>
      <c r="LRL65" s="262"/>
      <c r="LRM65" s="350"/>
      <c r="LRN65" s="262"/>
      <c r="LRO65" s="262"/>
      <c r="LRP65" s="262"/>
      <c r="LRQ65" s="262"/>
      <c r="LRR65" s="262"/>
      <c r="LRS65" s="262"/>
      <c r="LRT65" s="262"/>
      <c r="LRU65" s="262"/>
      <c r="LRV65" s="262"/>
      <c r="LRW65" s="1740"/>
      <c r="LRX65" s="1740"/>
      <c r="LRY65" s="1740"/>
      <c r="LRZ65" s="349"/>
      <c r="LSA65" s="262"/>
      <c r="LSB65" s="262"/>
      <c r="LSC65" s="262"/>
      <c r="LSD65" s="350"/>
      <c r="LSE65" s="262"/>
      <c r="LSF65" s="262"/>
      <c r="LSG65" s="262"/>
      <c r="LSH65" s="262"/>
      <c r="LSI65" s="262"/>
      <c r="LSJ65" s="262"/>
      <c r="LSK65" s="262"/>
      <c r="LSL65" s="262"/>
      <c r="LSM65" s="262"/>
      <c r="LSN65" s="1740"/>
      <c r="LSO65" s="1740"/>
      <c r="LSP65" s="1740"/>
      <c r="LSQ65" s="349"/>
      <c r="LSR65" s="262"/>
      <c r="LSS65" s="262"/>
      <c r="LST65" s="262"/>
      <c r="LSU65" s="350"/>
      <c r="LSV65" s="262"/>
      <c r="LSW65" s="262"/>
      <c r="LSX65" s="262"/>
      <c r="LSY65" s="262"/>
      <c r="LSZ65" s="262"/>
      <c r="LTA65" s="262"/>
      <c r="LTB65" s="262"/>
      <c r="LTC65" s="262"/>
      <c r="LTD65" s="262"/>
      <c r="LTE65" s="1740"/>
      <c r="LTF65" s="1740"/>
      <c r="LTG65" s="1740"/>
      <c r="LTH65" s="349"/>
      <c r="LTI65" s="262"/>
      <c r="LTJ65" s="262"/>
      <c r="LTK65" s="262"/>
      <c r="LTL65" s="350"/>
      <c r="LTM65" s="262"/>
      <c r="LTN65" s="262"/>
      <c r="LTO65" s="262"/>
      <c r="LTP65" s="262"/>
      <c r="LTQ65" s="262"/>
      <c r="LTR65" s="262"/>
      <c r="LTS65" s="262"/>
      <c r="LTT65" s="262"/>
      <c r="LTU65" s="262"/>
      <c r="LTV65" s="1740"/>
      <c r="LTW65" s="1740"/>
      <c r="LTX65" s="1740"/>
      <c r="LTY65" s="349"/>
      <c r="LTZ65" s="262"/>
      <c r="LUA65" s="262"/>
      <c r="LUB65" s="262"/>
      <c r="LUC65" s="350"/>
      <c r="LUD65" s="262"/>
      <c r="LUE65" s="262"/>
      <c r="LUF65" s="262"/>
      <c r="LUG65" s="262"/>
      <c r="LUH65" s="262"/>
      <c r="LUI65" s="262"/>
      <c r="LUJ65" s="262"/>
      <c r="LUK65" s="262"/>
      <c r="LUL65" s="262"/>
      <c r="LUM65" s="1740"/>
      <c r="LUN65" s="1740"/>
      <c r="LUO65" s="1740"/>
      <c r="LUP65" s="349"/>
      <c r="LUQ65" s="262"/>
      <c r="LUR65" s="262"/>
      <c r="LUS65" s="262"/>
      <c r="LUT65" s="350"/>
      <c r="LUU65" s="262"/>
      <c r="LUV65" s="262"/>
      <c r="LUW65" s="262"/>
      <c r="LUX65" s="262"/>
      <c r="LUY65" s="262"/>
      <c r="LUZ65" s="262"/>
      <c r="LVA65" s="262"/>
      <c r="LVB65" s="262"/>
      <c r="LVC65" s="262"/>
      <c r="LVD65" s="1740"/>
      <c r="LVE65" s="1740"/>
      <c r="LVF65" s="1740"/>
      <c r="LVG65" s="349"/>
      <c r="LVH65" s="262"/>
      <c r="LVI65" s="262"/>
      <c r="LVJ65" s="262"/>
      <c r="LVK65" s="350"/>
      <c r="LVL65" s="262"/>
      <c r="LVM65" s="262"/>
      <c r="LVN65" s="262"/>
      <c r="LVO65" s="262"/>
      <c r="LVP65" s="262"/>
      <c r="LVQ65" s="262"/>
      <c r="LVR65" s="262"/>
      <c r="LVS65" s="262"/>
      <c r="LVT65" s="262"/>
      <c r="LVU65" s="1740"/>
      <c r="LVV65" s="1740"/>
      <c r="LVW65" s="1740"/>
      <c r="LVX65" s="349"/>
      <c r="LVY65" s="262"/>
      <c r="LVZ65" s="262"/>
      <c r="LWA65" s="262"/>
      <c r="LWB65" s="350"/>
      <c r="LWC65" s="262"/>
      <c r="LWD65" s="262"/>
      <c r="LWE65" s="262"/>
      <c r="LWF65" s="262"/>
      <c r="LWG65" s="262"/>
      <c r="LWH65" s="262"/>
      <c r="LWI65" s="262"/>
      <c r="LWJ65" s="262"/>
      <c r="LWK65" s="262"/>
      <c r="LWL65" s="1740"/>
      <c r="LWM65" s="1740"/>
      <c r="LWN65" s="1740"/>
      <c r="LWO65" s="349"/>
      <c r="LWP65" s="262"/>
      <c r="LWQ65" s="262"/>
      <c r="LWR65" s="262"/>
      <c r="LWS65" s="350"/>
      <c r="LWT65" s="262"/>
      <c r="LWU65" s="262"/>
      <c r="LWV65" s="262"/>
      <c r="LWW65" s="262"/>
      <c r="LWX65" s="262"/>
      <c r="LWY65" s="262"/>
      <c r="LWZ65" s="262"/>
      <c r="LXA65" s="262"/>
      <c r="LXB65" s="262"/>
      <c r="LXC65" s="1740"/>
      <c r="LXD65" s="1740"/>
      <c r="LXE65" s="1740"/>
      <c r="LXF65" s="349"/>
      <c r="LXG65" s="262"/>
      <c r="LXH65" s="262"/>
      <c r="LXI65" s="262"/>
      <c r="LXJ65" s="350"/>
      <c r="LXK65" s="262"/>
      <c r="LXL65" s="262"/>
      <c r="LXM65" s="262"/>
      <c r="LXN65" s="262"/>
      <c r="LXO65" s="262"/>
      <c r="LXP65" s="262"/>
      <c r="LXQ65" s="262"/>
      <c r="LXR65" s="262"/>
      <c r="LXS65" s="262"/>
      <c r="LXT65" s="1740"/>
      <c r="LXU65" s="1740"/>
      <c r="LXV65" s="1740"/>
      <c r="LXW65" s="349"/>
      <c r="LXX65" s="262"/>
      <c r="LXY65" s="262"/>
      <c r="LXZ65" s="262"/>
      <c r="LYA65" s="350"/>
      <c r="LYB65" s="262"/>
      <c r="LYC65" s="262"/>
      <c r="LYD65" s="262"/>
      <c r="LYE65" s="262"/>
      <c r="LYF65" s="262"/>
      <c r="LYG65" s="262"/>
      <c r="LYH65" s="262"/>
      <c r="LYI65" s="262"/>
      <c r="LYJ65" s="262"/>
      <c r="LYK65" s="1740"/>
      <c r="LYL65" s="1740"/>
      <c r="LYM65" s="1740"/>
      <c r="LYN65" s="349"/>
      <c r="LYO65" s="262"/>
      <c r="LYP65" s="262"/>
      <c r="LYQ65" s="262"/>
      <c r="LYR65" s="350"/>
      <c r="LYS65" s="262"/>
      <c r="LYT65" s="262"/>
      <c r="LYU65" s="262"/>
      <c r="LYV65" s="262"/>
      <c r="LYW65" s="262"/>
      <c r="LYX65" s="262"/>
      <c r="LYY65" s="262"/>
      <c r="LYZ65" s="262"/>
      <c r="LZA65" s="262"/>
      <c r="LZB65" s="1740"/>
      <c r="LZC65" s="1740"/>
      <c r="LZD65" s="1740"/>
      <c r="LZE65" s="349"/>
      <c r="LZF65" s="262"/>
      <c r="LZG65" s="262"/>
      <c r="LZH65" s="262"/>
      <c r="LZI65" s="350"/>
      <c r="LZJ65" s="262"/>
      <c r="LZK65" s="262"/>
      <c r="LZL65" s="262"/>
      <c r="LZM65" s="262"/>
      <c r="LZN65" s="262"/>
      <c r="LZO65" s="262"/>
      <c r="LZP65" s="262"/>
      <c r="LZQ65" s="262"/>
      <c r="LZR65" s="262"/>
      <c r="LZS65" s="1740"/>
      <c r="LZT65" s="1740"/>
      <c r="LZU65" s="1740"/>
      <c r="LZV65" s="349"/>
      <c r="LZW65" s="262"/>
      <c r="LZX65" s="262"/>
      <c r="LZY65" s="262"/>
      <c r="LZZ65" s="350"/>
      <c r="MAA65" s="262"/>
      <c r="MAB65" s="262"/>
      <c r="MAC65" s="262"/>
      <c r="MAD65" s="262"/>
      <c r="MAE65" s="262"/>
      <c r="MAF65" s="262"/>
      <c r="MAG65" s="262"/>
      <c r="MAH65" s="262"/>
      <c r="MAI65" s="262"/>
      <c r="MAJ65" s="1740"/>
      <c r="MAK65" s="1740"/>
      <c r="MAL65" s="1740"/>
      <c r="MAM65" s="349"/>
      <c r="MAN65" s="262"/>
      <c r="MAO65" s="262"/>
      <c r="MAP65" s="262"/>
      <c r="MAQ65" s="350"/>
      <c r="MAR65" s="262"/>
      <c r="MAS65" s="262"/>
      <c r="MAT65" s="262"/>
      <c r="MAU65" s="262"/>
      <c r="MAV65" s="262"/>
      <c r="MAW65" s="262"/>
      <c r="MAX65" s="262"/>
      <c r="MAY65" s="262"/>
      <c r="MAZ65" s="262"/>
      <c r="MBA65" s="1740"/>
      <c r="MBB65" s="1740"/>
      <c r="MBC65" s="1740"/>
      <c r="MBD65" s="349"/>
      <c r="MBE65" s="262"/>
      <c r="MBF65" s="262"/>
      <c r="MBG65" s="262"/>
      <c r="MBH65" s="350"/>
      <c r="MBI65" s="262"/>
      <c r="MBJ65" s="262"/>
      <c r="MBK65" s="262"/>
      <c r="MBL65" s="262"/>
      <c r="MBM65" s="262"/>
      <c r="MBN65" s="262"/>
      <c r="MBO65" s="262"/>
      <c r="MBP65" s="262"/>
      <c r="MBQ65" s="262"/>
      <c r="MBR65" s="1740"/>
      <c r="MBS65" s="1740"/>
      <c r="MBT65" s="1740"/>
      <c r="MBU65" s="349"/>
      <c r="MBV65" s="262"/>
      <c r="MBW65" s="262"/>
      <c r="MBX65" s="262"/>
      <c r="MBY65" s="350"/>
      <c r="MBZ65" s="262"/>
      <c r="MCA65" s="262"/>
      <c r="MCB65" s="262"/>
      <c r="MCC65" s="262"/>
      <c r="MCD65" s="262"/>
      <c r="MCE65" s="262"/>
      <c r="MCF65" s="262"/>
      <c r="MCG65" s="262"/>
      <c r="MCH65" s="262"/>
      <c r="MCI65" s="1740"/>
      <c r="MCJ65" s="1740"/>
      <c r="MCK65" s="1740"/>
      <c r="MCL65" s="349"/>
      <c r="MCM65" s="262"/>
      <c r="MCN65" s="262"/>
      <c r="MCO65" s="262"/>
      <c r="MCP65" s="350"/>
      <c r="MCQ65" s="262"/>
      <c r="MCR65" s="262"/>
      <c r="MCS65" s="262"/>
      <c r="MCT65" s="262"/>
      <c r="MCU65" s="262"/>
      <c r="MCV65" s="262"/>
      <c r="MCW65" s="262"/>
      <c r="MCX65" s="262"/>
      <c r="MCY65" s="262"/>
      <c r="MCZ65" s="1740"/>
      <c r="MDA65" s="1740"/>
      <c r="MDB65" s="1740"/>
      <c r="MDC65" s="349"/>
      <c r="MDD65" s="262"/>
      <c r="MDE65" s="262"/>
      <c r="MDF65" s="262"/>
      <c r="MDG65" s="350"/>
      <c r="MDH65" s="262"/>
      <c r="MDI65" s="262"/>
      <c r="MDJ65" s="262"/>
      <c r="MDK65" s="262"/>
      <c r="MDL65" s="262"/>
      <c r="MDM65" s="262"/>
      <c r="MDN65" s="262"/>
      <c r="MDO65" s="262"/>
      <c r="MDP65" s="262"/>
      <c r="MDQ65" s="1740"/>
      <c r="MDR65" s="1740"/>
      <c r="MDS65" s="1740"/>
      <c r="MDT65" s="349"/>
      <c r="MDU65" s="262"/>
      <c r="MDV65" s="262"/>
      <c r="MDW65" s="262"/>
      <c r="MDX65" s="350"/>
      <c r="MDY65" s="262"/>
      <c r="MDZ65" s="262"/>
      <c r="MEA65" s="262"/>
      <c r="MEB65" s="262"/>
      <c r="MEC65" s="262"/>
      <c r="MED65" s="262"/>
      <c r="MEE65" s="262"/>
      <c r="MEF65" s="262"/>
      <c r="MEG65" s="262"/>
      <c r="MEH65" s="1740"/>
      <c r="MEI65" s="1740"/>
      <c r="MEJ65" s="1740"/>
      <c r="MEK65" s="349"/>
      <c r="MEL65" s="262"/>
      <c r="MEM65" s="262"/>
      <c r="MEN65" s="262"/>
      <c r="MEO65" s="350"/>
      <c r="MEP65" s="262"/>
      <c r="MEQ65" s="262"/>
      <c r="MER65" s="262"/>
      <c r="MES65" s="262"/>
      <c r="MET65" s="262"/>
      <c r="MEU65" s="262"/>
      <c r="MEV65" s="262"/>
      <c r="MEW65" s="262"/>
      <c r="MEX65" s="262"/>
      <c r="MEY65" s="1740"/>
      <c r="MEZ65" s="1740"/>
      <c r="MFA65" s="1740"/>
      <c r="MFB65" s="349"/>
      <c r="MFC65" s="262"/>
      <c r="MFD65" s="262"/>
      <c r="MFE65" s="262"/>
      <c r="MFF65" s="350"/>
      <c r="MFG65" s="262"/>
      <c r="MFH65" s="262"/>
      <c r="MFI65" s="262"/>
      <c r="MFJ65" s="262"/>
      <c r="MFK65" s="262"/>
      <c r="MFL65" s="262"/>
      <c r="MFM65" s="262"/>
      <c r="MFN65" s="262"/>
      <c r="MFO65" s="262"/>
      <c r="MFP65" s="1740"/>
      <c r="MFQ65" s="1740"/>
      <c r="MFR65" s="1740"/>
      <c r="MFS65" s="349"/>
      <c r="MFT65" s="262"/>
      <c r="MFU65" s="262"/>
      <c r="MFV65" s="262"/>
      <c r="MFW65" s="350"/>
      <c r="MFX65" s="262"/>
      <c r="MFY65" s="262"/>
      <c r="MFZ65" s="262"/>
      <c r="MGA65" s="262"/>
      <c r="MGB65" s="262"/>
      <c r="MGC65" s="262"/>
      <c r="MGD65" s="262"/>
      <c r="MGE65" s="262"/>
      <c r="MGF65" s="262"/>
      <c r="MGG65" s="1740"/>
      <c r="MGH65" s="1740"/>
      <c r="MGI65" s="1740"/>
      <c r="MGJ65" s="349"/>
      <c r="MGK65" s="262"/>
      <c r="MGL65" s="262"/>
      <c r="MGM65" s="262"/>
      <c r="MGN65" s="350"/>
      <c r="MGO65" s="262"/>
      <c r="MGP65" s="262"/>
      <c r="MGQ65" s="262"/>
      <c r="MGR65" s="262"/>
      <c r="MGS65" s="262"/>
      <c r="MGT65" s="262"/>
      <c r="MGU65" s="262"/>
      <c r="MGV65" s="262"/>
      <c r="MGW65" s="262"/>
      <c r="MGX65" s="1740"/>
      <c r="MGY65" s="1740"/>
      <c r="MGZ65" s="1740"/>
      <c r="MHA65" s="349"/>
      <c r="MHB65" s="262"/>
      <c r="MHC65" s="262"/>
      <c r="MHD65" s="262"/>
      <c r="MHE65" s="350"/>
      <c r="MHF65" s="262"/>
      <c r="MHG65" s="262"/>
      <c r="MHH65" s="262"/>
      <c r="MHI65" s="262"/>
      <c r="MHJ65" s="262"/>
      <c r="MHK65" s="262"/>
      <c r="MHL65" s="262"/>
      <c r="MHM65" s="262"/>
      <c r="MHN65" s="262"/>
      <c r="MHO65" s="1740"/>
      <c r="MHP65" s="1740"/>
      <c r="MHQ65" s="1740"/>
      <c r="MHR65" s="349"/>
      <c r="MHS65" s="262"/>
      <c r="MHT65" s="262"/>
      <c r="MHU65" s="262"/>
      <c r="MHV65" s="350"/>
      <c r="MHW65" s="262"/>
      <c r="MHX65" s="262"/>
      <c r="MHY65" s="262"/>
      <c r="MHZ65" s="262"/>
      <c r="MIA65" s="262"/>
      <c r="MIB65" s="262"/>
      <c r="MIC65" s="262"/>
      <c r="MID65" s="262"/>
      <c r="MIE65" s="262"/>
      <c r="MIF65" s="1740"/>
      <c r="MIG65" s="1740"/>
      <c r="MIH65" s="1740"/>
      <c r="MII65" s="349"/>
      <c r="MIJ65" s="262"/>
      <c r="MIK65" s="262"/>
      <c r="MIL65" s="262"/>
      <c r="MIM65" s="350"/>
      <c r="MIN65" s="262"/>
      <c r="MIO65" s="262"/>
      <c r="MIP65" s="262"/>
      <c r="MIQ65" s="262"/>
      <c r="MIR65" s="262"/>
      <c r="MIS65" s="262"/>
      <c r="MIT65" s="262"/>
      <c r="MIU65" s="262"/>
      <c r="MIV65" s="262"/>
      <c r="MIW65" s="1740"/>
      <c r="MIX65" s="1740"/>
      <c r="MIY65" s="1740"/>
      <c r="MIZ65" s="349"/>
      <c r="MJA65" s="262"/>
      <c r="MJB65" s="262"/>
      <c r="MJC65" s="262"/>
      <c r="MJD65" s="350"/>
      <c r="MJE65" s="262"/>
      <c r="MJF65" s="262"/>
      <c r="MJG65" s="262"/>
      <c r="MJH65" s="262"/>
      <c r="MJI65" s="262"/>
      <c r="MJJ65" s="262"/>
      <c r="MJK65" s="262"/>
      <c r="MJL65" s="262"/>
      <c r="MJM65" s="262"/>
      <c r="MJN65" s="1740"/>
      <c r="MJO65" s="1740"/>
      <c r="MJP65" s="1740"/>
      <c r="MJQ65" s="349"/>
      <c r="MJR65" s="262"/>
      <c r="MJS65" s="262"/>
      <c r="MJT65" s="262"/>
      <c r="MJU65" s="350"/>
      <c r="MJV65" s="262"/>
      <c r="MJW65" s="262"/>
      <c r="MJX65" s="262"/>
      <c r="MJY65" s="262"/>
      <c r="MJZ65" s="262"/>
      <c r="MKA65" s="262"/>
      <c r="MKB65" s="262"/>
      <c r="MKC65" s="262"/>
      <c r="MKD65" s="262"/>
      <c r="MKE65" s="1740"/>
      <c r="MKF65" s="1740"/>
      <c r="MKG65" s="1740"/>
      <c r="MKH65" s="349"/>
      <c r="MKI65" s="262"/>
      <c r="MKJ65" s="262"/>
      <c r="MKK65" s="262"/>
      <c r="MKL65" s="350"/>
      <c r="MKM65" s="262"/>
      <c r="MKN65" s="262"/>
      <c r="MKO65" s="262"/>
      <c r="MKP65" s="262"/>
      <c r="MKQ65" s="262"/>
      <c r="MKR65" s="262"/>
      <c r="MKS65" s="262"/>
      <c r="MKT65" s="262"/>
      <c r="MKU65" s="262"/>
      <c r="MKV65" s="1740"/>
      <c r="MKW65" s="1740"/>
      <c r="MKX65" s="1740"/>
      <c r="MKY65" s="349"/>
      <c r="MKZ65" s="262"/>
      <c r="MLA65" s="262"/>
      <c r="MLB65" s="262"/>
      <c r="MLC65" s="350"/>
      <c r="MLD65" s="262"/>
      <c r="MLE65" s="262"/>
      <c r="MLF65" s="262"/>
      <c r="MLG65" s="262"/>
      <c r="MLH65" s="262"/>
      <c r="MLI65" s="262"/>
      <c r="MLJ65" s="262"/>
      <c r="MLK65" s="262"/>
      <c r="MLL65" s="262"/>
      <c r="MLM65" s="1740"/>
      <c r="MLN65" s="1740"/>
      <c r="MLO65" s="1740"/>
      <c r="MLP65" s="349"/>
      <c r="MLQ65" s="262"/>
      <c r="MLR65" s="262"/>
      <c r="MLS65" s="262"/>
      <c r="MLT65" s="350"/>
      <c r="MLU65" s="262"/>
      <c r="MLV65" s="262"/>
      <c r="MLW65" s="262"/>
      <c r="MLX65" s="262"/>
      <c r="MLY65" s="262"/>
      <c r="MLZ65" s="262"/>
      <c r="MMA65" s="262"/>
      <c r="MMB65" s="262"/>
      <c r="MMC65" s="262"/>
      <c r="MMD65" s="1740"/>
      <c r="MME65" s="1740"/>
      <c r="MMF65" s="1740"/>
      <c r="MMG65" s="349"/>
      <c r="MMH65" s="262"/>
      <c r="MMI65" s="262"/>
      <c r="MMJ65" s="262"/>
      <c r="MMK65" s="350"/>
      <c r="MML65" s="262"/>
      <c r="MMM65" s="262"/>
      <c r="MMN65" s="262"/>
      <c r="MMO65" s="262"/>
      <c r="MMP65" s="262"/>
      <c r="MMQ65" s="262"/>
      <c r="MMR65" s="262"/>
      <c r="MMS65" s="262"/>
      <c r="MMT65" s="262"/>
      <c r="MMU65" s="1740"/>
      <c r="MMV65" s="1740"/>
      <c r="MMW65" s="1740"/>
      <c r="MMX65" s="349"/>
      <c r="MMY65" s="262"/>
      <c r="MMZ65" s="262"/>
      <c r="MNA65" s="262"/>
      <c r="MNB65" s="350"/>
      <c r="MNC65" s="262"/>
      <c r="MND65" s="262"/>
      <c r="MNE65" s="262"/>
      <c r="MNF65" s="262"/>
      <c r="MNG65" s="262"/>
      <c r="MNH65" s="262"/>
      <c r="MNI65" s="262"/>
      <c r="MNJ65" s="262"/>
      <c r="MNK65" s="262"/>
      <c r="MNL65" s="1740"/>
      <c r="MNM65" s="1740"/>
      <c r="MNN65" s="1740"/>
      <c r="MNO65" s="349"/>
      <c r="MNP65" s="262"/>
      <c r="MNQ65" s="262"/>
      <c r="MNR65" s="262"/>
      <c r="MNS65" s="350"/>
      <c r="MNT65" s="262"/>
      <c r="MNU65" s="262"/>
      <c r="MNV65" s="262"/>
      <c r="MNW65" s="262"/>
      <c r="MNX65" s="262"/>
      <c r="MNY65" s="262"/>
      <c r="MNZ65" s="262"/>
      <c r="MOA65" s="262"/>
      <c r="MOB65" s="262"/>
      <c r="MOC65" s="1740"/>
      <c r="MOD65" s="1740"/>
      <c r="MOE65" s="1740"/>
      <c r="MOF65" s="349"/>
      <c r="MOG65" s="262"/>
      <c r="MOH65" s="262"/>
      <c r="MOI65" s="262"/>
      <c r="MOJ65" s="350"/>
      <c r="MOK65" s="262"/>
      <c r="MOL65" s="262"/>
      <c r="MOM65" s="262"/>
      <c r="MON65" s="262"/>
      <c r="MOO65" s="262"/>
      <c r="MOP65" s="262"/>
      <c r="MOQ65" s="262"/>
      <c r="MOR65" s="262"/>
      <c r="MOS65" s="262"/>
      <c r="MOT65" s="1740"/>
      <c r="MOU65" s="1740"/>
      <c r="MOV65" s="1740"/>
      <c r="MOW65" s="349"/>
      <c r="MOX65" s="262"/>
      <c r="MOY65" s="262"/>
      <c r="MOZ65" s="262"/>
      <c r="MPA65" s="350"/>
      <c r="MPB65" s="262"/>
      <c r="MPC65" s="262"/>
      <c r="MPD65" s="262"/>
      <c r="MPE65" s="262"/>
      <c r="MPF65" s="262"/>
      <c r="MPG65" s="262"/>
      <c r="MPH65" s="262"/>
      <c r="MPI65" s="262"/>
      <c r="MPJ65" s="262"/>
      <c r="MPK65" s="1740"/>
      <c r="MPL65" s="1740"/>
      <c r="MPM65" s="1740"/>
      <c r="MPN65" s="349"/>
      <c r="MPO65" s="262"/>
      <c r="MPP65" s="262"/>
      <c r="MPQ65" s="262"/>
      <c r="MPR65" s="350"/>
      <c r="MPS65" s="262"/>
      <c r="MPT65" s="262"/>
      <c r="MPU65" s="262"/>
      <c r="MPV65" s="262"/>
      <c r="MPW65" s="262"/>
      <c r="MPX65" s="262"/>
      <c r="MPY65" s="262"/>
      <c r="MPZ65" s="262"/>
      <c r="MQA65" s="262"/>
      <c r="MQB65" s="1740"/>
      <c r="MQC65" s="1740"/>
      <c r="MQD65" s="1740"/>
      <c r="MQE65" s="349"/>
      <c r="MQF65" s="262"/>
      <c r="MQG65" s="262"/>
      <c r="MQH65" s="262"/>
      <c r="MQI65" s="350"/>
      <c r="MQJ65" s="262"/>
      <c r="MQK65" s="262"/>
      <c r="MQL65" s="262"/>
      <c r="MQM65" s="262"/>
      <c r="MQN65" s="262"/>
      <c r="MQO65" s="262"/>
      <c r="MQP65" s="262"/>
      <c r="MQQ65" s="262"/>
      <c r="MQR65" s="262"/>
      <c r="MQS65" s="1740"/>
      <c r="MQT65" s="1740"/>
      <c r="MQU65" s="1740"/>
      <c r="MQV65" s="349"/>
      <c r="MQW65" s="262"/>
      <c r="MQX65" s="262"/>
      <c r="MQY65" s="262"/>
      <c r="MQZ65" s="350"/>
      <c r="MRA65" s="262"/>
      <c r="MRB65" s="262"/>
      <c r="MRC65" s="262"/>
      <c r="MRD65" s="262"/>
      <c r="MRE65" s="262"/>
      <c r="MRF65" s="262"/>
      <c r="MRG65" s="262"/>
      <c r="MRH65" s="262"/>
      <c r="MRI65" s="262"/>
      <c r="MRJ65" s="1740"/>
      <c r="MRK65" s="1740"/>
      <c r="MRL65" s="1740"/>
      <c r="MRM65" s="349"/>
      <c r="MRN65" s="262"/>
      <c r="MRO65" s="262"/>
      <c r="MRP65" s="262"/>
      <c r="MRQ65" s="350"/>
      <c r="MRR65" s="262"/>
      <c r="MRS65" s="262"/>
      <c r="MRT65" s="262"/>
      <c r="MRU65" s="262"/>
      <c r="MRV65" s="262"/>
      <c r="MRW65" s="262"/>
      <c r="MRX65" s="262"/>
      <c r="MRY65" s="262"/>
      <c r="MRZ65" s="262"/>
      <c r="MSA65" s="1740"/>
      <c r="MSB65" s="1740"/>
      <c r="MSC65" s="1740"/>
      <c r="MSD65" s="349"/>
      <c r="MSE65" s="262"/>
      <c r="MSF65" s="262"/>
      <c r="MSG65" s="262"/>
      <c r="MSH65" s="350"/>
      <c r="MSI65" s="262"/>
      <c r="MSJ65" s="262"/>
      <c r="MSK65" s="262"/>
      <c r="MSL65" s="262"/>
      <c r="MSM65" s="262"/>
      <c r="MSN65" s="262"/>
      <c r="MSO65" s="262"/>
      <c r="MSP65" s="262"/>
      <c r="MSQ65" s="262"/>
      <c r="MSR65" s="1740"/>
      <c r="MSS65" s="1740"/>
      <c r="MST65" s="1740"/>
      <c r="MSU65" s="349"/>
      <c r="MSV65" s="262"/>
      <c r="MSW65" s="262"/>
      <c r="MSX65" s="262"/>
      <c r="MSY65" s="350"/>
      <c r="MSZ65" s="262"/>
      <c r="MTA65" s="262"/>
      <c r="MTB65" s="262"/>
      <c r="MTC65" s="262"/>
      <c r="MTD65" s="262"/>
      <c r="MTE65" s="262"/>
      <c r="MTF65" s="262"/>
      <c r="MTG65" s="262"/>
      <c r="MTH65" s="262"/>
      <c r="MTI65" s="1740"/>
      <c r="MTJ65" s="1740"/>
      <c r="MTK65" s="1740"/>
      <c r="MTL65" s="349"/>
      <c r="MTM65" s="262"/>
      <c r="MTN65" s="262"/>
      <c r="MTO65" s="262"/>
      <c r="MTP65" s="350"/>
      <c r="MTQ65" s="262"/>
      <c r="MTR65" s="262"/>
      <c r="MTS65" s="262"/>
      <c r="MTT65" s="262"/>
      <c r="MTU65" s="262"/>
      <c r="MTV65" s="262"/>
      <c r="MTW65" s="262"/>
      <c r="MTX65" s="262"/>
      <c r="MTY65" s="262"/>
      <c r="MTZ65" s="1740"/>
      <c r="MUA65" s="1740"/>
      <c r="MUB65" s="1740"/>
      <c r="MUC65" s="349"/>
      <c r="MUD65" s="262"/>
      <c r="MUE65" s="262"/>
      <c r="MUF65" s="262"/>
      <c r="MUG65" s="350"/>
      <c r="MUH65" s="262"/>
      <c r="MUI65" s="262"/>
      <c r="MUJ65" s="262"/>
      <c r="MUK65" s="262"/>
      <c r="MUL65" s="262"/>
      <c r="MUM65" s="262"/>
      <c r="MUN65" s="262"/>
      <c r="MUO65" s="262"/>
      <c r="MUP65" s="262"/>
      <c r="MUQ65" s="1740"/>
      <c r="MUR65" s="1740"/>
      <c r="MUS65" s="1740"/>
      <c r="MUT65" s="349"/>
      <c r="MUU65" s="262"/>
      <c r="MUV65" s="262"/>
      <c r="MUW65" s="262"/>
      <c r="MUX65" s="350"/>
      <c r="MUY65" s="262"/>
      <c r="MUZ65" s="262"/>
      <c r="MVA65" s="262"/>
      <c r="MVB65" s="262"/>
      <c r="MVC65" s="262"/>
      <c r="MVD65" s="262"/>
      <c r="MVE65" s="262"/>
      <c r="MVF65" s="262"/>
      <c r="MVG65" s="262"/>
      <c r="MVH65" s="1740"/>
      <c r="MVI65" s="1740"/>
      <c r="MVJ65" s="1740"/>
      <c r="MVK65" s="349"/>
      <c r="MVL65" s="262"/>
      <c r="MVM65" s="262"/>
      <c r="MVN65" s="262"/>
      <c r="MVO65" s="350"/>
      <c r="MVP65" s="262"/>
      <c r="MVQ65" s="262"/>
      <c r="MVR65" s="262"/>
      <c r="MVS65" s="262"/>
      <c r="MVT65" s="262"/>
      <c r="MVU65" s="262"/>
      <c r="MVV65" s="262"/>
      <c r="MVW65" s="262"/>
      <c r="MVX65" s="262"/>
      <c r="MVY65" s="1740"/>
      <c r="MVZ65" s="1740"/>
      <c r="MWA65" s="1740"/>
      <c r="MWB65" s="349"/>
      <c r="MWC65" s="262"/>
      <c r="MWD65" s="262"/>
      <c r="MWE65" s="262"/>
      <c r="MWF65" s="350"/>
      <c r="MWG65" s="262"/>
      <c r="MWH65" s="262"/>
      <c r="MWI65" s="262"/>
      <c r="MWJ65" s="262"/>
      <c r="MWK65" s="262"/>
      <c r="MWL65" s="262"/>
      <c r="MWM65" s="262"/>
      <c r="MWN65" s="262"/>
      <c r="MWO65" s="262"/>
      <c r="MWP65" s="1740"/>
      <c r="MWQ65" s="1740"/>
      <c r="MWR65" s="1740"/>
      <c r="MWS65" s="349"/>
      <c r="MWT65" s="262"/>
      <c r="MWU65" s="262"/>
      <c r="MWV65" s="262"/>
      <c r="MWW65" s="350"/>
      <c r="MWX65" s="262"/>
      <c r="MWY65" s="262"/>
      <c r="MWZ65" s="262"/>
      <c r="MXA65" s="262"/>
      <c r="MXB65" s="262"/>
      <c r="MXC65" s="262"/>
      <c r="MXD65" s="262"/>
      <c r="MXE65" s="262"/>
      <c r="MXF65" s="262"/>
      <c r="MXG65" s="1740"/>
      <c r="MXH65" s="1740"/>
      <c r="MXI65" s="1740"/>
      <c r="MXJ65" s="349"/>
      <c r="MXK65" s="262"/>
      <c r="MXL65" s="262"/>
      <c r="MXM65" s="262"/>
      <c r="MXN65" s="350"/>
      <c r="MXO65" s="262"/>
      <c r="MXP65" s="262"/>
      <c r="MXQ65" s="262"/>
      <c r="MXR65" s="262"/>
      <c r="MXS65" s="262"/>
      <c r="MXT65" s="262"/>
      <c r="MXU65" s="262"/>
      <c r="MXV65" s="262"/>
      <c r="MXW65" s="262"/>
      <c r="MXX65" s="1740"/>
      <c r="MXY65" s="1740"/>
      <c r="MXZ65" s="1740"/>
      <c r="MYA65" s="349"/>
      <c r="MYB65" s="262"/>
      <c r="MYC65" s="262"/>
      <c r="MYD65" s="262"/>
      <c r="MYE65" s="350"/>
      <c r="MYF65" s="262"/>
      <c r="MYG65" s="262"/>
      <c r="MYH65" s="262"/>
      <c r="MYI65" s="262"/>
      <c r="MYJ65" s="262"/>
      <c r="MYK65" s="262"/>
      <c r="MYL65" s="262"/>
      <c r="MYM65" s="262"/>
      <c r="MYN65" s="262"/>
      <c r="MYO65" s="1740"/>
      <c r="MYP65" s="1740"/>
      <c r="MYQ65" s="1740"/>
      <c r="MYR65" s="349"/>
      <c r="MYS65" s="262"/>
      <c r="MYT65" s="262"/>
      <c r="MYU65" s="262"/>
      <c r="MYV65" s="350"/>
      <c r="MYW65" s="262"/>
      <c r="MYX65" s="262"/>
      <c r="MYY65" s="262"/>
      <c r="MYZ65" s="262"/>
      <c r="MZA65" s="262"/>
      <c r="MZB65" s="262"/>
      <c r="MZC65" s="262"/>
      <c r="MZD65" s="262"/>
      <c r="MZE65" s="262"/>
      <c r="MZF65" s="1740"/>
      <c r="MZG65" s="1740"/>
      <c r="MZH65" s="1740"/>
      <c r="MZI65" s="349"/>
      <c r="MZJ65" s="262"/>
      <c r="MZK65" s="262"/>
      <c r="MZL65" s="262"/>
      <c r="MZM65" s="350"/>
      <c r="MZN65" s="262"/>
      <c r="MZO65" s="262"/>
      <c r="MZP65" s="262"/>
      <c r="MZQ65" s="262"/>
      <c r="MZR65" s="262"/>
      <c r="MZS65" s="262"/>
      <c r="MZT65" s="262"/>
      <c r="MZU65" s="262"/>
      <c r="MZV65" s="262"/>
      <c r="MZW65" s="1740"/>
      <c r="MZX65" s="1740"/>
      <c r="MZY65" s="1740"/>
      <c r="MZZ65" s="349"/>
      <c r="NAA65" s="262"/>
      <c r="NAB65" s="262"/>
      <c r="NAC65" s="262"/>
      <c r="NAD65" s="350"/>
      <c r="NAE65" s="262"/>
      <c r="NAF65" s="262"/>
      <c r="NAG65" s="262"/>
      <c r="NAH65" s="262"/>
      <c r="NAI65" s="262"/>
      <c r="NAJ65" s="262"/>
      <c r="NAK65" s="262"/>
      <c r="NAL65" s="262"/>
      <c r="NAM65" s="262"/>
      <c r="NAN65" s="1740"/>
      <c r="NAO65" s="1740"/>
      <c r="NAP65" s="1740"/>
      <c r="NAQ65" s="349"/>
      <c r="NAR65" s="262"/>
      <c r="NAS65" s="262"/>
      <c r="NAT65" s="262"/>
      <c r="NAU65" s="350"/>
      <c r="NAV65" s="262"/>
      <c r="NAW65" s="262"/>
      <c r="NAX65" s="262"/>
      <c r="NAY65" s="262"/>
      <c r="NAZ65" s="262"/>
      <c r="NBA65" s="262"/>
      <c r="NBB65" s="262"/>
      <c r="NBC65" s="262"/>
      <c r="NBD65" s="262"/>
      <c r="NBE65" s="1740"/>
      <c r="NBF65" s="1740"/>
      <c r="NBG65" s="1740"/>
      <c r="NBH65" s="349"/>
      <c r="NBI65" s="262"/>
      <c r="NBJ65" s="262"/>
      <c r="NBK65" s="262"/>
      <c r="NBL65" s="350"/>
      <c r="NBM65" s="262"/>
      <c r="NBN65" s="262"/>
      <c r="NBO65" s="262"/>
      <c r="NBP65" s="262"/>
      <c r="NBQ65" s="262"/>
      <c r="NBR65" s="262"/>
      <c r="NBS65" s="262"/>
      <c r="NBT65" s="262"/>
      <c r="NBU65" s="262"/>
      <c r="NBV65" s="1740"/>
      <c r="NBW65" s="1740"/>
      <c r="NBX65" s="1740"/>
      <c r="NBY65" s="349"/>
      <c r="NBZ65" s="262"/>
      <c r="NCA65" s="262"/>
      <c r="NCB65" s="262"/>
      <c r="NCC65" s="350"/>
      <c r="NCD65" s="262"/>
      <c r="NCE65" s="262"/>
      <c r="NCF65" s="262"/>
      <c r="NCG65" s="262"/>
      <c r="NCH65" s="262"/>
      <c r="NCI65" s="262"/>
      <c r="NCJ65" s="262"/>
      <c r="NCK65" s="262"/>
      <c r="NCL65" s="262"/>
      <c r="NCM65" s="1740"/>
      <c r="NCN65" s="1740"/>
      <c r="NCO65" s="1740"/>
      <c r="NCP65" s="349"/>
      <c r="NCQ65" s="262"/>
      <c r="NCR65" s="262"/>
      <c r="NCS65" s="262"/>
      <c r="NCT65" s="350"/>
      <c r="NCU65" s="262"/>
      <c r="NCV65" s="262"/>
      <c r="NCW65" s="262"/>
      <c r="NCX65" s="262"/>
      <c r="NCY65" s="262"/>
      <c r="NCZ65" s="262"/>
      <c r="NDA65" s="262"/>
      <c r="NDB65" s="262"/>
      <c r="NDC65" s="262"/>
      <c r="NDD65" s="1740"/>
      <c r="NDE65" s="1740"/>
      <c r="NDF65" s="1740"/>
      <c r="NDG65" s="349"/>
      <c r="NDH65" s="262"/>
      <c r="NDI65" s="262"/>
      <c r="NDJ65" s="262"/>
      <c r="NDK65" s="350"/>
      <c r="NDL65" s="262"/>
      <c r="NDM65" s="262"/>
      <c r="NDN65" s="262"/>
      <c r="NDO65" s="262"/>
      <c r="NDP65" s="262"/>
      <c r="NDQ65" s="262"/>
      <c r="NDR65" s="262"/>
      <c r="NDS65" s="262"/>
      <c r="NDT65" s="262"/>
      <c r="NDU65" s="1740"/>
      <c r="NDV65" s="1740"/>
      <c r="NDW65" s="1740"/>
      <c r="NDX65" s="349"/>
      <c r="NDY65" s="262"/>
      <c r="NDZ65" s="262"/>
      <c r="NEA65" s="262"/>
      <c r="NEB65" s="350"/>
      <c r="NEC65" s="262"/>
      <c r="NED65" s="262"/>
      <c r="NEE65" s="262"/>
      <c r="NEF65" s="262"/>
      <c r="NEG65" s="262"/>
      <c r="NEH65" s="262"/>
      <c r="NEI65" s="262"/>
      <c r="NEJ65" s="262"/>
      <c r="NEK65" s="262"/>
      <c r="NEL65" s="1740"/>
      <c r="NEM65" s="1740"/>
      <c r="NEN65" s="1740"/>
      <c r="NEO65" s="349"/>
      <c r="NEP65" s="262"/>
      <c r="NEQ65" s="262"/>
      <c r="NER65" s="262"/>
      <c r="NES65" s="350"/>
      <c r="NET65" s="262"/>
      <c r="NEU65" s="262"/>
      <c r="NEV65" s="262"/>
      <c r="NEW65" s="262"/>
      <c r="NEX65" s="262"/>
      <c r="NEY65" s="262"/>
      <c r="NEZ65" s="262"/>
      <c r="NFA65" s="262"/>
      <c r="NFB65" s="262"/>
      <c r="NFC65" s="1740"/>
      <c r="NFD65" s="1740"/>
      <c r="NFE65" s="1740"/>
      <c r="NFF65" s="349"/>
      <c r="NFG65" s="262"/>
      <c r="NFH65" s="262"/>
      <c r="NFI65" s="262"/>
      <c r="NFJ65" s="350"/>
      <c r="NFK65" s="262"/>
      <c r="NFL65" s="262"/>
      <c r="NFM65" s="262"/>
      <c r="NFN65" s="262"/>
      <c r="NFO65" s="262"/>
      <c r="NFP65" s="262"/>
      <c r="NFQ65" s="262"/>
      <c r="NFR65" s="262"/>
      <c r="NFS65" s="262"/>
      <c r="NFT65" s="1740"/>
      <c r="NFU65" s="1740"/>
      <c r="NFV65" s="1740"/>
      <c r="NFW65" s="349"/>
      <c r="NFX65" s="262"/>
      <c r="NFY65" s="262"/>
      <c r="NFZ65" s="262"/>
      <c r="NGA65" s="350"/>
      <c r="NGB65" s="262"/>
      <c r="NGC65" s="262"/>
      <c r="NGD65" s="262"/>
      <c r="NGE65" s="262"/>
      <c r="NGF65" s="262"/>
      <c r="NGG65" s="262"/>
      <c r="NGH65" s="262"/>
      <c r="NGI65" s="262"/>
      <c r="NGJ65" s="262"/>
      <c r="NGK65" s="1740"/>
      <c r="NGL65" s="1740"/>
      <c r="NGM65" s="1740"/>
      <c r="NGN65" s="349"/>
      <c r="NGO65" s="262"/>
      <c r="NGP65" s="262"/>
      <c r="NGQ65" s="262"/>
      <c r="NGR65" s="350"/>
      <c r="NGS65" s="262"/>
      <c r="NGT65" s="262"/>
      <c r="NGU65" s="262"/>
      <c r="NGV65" s="262"/>
      <c r="NGW65" s="262"/>
      <c r="NGX65" s="262"/>
      <c r="NGY65" s="262"/>
      <c r="NGZ65" s="262"/>
      <c r="NHA65" s="262"/>
      <c r="NHB65" s="1740"/>
      <c r="NHC65" s="1740"/>
      <c r="NHD65" s="1740"/>
      <c r="NHE65" s="349"/>
      <c r="NHF65" s="262"/>
      <c r="NHG65" s="262"/>
      <c r="NHH65" s="262"/>
      <c r="NHI65" s="350"/>
      <c r="NHJ65" s="262"/>
      <c r="NHK65" s="262"/>
      <c r="NHL65" s="262"/>
      <c r="NHM65" s="262"/>
      <c r="NHN65" s="262"/>
      <c r="NHO65" s="262"/>
      <c r="NHP65" s="262"/>
      <c r="NHQ65" s="262"/>
      <c r="NHR65" s="262"/>
      <c r="NHS65" s="1740"/>
      <c r="NHT65" s="1740"/>
      <c r="NHU65" s="1740"/>
      <c r="NHV65" s="349"/>
      <c r="NHW65" s="262"/>
      <c r="NHX65" s="262"/>
      <c r="NHY65" s="262"/>
      <c r="NHZ65" s="350"/>
      <c r="NIA65" s="262"/>
      <c r="NIB65" s="262"/>
      <c r="NIC65" s="262"/>
      <c r="NID65" s="262"/>
      <c r="NIE65" s="262"/>
      <c r="NIF65" s="262"/>
      <c r="NIG65" s="262"/>
      <c r="NIH65" s="262"/>
      <c r="NII65" s="262"/>
      <c r="NIJ65" s="1740"/>
      <c r="NIK65" s="1740"/>
      <c r="NIL65" s="1740"/>
      <c r="NIM65" s="349"/>
      <c r="NIN65" s="262"/>
      <c r="NIO65" s="262"/>
      <c r="NIP65" s="262"/>
      <c r="NIQ65" s="350"/>
      <c r="NIR65" s="262"/>
      <c r="NIS65" s="262"/>
      <c r="NIT65" s="262"/>
      <c r="NIU65" s="262"/>
      <c r="NIV65" s="262"/>
      <c r="NIW65" s="262"/>
      <c r="NIX65" s="262"/>
      <c r="NIY65" s="262"/>
      <c r="NIZ65" s="262"/>
      <c r="NJA65" s="1740"/>
      <c r="NJB65" s="1740"/>
      <c r="NJC65" s="1740"/>
      <c r="NJD65" s="349"/>
      <c r="NJE65" s="262"/>
      <c r="NJF65" s="262"/>
      <c r="NJG65" s="262"/>
      <c r="NJH65" s="350"/>
      <c r="NJI65" s="262"/>
      <c r="NJJ65" s="262"/>
      <c r="NJK65" s="262"/>
      <c r="NJL65" s="262"/>
      <c r="NJM65" s="262"/>
      <c r="NJN65" s="262"/>
      <c r="NJO65" s="262"/>
      <c r="NJP65" s="262"/>
      <c r="NJQ65" s="262"/>
      <c r="NJR65" s="1740"/>
      <c r="NJS65" s="1740"/>
      <c r="NJT65" s="1740"/>
      <c r="NJU65" s="349"/>
      <c r="NJV65" s="262"/>
      <c r="NJW65" s="262"/>
      <c r="NJX65" s="262"/>
      <c r="NJY65" s="350"/>
      <c r="NJZ65" s="262"/>
      <c r="NKA65" s="262"/>
      <c r="NKB65" s="262"/>
      <c r="NKC65" s="262"/>
      <c r="NKD65" s="262"/>
      <c r="NKE65" s="262"/>
      <c r="NKF65" s="262"/>
      <c r="NKG65" s="262"/>
      <c r="NKH65" s="262"/>
      <c r="NKI65" s="1740"/>
      <c r="NKJ65" s="1740"/>
      <c r="NKK65" s="1740"/>
      <c r="NKL65" s="349"/>
      <c r="NKM65" s="262"/>
      <c r="NKN65" s="262"/>
      <c r="NKO65" s="262"/>
      <c r="NKP65" s="350"/>
      <c r="NKQ65" s="262"/>
      <c r="NKR65" s="262"/>
      <c r="NKS65" s="262"/>
      <c r="NKT65" s="262"/>
      <c r="NKU65" s="262"/>
      <c r="NKV65" s="262"/>
      <c r="NKW65" s="262"/>
      <c r="NKX65" s="262"/>
      <c r="NKY65" s="262"/>
      <c r="NKZ65" s="1740"/>
      <c r="NLA65" s="1740"/>
      <c r="NLB65" s="1740"/>
      <c r="NLC65" s="349"/>
      <c r="NLD65" s="262"/>
      <c r="NLE65" s="262"/>
      <c r="NLF65" s="262"/>
      <c r="NLG65" s="350"/>
      <c r="NLH65" s="262"/>
      <c r="NLI65" s="262"/>
      <c r="NLJ65" s="262"/>
      <c r="NLK65" s="262"/>
      <c r="NLL65" s="262"/>
      <c r="NLM65" s="262"/>
      <c r="NLN65" s="262"/>
      <c r="NLO65" s="262"/>
      <c r="NLP65" s="262"/>
      <c r="NLQ65" s="1740"/>
      <c r="NLR65" s="1740"/>
      <c r="NLS65" s="1740"/>
      <c r="NLT65" s="349"/>
      <c r="NLU65" s="262"/>
      <c r="NLV65" s="262"/>
      <c r="NLW65" s="262"/>
      <c r="NLX65" s="350"/>
      <c r="NLY65" s="262"/>
      <c r="NLZ65" s="262"/>
      <c r="NMA65" s="262"/>
      <c r="NMB65" s="262"/>
      <c r="NMC65" s="262"/>
      <c r="NMD65" s="262"/>
      <c r="NME65" s="262"/>
      <c r="NMF65" s="262"/>
      <c r="NMG65" s="262"/>
      <c r="NMH65" s="1740"/>
      <c r="NMI65" s="1740"/>
      <c r="NMJ65" s="1740"/>
      <c r="NMK65" s="349"/>
      <c r="NML65" s="262"/>
      <c r="NMM65" s="262"/>
      <c r="NMN65" s="262"/>
      <c r="NMO65" s="350"/>
      <c r="NMP65" s="262"/>
      <c r="NMQ65" s="262"/>
      <c r="NMR65" s="262"/>
      <c r="NMS65" s="262"/>
      <c r="NMT65" s="262"/>
      <c r="NMU65" s="262"/>
      <c r="NMV65" s="262"/>
      <c r="NMW65" s="262"/>
      <c r="NMX65" s="262"/>
      <c r="NMY65" s="1740"/>
      <c r="NMZ65" s="1740"/>
      <c r="NNA65" s="1740"/>
      <c r="NNB65" s="349"/>
      <c r="NNC65" s="262"/>
      <c r="NND65" s="262"/>
      <c r="NNE65" s="262"/>
      <c r="NNF65" s="350"/>
      <c r="NNG65" s="262"/>
      <c r="NNH65" s="262"/>
      <c r="NNI65" s="262"/>
      <c r="NNJ65" s="262"/>
      <c r="NNK65" s="262"/>
      <c r="NNL65" s="262"/>
      <c r="NNM65" s="262"/>
      <c r="NNN65" s="262"/>
      <c r="NNO65" s="262"/>
      <c r="NNP65" s="1740"/>
      <c r="NNQ65" s="1740"/>
      <c r="NNR65" s="1740"/>
      <c r="NNS65" s="349"/>
      <c r="NNT65" s="262"/>
      <c r="NNU65" s="262"/>
      <c r="NNV65" s="262"/>
      <c r="NNW65" s="350"/>
      <c r="NNX65" s="262"/>
      <c r="NNY65" s="262"/>
      <c r="NNZ65" s="262"/>
      <c r="NOA65" s="262"/>
      <c r="NOB65" s="262"/>
      <c r="NOC65" s="262"/>
      <c r="NOD65" s="262"/>
      <c r="NOE65" s="262"/>
      <c r="NOF65" s="262"/>
      <c r="NOG65" s="1740"/>
      <c r="NOH65" s="1740"/>
      <c r="NOI65" s="1740"/>
      <c r="NOJ65" s="349"/>
      <c r="NOK65" s="262"/>
      <c r="NOL65" s="262"/>
      <c r="NOM65" s="262"/>
      <c r="NON65" s="350"/>
      <c r="NOO65" s="262"/>
      <c r="NOP65" s="262"/>
      <c r="NOQ65" s="262"/>
      <c r="NOR65" s="262"/>
      <c r="NOS65" s="262"/>
      <c r="NOT65" s="262"/>
      <c r="NOU65" s="262"/>
      <c r="NOV65" s="262"/>
      <c r="NOW65" s="262"/>
      <c r="NOX65" s="1740"/>
      <c r="NOY65" s="1740"/>
      <c r="NOZ65" s="1740"/>
      <c r="NPA65" s="349"/>
      <c r="NPB65" s="262"/>
      <c r="NPC65" s="262"/>
      <c r="NPD65" s="262"/>
      <c r="NPE65" s="350"/>
      <c r="NPF65" s="262"/>
      <c r="NPG65" s="262"/>
      <c r="NPH65" s="262"/>
      <c r="NPI65" s="262"/>
      <c r="NPJ65" s="262"/>
      <c r="NPK65" s="262"/>
      <c r="NPL65" s="262"/>
      <c r="NPM65" s="262"/>
      <c r="NPN65" s="262"/>
      <c r="NPO65" s="1740"/>
      <c r="NPP65" s="1740"/>
      <c r="NPQ65" s="1740"/>
      <c r="NPR65" s="349"/>
      <c r="NPS65" s="262"/>
      <c r="NPT65" s="262"/>
      <c r="NPU65" s="262"/>
      <c r="NPV65" s="350"/>
      <c r="NPW65" s="262"/>
      <c r="NPX65" s="262"/>
      <c r="NPY65" s="262"/>
      <c r="NPZ65" s="262"/>
      <c r="NQA65" s="262"/>
      <c r="NQB65" s="262"/>
      <c r="NQC65" s="262"/>
      <c r="NQD65" s="262"/>
      <c r="NQE65" s="262"/>
      <c r="NQF65" s="1740"/>
      <c r="NQG65" s="1740"/>
      <c r="NQH65" s="1740"/>
      <c r="NQI65" s="349"/>
      <c r="NQJ65" s="262"/>
      <c r="NQK65" s="262"/>
      <c r="NQL65" s="262"/>
      <c r="NQM65" s="350"/>
      <c r="NQN65" s="262"/>
      <c r="NQO65" s="262"/>
      <c r="NQP65" s="262"/>
      <c r="NQQ65" s="262"/>
      <c r="NQR65" s="262"/>
      <c r="NQS65" s="262"/>
      <c r="NQT65" s="262"/>
      <c r="NQU65" s="262"/>
      <c r="NQV65" s="262"/>
      <c r="NQW65" s="1740"/>
      <c r="NQX65" s="1740"/>
      <c r="NQY65" s="1740"/>
      <c r="NQZ65" s="349"/>
      <c r="NRA65" s="262"/>
      <c r="NRB65" s="262"/>
      <c r="NRC65" s="262"/>
      <c r="NRD65" s="350"/>
      <c r="NRE65" s="262"/>
      <c r="NRF65" s="262"/>
      <c r="NRG65" s="262"/>
      <c r="NRH65" s="262"/>
      <c r="NRI65" s="262"/>
      <c r="NRJ65" s="262"/>
      <c r="NRK65" s="262"/>
      <c r="NRL65" s="262"/>
      <c r="NRM65" s="262"/>
      <c r="NRN65" s="1740"/>
      <c r="NRO65" s="1740"/>
      <c r="NRP65" s="1740"/>
      <c r="NRQ65" s="349"/>
      <c r="NRR65" s="262"/>
      <c r="NRS65" s="262"/>
      <c r="NRT65" s="262"/>
      <c r="NRU65" s="350"/>
      <c r="NRV65" s="262"/>
      <c r="NRW65" s="262"/>
      <c r="NRX65" s="262"/>
      <c r="NRY65" s="262"/>
      <c r="NRZ65" s="262"/>
      <c r="NSA65" s="262"/>
      <c r="NSB65" s="262"/>
      <c r="NSC65" s="262"/>
      <c r="NSD65" s="262"/>
      <c r="NSE65" s="1740"/>
      <c r="NSF65" s="1740"/>
      <c r="NSG65" s="1740"/>
      <c r="NSH65" s="349"/>
      <c r="NSI65" s="262"/>
      <c r="NSJ65" s="262"/>
      <c r="NSK65" s="262"/>
      <c r="NSL65" s="350"/>
      <c r="NSM65" s="262"/>
      <c r="NSN65" s="262"/>
      <c r="NSO65" s="262"/>
      <c r="NSP65" s="262"/>
      <c r="NSQ65" s="262"/>
      <c r="NSR65" s="262"/>
      <c r="NSS65" s="262"/>
      <c r="NST65" s="262"/>
      <c r="NSU65" s="262"/>
      <c r="NSV65" s="1740"/>
      <c r="NSW65" s="1740"/>
      <c r="NSX65" s="1740"/>
      <c r="NSY65" s="349"/>
      <c r="NSZ65" s="262"/>
      <c r="NTA65" s="262"/>
      <c r="NTB65" s="262"/>
      <c r="NTC65" s="350"/>
      <c r="NTD65" s="262"/>
      <c r="NTE65" s="262"/>
      <c r="NTF65" s="262"/>
      <c r="NTG65" s="262"/>
      <c r="NTH65" s="262"/>
      <c r="NTI65" s="262"/>
      <c r="NTJ65" s="262"/>
      <c r="NTK65" s="262"/>
      <c r="NTL65" s="262"/>
      <c r="NTM65" s="1740"/>
      <c r="NTN65" s="1740"/>
      <c r="NTO65" s="1740"/>
      <c r="NTP65" s="349"/>
      <c r="NTQ65" s="262"/>
      <c r="NTR65" s="262"/>
      <c r="NTS65" s="262"/>
      <c r="NTT65" s="350"/>
      <c r="NTU65" s="262"/>
      <c r="NTV65" s="262"/>
      <c r="NTW65" s="262"/>
      <c r="NTX65" s="262"/>
      <c r="NTY65" s="262"/>
      <c r="NTZ65" s="262"/>
      <c r="NUA65" s="262"/>
      <c r="NUB65" s="262"/>
      <c r="NUC65" s="262"/>
      <c r="NUD65" s="1740"/>
      <c r="NUE65" s="1740"/>
      <c r="NUF65" s="1740"/>
      <c r="NUG65" s="349"/>
      <c r="NUH65" s="262"/>
      <c r="NUI65" s="262"/>
      <c r="NUJ65" s="262"/>
      <c r="NUK65" s="350"/>
      <c r="NUL65" s="262"/>
      <c r="NUM65" s="262"/>
      <c r="NUN65" s="262"/>
      <c r="NUO65" s="262"/>
      <c r="NUP65" s="262"/>
      <c r="NUQ65" s="262"/>
      <c r="NUR65" s="262"/>
      <c r="NUS65" s="262"/>
      <c r="NUT65" s="262"/>
      <c r="NUU65" s="1740"/>
      <c r="NUV65" s="1740"/>
      <c r="NUW65" s="1740"/>
      <c r="NUX65" s="349"/>
      <c r="NUY65" s="262"/>
      <c r="NUZ65" s="262"/>
      <c r="NVA65" s="262"/>
      <c r="NVB65" s="350"/>
      <c r="NVC65" s="262"/>
      <c r="NVD65" s="262"/>
      <c r="NVE65" s="262"/>
      <c r="NVF65" s="262"/>
      <c r="NVG65" s="262"/>
      <c r="NVH65" s="262"/>
      <c r="NVI65" s="262"/>
      <c r="NVJ65" s="262"/>
      <c r="NVK65" s="262"/>
      <c r="NVL65" s="1740"/>
      <c r="NVM65" s="1740"/>
      <c r="NVN65" s="1740"/>
      <c r="NVO65" s="349"/>
      <c r="NVP65" s="262"/>
      <c r="NVQ65" s="262"/>
      <c r="NVR65" s="262"/>
      <c r="NVS65" s="350"/>
      <c r="NVT65" s="262"/>
      <c r="NVU65" s="262"/>
      <c r="NVV65" s="262"/>
      <c r="NVW65" s="262"/>
      <c r="NVX65" s="262"/>
      <c r="NVY65" s="262"/>
      <c r="NVZ65" s="262"/>
      <c r="NWA65" s="262"/>
      <c r="NWB65" s="262"/>
      <c r="NWC65" s="1740"/>
      <c r="NWD65" s="1740"/>
      <c r="NWE65" s="1740"/>
      <c r="NWF65" s="349"/>
      <c r="NWG65" s="262"/>
      <c r="NWH65" s="262"/>
      <c r="NWI65" s="262"/>
      <c r="NWJ65" s="350"/>
      <c r="NWK65" s="262"/>
      <c r="NWL65" s="262"/>
      <c r="NWM65" s="262"/>
      <c r="NWN65" s="262"/>
      <c r="NWO65" s="262"/>
      <c r="NWP65" s="262"/>
      <c r="NWQ65" s="262"/>
      <c r="NWR65" s="262"/>
      <c r="NWS65" s="262"/>
      <c r="NWT65" s="1740"/>
      <c r="NWU65" s="1740"/>
      <c r="NWV65" s="1740"/>
      <c r="NWW65" s="349"/>
      <c r="NWX65" s="262"/>
      <c r="NWY65" s="262"/>
      <c r="NWZ65" s="262"/>
      <c r="NXA65" s="350"/>
      <c r="NXB65" s="262"/>
      <c r="NXC65" s="262"/>
      <c r="NXD65" s="262"/>
      <c r="NXE65" s="262"/>
      <c r="NXF65" s="262"/>
      <c r="NXG65" s="262"/>
      <c r="NXH65" s="262"/>
      <c r="NXI65" s="262"/>
      <c r="NXJ65" s="262"/>
      <c r="NXK65" s="1740"/>
      <c r="NXL65" s="1740"/>
      <c r="NXM65" s="1740"/>
      <c r="NXN65" s="349"/>
      <c r="NXO65" s="262"/>
      <c r="NXP65" s="262"/>
      <c r="NXQ65" s="262"/>
      <c r="NXR65" s="350"/>
      <c r="NXS65" s="262"/>
      <c r="NXT65" s="262"/>
      <c r="NXU65" s="262"/>
      <c r="NXV65" s="262"/>
      <c r="NXW65" s="262"/>
      <c r="NXX65" s="262"/>
      <c r="NXY65" s="262"/>
      <c r="NXZ65" s="262"/>
      <c r="NYA65" s="262"/>
      <c r="NYB65" s="1740"/>
      <c r="NYC65" s="1740"/>
      <c r="NYD65" s="1740"/>
      <c r="NYE65" s="349"/>
      <c r="NYF65" s="262"/>
      <c r="NYG65" s="262"/>
      <c r="NYH65" s="262"/>
      <c r="NYI65" s="350"/>
      <c r="NYJ65" s="262"/>
      <c r="NYK65" s="262"/>
      <c r="NYL65" s="262"/>
      <c r="NYM65" s="262"/>
      <c r="NYN65" s="262"/>
      <c r="NYO65" s="262"/>
      <c r="NYP65" s="262"/>
      <c r="NYQ65" s="262"/>
      <c r="NYR65" s="262"/>
      <c r="NYS65" s="1740"/>
      <c r="NYT65" s="1740"/>
      <c r="NYU65" s="1740"/>
      <c r="NYV65" s="349"/>
      <c r="NYW65" s="262"/>
      <c r="NYX65" s="262"/>
      <c r="NYY65" s="262"/>
      <c r="NYZ65" s="350"/>
      <c r="NZA65" s="262"/>
      <c r="NZB65" s="262"/>
      <c r="NZC65" s="262"/>
      <c r="NZD65" s="262"/>
      <c r="NZE65" s="262"/>
      <c r="NZF65" s="262"/>
      <c r="NZG65" s="262"/>
      <c r="NZH65" s="262"/>
      <c r="NZI65" s="262"/>
      <c r="NZJ65" s="1740"/>
      <c r="NZK65" s="1740"/>
      <c r="NZL65" s="1740"/>
      <c r="NZM65" s="349"/>
      <c r="NZN65" s="262"/>
      <c r="NZO65" s="262"/>
      <c r="NZP65" s="262"/>
      <c r="NZQ65" s="350"/>
      <c r="NZR65" s="262"/>
      <c r="NZS65" s="262"/>
      <c r="NZT65" s="262"/>
      <c r="NZU65" s="262"/>
      <c r="NZV65" s="262"/>
      <c r="NZW65" s="262"/>
      <c r="NZX65" s="262"/>
      <c r="NZY65" s="262"/>
      <c r="NZZ65" s="262"/>
      <c r="OAA65" s="1740"/>
      <c r="OAB65" s="1740"/>
      <c r="OAC65" s="1740"/>
      <c r="OAD65" s="349"/>
      <c r="OAE65" s="262"/>
      <c r="OAF65" s="262"/>
      <c r="OAG65" s="262"/>
      <c r="OAH65" s="350"/>
      <c r="OAI65" s="262"/>
      <c r="OAJ65" s="262"/>
      <c r="OAK65" s="262"/>
      <c r="OAL65" s="262"/>
      <c r="OAM65" s="262"/>
      <c r="OAN65" s="262"/>
      <c r="OAO65" s="262"/>
      <c r="OAP65" s="262"/>
      <c r="OAQ65" s="262"/>
      <c r="OAR65" s="1740"/>
      <c r="OAS65" s="1740"/>
      <c r="OAT65" s="1740"/>
      <c r="OAU65" s="349"/>
      <c r="OAV65" s="262"/>
      <c r="OAW65" s="262"/>
      <c r="OAX65" s="262"/>
      <c r="OAY65" s="350"/>
      <c r="OAZ65" s="262"/>
      <c r="OBA65" s="262"/>
      <c r="OBB65" s="262"/>
      <c r="OBC65" s="262"/>
      <c r="OBD65" s="262"/>
      <c r="OBE65" s="262"/>
      <c r="OBF65" s="262"/>
      <c r="OBG65" s="262"/>
      <c r="OBH65" s="262"/>
      <c r="OBI65" s="1740"/>
      <c r="OBJ65" s="1740"/>
      <c r="OBK65" s="1740"/>
      <c r="OBL65" s="349"/>
      <c r="OBM65" s="262"/>
      <c r="OBN65" s="262"/>
      <c r="OBO65" s="262"/>
      <c r="OBP65" s="350"/>
      <c r="OBQ65" s="262"/>
      <c r="OBR65" s="262"/>
      <c r="OBS65" s="262"/>
      <c r="OBT65" s="262"/>
      <c r="OBU65" s="262"/>
      <c r="OBV65" s="262"/>
      <c r="OBW65" s="262"/>
      <c r="OBX65" s="262"/>
      <c r="OBY65" s="262"/>
      <c r="OBZ65" s="1740"/>
      <c r="OCA65" s="1740"/>
      <c r="OCB65" s="1740"/>
      <c r="OCC65" s="349"/>
      <c r="OCD65" s="262"/>
      <c r="OCE65" s="262"/>
      <c r="OCF65" s="262"/>
      <c r="OCG65" s="350"/>
      <c r="OCH65" s="262"/>
      <c r="OCI65" s="262"/>
      <c r="OCJ65" s="262"/>
      <c r="OCK65" s="262"/>
      <c r="OCL65" s="262"/>
      <c r="OCM65" s="262"/>
      <c r="OCN65" s="262"/>
      <c r="OCO65" s="262"/>
      <c r="OCP65" s="262"/>
      <c r="OCQ65" s="1740"/>
      <c r="OCR65" s="1740"/>
      <c r="OCS65" s="1740"/>
      <c r="OCT65" s="349"/>
      <c r="OCU65" s="262"/>
      <c r="OCV65" s="262"/>
      <c r="OCW65" s="262"/>
      <c r="OCX65" s="350"/>
      <c r="OCY65" s="262"/>
      <c r="OCZ65" s="262"/>
      <c r="ODA65" s="262"/>
      <c r="ODB65" s="262"/>
      <c r="ODC65" s="262"/>
      <c r="ODD65" s="262"/>
      <c r="ODE65" s="262"/>
      <c r="ODF65" s="262"/>
      <c r="ODG65" s="262"/>
      <c r="ODH65" s="1740"/>
      <c r="ODI65" s="1740"/>
      <c r="ODJ65" s="1740"/>
      <c r="ODK65" s="349"/>
      <c r="ODL65" s="262"/>
      <c r="ODM65" s="262"/>
      <c r="ODN65" s="262"/>
      <c r="ODO65" s="350"/>
      <c r="ODP65" s="262"/>
      <c r="ODQ65" s="262"/>
      <c r="ODR65" s="262"/>
      <c r="ODS65" s="262"/>
      <c r="ODT65" s="262"/>
      <c r="ODU65" s="262"/>
      <c r="ODV65" s="262"/>
      <c r="ODW65" s="262"/>
      <c r="ODX65" s="262"/>
      <c r="ODY65" s="1740"/>
      <c r="ODZ65" s="1740"/>
      <c r="OEA65" s="1740"/>
      <c r="OEB65" s="349"/>
      <c r="OEC65" s="262"/>
      <c r="OED65" s="262"/>
      <c r="OEE65" s="262"/>
      <c r="OEF65" s="350"/>
      <c r="OEG65" s="262"/>
      <c r="OEH65" s="262"/>
      <c r="OEI65" s="262"/>
      <c r="OEJ65" s="262"/>
      <c r="OEK65" s="262"/>
      <c r="OEL65" s="262"/>
      <c r="OEM65" s="262"/>
      <c r="OEN65" s="262"/>
      <c r="OEO65" s="262"/>
      <c r="OEP65" s="1740"/>
      <c r="OEQ65" s="1740"/>
      <c r="OER65" s="1740"/>
      <c r="OES65" s="349"/>
      <c r="OET65" s="262"/>
      <c r="OEU65" s="262"/>
      <c r="OEV65" s="262"/>
      <c r="OEW65" s="350"/>
      <c r="OEX65" s="262"/>
      <c r="OEY65" s="262"/>
      <c r="OEZ65" s="262"/>
      <c r="OFA65" s="262"/>
      <c r="OFB65" s="262"/>
      <c r="OFC65" s="262"/>
      <c r="OFD65" s="262"/>
      <c r="OFE65" s="262"/>
      <c r="OFF65" s="262"/>
      <c r="OFG65" s="1740"/>
      <c r="OFH65" s="1740"/>
      <c r="OFI65" s="1740"/>
      <c r="OFJ65" s="349"/>
      <c r="OFK65" s="262"/>
      <c r="OFL65" s="262"/>
      <c r="OFM65" s="262"/>
      <c r="OFN65" s="350"/>
      <c r="OFO65" s="262"/>
      <c r="OFP65" s="262"/>
      <c r="OFQ65" s="262"/>
      <c r="OFR65" s="262"/>
      <c r="OFS65" s="262"/>
      <c r="OFT65" s="262"/>
      <c r="OFU65" s="262"/>
      <c r="OFV65" s="262"/>
      <c r="OFW65" s="262"/>
      <c r="OFX65" s="1740"/>
      <c r="OFY65" s="1740"/>
      <c r="OFZ65" s="1740"/>
      <c r="OGA65" s="349"/>
      <c r="OGB65" s="262"/>
      <c r="OGC65" s="262"/>
      <c r="OGD65" s="262"/>
      <c r="OGE65" s="350"/>
      <c r="OGF65" s="262"/>
      <c r="OGG65" s="262"/>
      <c r="OGH65" s="262"/>
      <c r="OGI65" s="262"/>
      <c r="OGJ65" s="262"/>
      <c r="OGK65" s="262"/>
      <c r="OGL65" s="262"/>
      <c r="OGM65" s="262"/>
      <c r="OGN65" s="262"/>
      <c r="OGO65" s="1740"/>
      <c r="OGP65" s="1740"/>
      <c r="OGQ65" s="1740"/>
      <c r="OGR65" s="349"/>
      <c r="OGS65" s="262"/>
      <c r="OGT65" s="262"/>
      <c r="OGU65" s="262"/>
      <c r="OGV65" s="350"/>
      <c r="OGW65" s="262"/>
      <c r="OGX65" s="262"/>
      <c r="OGY65" s="262"/>
      <c r="OGZ65" s="262"/>
      <c r="OHA65" s="262"/>
      <c r="OHB65" s="262"/>
      <c r="OHC65" s="262"/>
      <c r="OHD65" s="262"/>
      <c r="OHE65" s="262"/>
      <c r="OHF65" s="1740"/>
      <c r="OHG65" s="1740"/>
      <c r="OHH65" s="1740"/>
      <c r="OHI65" s="349"/>
      <c r="OHJ65" s="262"/>
      <c r="OHK65" s="262"/>
      <c r="OHL65" s="262"/>
      <c r="OHM65" s="350"/>
      <c r="OHN65" s="262"/>
      <c r="OHO65" s="262"/>
      <c r="OHP65" s="262"/>
      <c r="OHQ65" s="262"/>
      <c r="OHR65" s="262"/>
      <c r="OHS65" s="262"/>
      <c r="OHT65" s="262"/>
      <c r="OHU65" s="262"/>
      <c r="OHV65" s="262"/>
      <c r="OHW65" s="1740"/>
      <c r="OHX65" s="1740"/>
      <c r="OHY65" s="1740"/>
      <c r="OHZ65" s="349"/>
      <c r="OIA65" s="262"/>
      <c r="OIB65" s="262"/>
      <c r="OIC65" s="262"/>
      <c r="OID65" s="350"/>
      <c r="OIE65" s="262"/>
      <c r="OIF65" s="262"/>
      <c r="OIG65" s="262"/>
      <c r="OIH65" s="262"/>
      <c r="OII65" s="262"/>
      <c r="OIJ65" s="262"/>
      <c r="OIK65" s="262"/>
      <c r="OIL65" s="262"/>
      <c r="OIM65" s="262"/>
      <c r="OIN65" s="1740"/>
      <c r="OIO65" s="1740"/>
      <c r="OIP65" s="1740"/>
      <c r="OIQ65" s="349"/>
      <c r="OIR65" s="262"/>
      <c r="OIS65" s="262"/>
      <c r="OIT65" s="262"/>
      <c r="OIU65" s="350"/>
      <c r="OIV65" s="262"/>
      <c r="OIW65" s="262"/>
      <c r="OIX65" s="262"/>
      <c r="OIY65" s="262"/>
      <c r="OIZ65" s="262"/>
      <c r="OJA65" s="262"/>
      <c r="OJB65" s="262"/>
      <c r="OJC65" s="262"/>
      <c r="OJD65" s="262"/>
      <c r="OJE65" s="1740"/>
      <c r="OJF65" s="1740"/>
      <c r="OJG65" s="1740"/>
      <c r="OJH65" s="349"/>
      <c r="OJI65" s="262"/>
      <c r="OJJ65" s="262"/>
      <c r="OJK65" s="262"/>
      <c r="OJL65" s="350"/>
      <c r="OJM65" s="262"/>
      <c r="OJN65" s="262"/>
      <c r="OJO65" s="262"/>
      <c r="OJP65" s="262"/>
      <c r="OJQ65" s="262"/>
      <c r="OJR65" s="262"/>
      <c r="OJS65" s="262"/>
      <c r="OJT65" s="262"/>
      <c r="OJU65" s="262"/>
      <c r="OJV65" s="1740"/>
      <c r="OJW65" s="1740"/>
      <c r="OJX65" s="1740"/>
      <c r="OJY65" s="349"/>
      <c r="OJZ65" s="262"/>
      <c r="OKA65" s="262"/>
      <c r="OKB65" s="262"/>
      <c r="OKC65" s="350"/>
      <c r="OKD65" s="262"/>
      <c r="OKE65" s="262"/>
      <c r="OKF65" s="262"/>
      <c r="OKG65" s="262"/>
      <c r="OKH65" s="262"/>
      <c r="OKI65" s="262"/>
      <c r="OKJ65" s="262"/>
      <c r="OKK65" s="262"/>
      <c r="OKL65" s="262"/>
      <c r="OKM65" s="1740"/>
      <c r="OKN65" s="1740"/>
      <c r="OKO65" s="1740"/>
      <c r="OKP65" s="349"/>
      <c r="OKQ65" s="262"/>
      <c r="OKR65" s="262"/>
      <c r="OKS65" s="262"/>
      <c r="OKT65" s="350"/>
      <c r="OKU65" s="262"/>
      <c r="OKV65" s="262"/>
      <c r="OKW65" s="262"/>
      <c r="OKX65" s="262"/>
      <c r="OKY65" s="262"/>
      <c r="OKZ65" s="262"/>
      <c r="OLA65" s="262"/>
      <c r="OLB65" s="262"/>
      <c r="OLC65" s="262"/>
      <c r="OLD65" s="1740"/>
      <c r="OLE65" s="1740"/>
      <c r="OLF65" s="1740"/>
      <c r="OLG65" s="349"/>
      <c r="OLH65" s="262"/>
      <c r="OLI65" s="262"/>
      <c r="OLJ65" s="262"/>
      <c r="OLK65" s="350"/>
      <c r="OLL65" s="262"/>
      <c r="OLM65" s="262"/>
      <c r="OLN65" s="262"/>
      <c r="OLO65" s="262"/>
      <c r="OLP65" s="262"/>
      <c r="OLQ65" s="262"/>
      <c r="OLR65" s="262"/>
      <c r="OLS65" s="262"/>
      <c r="OLT65" s="262"/>
      <c r="OLU65" s="1740"/>
      <c r="OLV65" s="1740"/>
      <c r="OLW65" s="1740"/>
      <c r="OLX65" s="349"/>
      <c r="OLY65" s="262"/>
      <c r="OLZ65" s="262"/>
      <c r="OMA65" s="262"/>
      <c r="OMB65" s="350"/>
      <c r="OMC65" s="262"/>
      <c r="OMD65" s="262"/>
      <c r="OME65" s="262"/>
      <c r="OMF65" s="262"/>
      <c r="OMG65" s="262"/>
      <c r="OMH65" s="262"/>
      <c r="OMI65" s="262"/>
      <c r="OMJ65" s="262"/>
      <c r="OMK65" s="262"/>
      <c r="OML65" s="1740"/>
      <c r="OMM65" s="1740"/>
      <c r="OMN65" s="1740"/>
      <c r="OMO65" s="349"/>
      <c r="OMP65" s="262"/>
      <c r="OMQ65" s="262"/>
      <c r="OMR65" s="262"/>
      <c r="OMS65" s="350"/>
      <c r="OMT65" s="262"/>
      <c r="OMU65" s="262"/>
      <c r="OMV65" s="262"/>
      <c r="OMW65" s="262"/>
      <c r="OMX65" s="262"/>
      <c r="OMY65" s="262"/>
      <c r="OMZ65" s="262"/>
      <c r="ONA65" s="262"/>
      <c r="ONB65" s="262"/>
      <c r="ONC65" s="1740"/>
      <c r="OND65" s="1740"/>
      <c r="ONE65" s="1740"/>
      <c r="ONF65" s="349"/>
      <c r="ONG65" s="262"/>
      <c r="ONH65" s="262"/>
      <c r="ONI65" s="262"/>
      <c r="ONJ65" s="350"/>
      <c r="ONK65" s="262"/>
      <c r="ONL65" s="262"/>
      <c r="ONM65" s="262"/>
      <c r="ONN65" s="262"/>
      <c r="ONO65" s="262"/>
      <c r="ONP65" s="262"/>
      <c r="ONQ65" s="262"/>
      <c r="ONR65" s="262"/>
      <c r="ONS65" s="262"/>
      <c r="ONT65" s="1740"/>
      <c r="ONU65" s="1740"/>
      <c r="ONV65" s="1740"/>
      <c r="ONW65" s="349"/>
      <c r="ONX65" s="262"/>
      <c r="ONY65" s="262"/>
      <c r="ONZ65" s="262"/>
      <c r="OOA65" s="350"/>
      <c r="OOB65" s="262"/>
      <c r="OOC65" s="262"/>
      <c r="OOD65" s="262"/>
      <c r="OOE65" s="262"/>
      <c r="OOF65" s="262"/>
      <c r="OOG65" s="262"/>
      <c r="OOH65" s="262"/>
      <c r="OOI65" s="262"/>
      <c r="OOJ65" s="262"/>
      <c r="OOK65" s="1740"/>
      <c r="OOL65" s="1740"/>
      <c r="OOM65" s="1740"/>
      <c r="OON65" s="349"/>
      <c r="OOO65" s="262"/>
      <c r="OOP65" s="262"/>
      <c r="OOQ65" s="262"/>
      <c r="OOR65" s="350"/>
      <c r="OOS65" s="262"/>
      <c r="OOT65" s="262"/>
      <c r="OOU65" s="262"/>
      <c r="OOV65" s="262"/>
      <c r="OOW65" s="262"/>
      <c r="OOX65" s="262"/>
      <c r="OOY65" s="262"/>
      <c r="OOZ65" s="262"/>
      <c r="OPA65" s="262"/>
      <c r="OPB65" s="1740"/>
      <c r="OPC65" s="1740"/>
      <c r="OPD65" s="1740"/>
      <c r="OPE65" s="349"/>
      <c r="OPF65" s="262"/>
      <c r="OPG65" s="262"/>
      <c r="OPH65" s="262"/>
      <c r="OPI65" s="350"/>
      <c r="OPJ65" s="262"/>
      <c r="OPK65" s="262"/>
      <c r="OPL65" s="262"/>
      <c r="OPM65" s="262"/>
      <c r="OPN65" s="262"/>
      <c r="OPO65" s="262"/>
      <c r="OPP65" s="262"/>
      <c r="OPQ65" s="262"/>
      <c r="OPR65" s="262"/>
      <c r="OPS65" s="1740"/>
      <c r="OPT65" s="1740"/>
      <c r="OPU65" s="1740"/>
      <c r="OPV65" s="349"/>
      <c r="OPW65" s="262"/>
      <c r="OPX65" s="262"/>
      <c r="OPY65" s="262"/>
      <c r="OPZ65" s="350"/>
      <c r="OQA65" s="262"/>
      <c r="OQB65" s="262"/>
      <c r="OQC65" s="262"/>
      <c r="OQD65" s="262"/>
      <c r="OQE65" s="262"/>
      <c r="OQF65" s="262"/>
      <c r="OQG65" s="262"/>
      <c r="OQH65" s="262"/>
      <c r="OQI65" s="262"/>
      <c r="OQJ65" s="1740"/>
      <c r="OQK65" s="1740"/>
      <c r="OQL65" s="1740"/>
      <c r="OQM65" s="349"/>
      <c r="OQN65" s="262"/>
      <c r="OQO65" s="262"/>
      <c r="OQP65" s="262"/>
      <c r="OQQ65" s="350"/>
      <c r="OQR65" s="262"/>
      <c r="OQS65" s="262"/>
      <c r="OQT65" s="262"/>
      <c r="OQU65" s="262"/>
      <c r="OQV65" s="262"/>
      <c r="OQW65" s="262"/>
      <c r="OQX65" s="262"/>
      <c r="OQY65" s="262"/>
      <c r="OQZ65" s="262"/>
      <c r="ORA65" s="1740"/>
      <c r="ORB65" s="1740"/>
      <c r="ORC65" s="1740"/>
      <c r="ORD65" s="349"/>
      <c r="ORE65" s="262"/>
      <c r="ORF65" s="262"/>
      <c r="ORG65" s="262"/>
      <c r="ORH65" s="350"/>
      <c r="ORI65" s="262"/>
      <c r="ORJ65" s="262"/>
      <c r="ORK65" s="262"/>
      <c r="ORL65" s="262"/>
      <c r="ORM65" s="262"/>
      <c r="ORN65" s="262"/>
      <c r="ORO65" s="262"/>
      <c r="ORP65" s="262"/>
      <c r="ORQ65" s="262"/>
      <c r="ORR65" s="1740"/>
      <c r="ORS65" s="1740"/>
      <c r="ORT65" s="1740"/>
      <c r="ORU65" s="349"/>
      <c r="ORV65" s="262"/>
      <c r="ORW65" s="262"/>
      <c r="ORX65" s="262"/>
      <c r="ORY65" s="350"/>
      <c r="ORZ65" s="262"/>
      <c r="OSA65" s="262"/>
      <c r="OSB65" s="262"/>
      <c r="OSC65" s="262"/>
      <c r="OSD65" s="262"/>
      <c r="OSE65" s="262"/>
      <c r="OSF65" s="262"/>
      <c r="OSG65" s="262"/>
      <c r="OSH65" s="262"/>
      <c r="OSI65" s="1740"/>
      <c r="OSJ65" s="1740"/>
      <c r="OSK65" s="1740"/>
      <c r="OSL65" s="349"/>
      <c r="OSM65" s="262"/>
      <c r="OSN65" s="262"/>
      <c r="OSO65" s="262"/>
      <c r="OSP65" s="350"/>
      <c r="OSQ65" s="262"/>
      <c r="OSR65" s="262"/>
      <c r="OSS65" s="262"/>
      <c r="OST65" s="262"/>
      <c r="OSU65" s="262"/>
      <c r="OSV65" s="262"/>
      <c r="OSW65" s="262"/>
      <c r="OSX65" s="262"/>
      <c r="OSY65" s="262"/>
      <c r="OSZ65" s="1740"/>
      <c r="OTA65" s="1740"/>
      <c r="OTB65" s="1740"/>
      <c r="OTC65" s="349"/>
      <c r="OTD65" s="262"/>
      <c r="OTE65" s="262"/>
      <c r="OTF65" s="262"/>
      <c r="OTG65" s="350"/>
      <c r="OTH65" s="262"/>
      <c r="OTI65" s="262"/>
      <c r="OTJ65" s="262"/>
      <c r="OTK65" s="262"/>
      <c r="OTL65" s="262"/>
      <c r="OTM65" s="262"/>
      <c r="OTN65" s="262"/>
      <c r="OTO65" s="262"/>
      <c r="OTP65" s="262"/>
      <c r="OTQ65" s="1740"/>
      <c r="OTR65" s="1740"/>
      <c r="OTS65" s="1740"/>
      <c r="OTT65" s="349"/>
      <c r="OTU65" s="262"/>
      <c r="OTV65" s="262"/>
      <c r="OTW65" s="262"/>
      <c r="OTX65" s="350"/>
      <c r="OTY65" s="262"/>
      <c r="OTZ65" s="262"/>
      <c r="OUA65" s="262"/>
      <c r="OUB65" s="262"/>
      <c r="OUC65" s="262"/>
      <c r="OUD65" s="262"/>
      <c r="OUE65" s="262"/>
      <c r="OUF65" s="262"/>
      <c r="OUG65" s="262"/>
      <c r="OUH65" s="1740"/>
      <c r="OUI65" s="1740"/>
      <c r="OUJ65" s="1740"/>
      <c r="OUK65" s="349"/>
      <c r="OUL65" s="262"/>
      <c r="OUM65" s="262"/>
      <c r="OUN65" s="262"/>
      <c r="OUO65" s="350"/>
      <c r="OUP65" s="262"/>
      <c r="OUQ65" s="262"/>
      <c r="OUR65" s="262"/>
      <c r="OUS65" s="262"/>
      <c r="OUT65" s="262"/>
      <c r="OUU65" s="262"/>
      <c r="OUV65" s="262"/>
      <c r="OUW65" s="262"/>
      <c r="OUX65" s="262"/>
      <c r="OUY65" s="1740"/>
      <c r="OUZ65" s="1740"/>
      <c r="OVA65" s="1740"/>
      <c r="OVB65" s="349"/>
      <c r="OVC65" s="262"/>
      <c r="OVD65" s="262"/>
      <c r="OVE65" s="262"/>
      <c r="OVF65" s="350"/>
      <c r="OVG65" s="262"/>
      <c r="OVH65" s="262"/>
      <c r="OVI65" s="262"/>
      <c r="OVJ65" s="262"/>
      <c r="OVK65" s="262"/>
      <c r="OVL65" s="262"/>
      <c r="OVM65" s="262"/>
      <c r="OVN65" s="262"/>
      <c r="OVO65" s="262"/>
      <c r="OVP65" s="1740"/>
      <c r="OVQ65" s="1740"/>
      <c r="OVR65" s="1740"/>
      <c r="OVS65" s="349"/>
      <c r="OVT65" s="262"/>
      <c r="OVU65" s="262"/>
      <c r="OVV65" s="262"/>
      <c r="OVW65" s="350"/>
      <c r="OVX65" s="262"/>
      <c r="OVY65" s="262"/>
      <c r="OVZ65" s="262"/>
      <c r="OWA65" s="262"/>
      <c r="OWB65" s="262"/>
      <c r="OWC65" s="262"/>
      <c r="OWD65" s="262"/>
      <c r="OWE65" s="262"/>
      <c r="OWF65" s="262"/>
      <c r="OWG65" s="1740"/>
      <c r="OWH65" s="1740"/>
      <c r="OWI65" s="1740"/>
      <c r="OWJ65" s="349"/>
      <c r="OWK65" s="262"/>
      <c r="OWL65" s="262"/>
      <c r="OWM65" s="262"/>
      <c r="OWN65" s="350"/>
      <c r="OWO65" s="262"/>
      <c r="OWP65" s="262"/>
      <c r="OWQ65" s="262"/>
      <c r="OWR65" s="262"/>
      <c r="OWS65" s="262"/>
      <c r="OWT65" s="262"/>
      <c r="OWU65" s="262"/>
      <c r="OWV65" s="262"/>
      <c r="OWW65" s="262"/>
      <c r="OWX65" s="1740"/>
      <c r="OWY65" s="1740"/>
      <c r="OWZ65" s="1740"/>
      <c r="OXA65" s="349"/>
      <c r="OXB65" s="262"/>
      <c r="OXC65" s="262"/>
      <c r="OXD65" s="262"/>
      <c r="OXE65" s="350"/>
      <c r="OXF65" s="262"/>
      <c r="OXG65" s="262"/>
      <c r="OXH65" s="262"/>
      <c r="OXI65" s="262"/>
      <c r="OXJ65" s="262"/>
      <c r="OXK65" s="262"/>
      <c r="OXL65" s="262"/>
      <c r="OXM65" s="262"/>
      <c r="OXN65" s="262"/>
      <c r="OXO65" s="1740"/>
      <c r="OXP65" s="1740"/>
      <c r="OXQ65" s="1740"/>
      <c r="OXR65" s="349"/>
      <c r="OXS65" s="262"/>
      <c r="OXT65" s="262"/>
      <c r="OXU65" s="262"/>
      <c r="OXV65" s="350"/>
      <c r="OXW65" s="262"/>
      <c r="OXX65" s="262"/>
      <c r="OXY65" s="262"/>
      <c r="OXZ65" s="262"/>
      <c r="OYA65" s="262"/>
      <c r="OYB65" s="262"/>
      <c r="OYC65" s="262"/>
      <c r="OYD65" s="262"/>
      <c r="OYE65" s="262"/>
      <c r="OYF65" s="1740"/>
      <c r="OYG65" s="1740"/>
      <c r="OYH65" s="1740"/>
      <c r="OYI65" s="349"/>
      <c r="OYJ65" s="262"/>
      <c r="OYK65" s="262"/>
      <c r="OYL65" s="262"/>
      <c r="OYM65" s="350"/>
      <c r="OYN65" s="262"/>
      <c r="OYO65" s="262"/>
      <c r="OYP65" s="262"/>
      <c r="OYQ65" s="262"/>
      <c r="OYR65" s="262"/>
      <c r="OYS65" s="262"/>
      <c r="OYT65" s="262"/>
      <c r="OYU65" s="262"/>
      <c r="OYV65" s="262"/>
      <c r="OYW65" s="1740"/>
      <c r="OYX65" s="1740"/>
      <c r="OYY65" s="1740"/>
      <c r="OYZ65" s="349"/>
      <c r="OZA65" s="262"/>
      <c r="OZB65" s="262"/>
      <c r="OZC65" s="262"/>
      <c r="OZD65" s="350"/>
      <c r="OZE65" s="262"/>
      <c r="OZF65" s="262"/>
      <c r="OZG65" s="262"/>
      <c r="OZH65" s="262"/>
      <c r="OZI65" s="262"/>
      <c r="OZJ65" s="262"/>
      <c r="OZK65" s="262"/>
      <c r="OZL65" s="262"/>
      <c r="OZM65" s="262"/>
      <c r="OZN65" s="1740"/>
      <c r="OZO65" s="1740"/>
      <c r="OZP65" s="1740"/>
      <c r="OZQ65" s="349"/>
      <c r="OZR65" s="262"/>
      <c r="OZS65" s="262"/>
      <c r="OZT65" s="262"/>
      <c r="OZU65" s="350"/>
      <c r="OZV65" s="262"/>
      <c r="OZW65" s="262"/>
      <c r="OZX65" s="262"/>
      <c r="OZY65" s="262"/>
      <c r="OZZ65" s="262"/>
      <c r="PAA65" s="262"/>
      <c r="PAB65" s="262"/>
      <c r="PAC65" s="262"/>
      <c r="PAD65" s="262"/>
      <c r="PAE65" s="1740"/>
      <c r="PAF65" s="1740"/>
      <c r="PAG65" s="1740"/>
      <c r="PAH65" s="349"/>
      <c r="PAI65" s="262"/>
      <c r="PAJ65" s="262"/>
      <c r="PAK65" s="262"/>
      <c r="PAL65" s="350"/>
      <c r="PAM65" s="262"/>
      <c r="PAN65" s="262"/>
      <c r="PAO65" s="262"/>
      <c r="PAP65" s="262"/>
      <c r="PAQ65" s="262"/>
      <c r="PAR65" s="262"/>
      <c r="PAS65" s="262"/>
      <c r="PAT65" s="262"/>
      <c r="PAU65" s="262"/>
      <c r="PAV65" s="1740"/>
      <c r="PAW65" s="1740"/>
      <c r="PAX65" s="1740"/>
      <c r="PAY65" s="349"/>
      <c r="PAZ65" s="262"/>
      <c r="PBA65" s="262"/>
      <c r="PBB65" s="262"/>
      <c r="PBC65" s="350"/>
      <c r="PBD65" s="262"/>
      <c r="PBE65" s="262"/>
      <c r="PBF65" s="262"/>
      <c r="PBG65" s="262"/>
      <c r="PBH65" s="262"/>
      <c r="PBI65" s="262"/>
      <c r="PBJ65" s="262"/>
      <c r="PBK65" s="262"/>
      <c r="PBL65" s="262"/>
      <c r="PBM65" s="1740"/>
      <c r="PBN65" s="1740"/>
      <c r="PBO65" s="1740"/>
      <c r="PBP65" s="349"/>
      <c r="PBQ65" s="262"/>
      <c r="PBR65" s="262"/>
      <c r="PBS65" s="262"/>
      <c r="PBT65" s="350"/>
      <c r="PBU65" s="262"/>
      <c r="PBV65" s="262"/>
      <c r="PBW65" s="262"/>
      <c r="PBX65" s="262"/>
      <c r="PBY65" s="262"/>
      <c r="PBZ65" s="262"/>
      <c r="PCA65" s="262"/>
      <c r="PCB65" s="262"/>
      <c r="PCC65" s="262"/>
      <c r="PCD65" s="1740"/>
      <c r="PCE65" s="1740"/>
      <c r="PCF65" s="1740"/>
      <c r="PCG65" s="349"/>
      <c r="PCH65" s="262"/>
      <c r="PCI65" s="262"/>
      <c r="PCJ65" s="262"/>
      <c r="PCK65" s="350"/>
      <c r="PCL65" s="262"/>
      <c r="PCM65" s="262"/>
      <c r="PCN65" s="262"/>
      <c r="PCO65" s="262"/>
      <c r="PCP65" s="262"/>
      <c r="PCQ65" s="262"/>
      <c r="PCR65" s="262"/>
      <c r="PCS65" s="262"/>
      <c r="PCT65" s="262"/>
      <c r="PCU65" s="1740"/>
      <c r="PCV65" s="1740"/>
      <c r="PCW65" s="1740"/>
      <c r="PCX65" s="349"/>
      <c r="PCY65" s="262"/>
      <c r="PCZ65" s="262"/>
      <c r="PDA65" s="262"/>
      <c r="PDB65" s="350"/>
      <c r="PDC65" s="262"/>
      <c r="PDD65" s="262"/>
      <c r="PDE65" s="262"/>
      <c r="PDF65" s="262"/>
      <c r="PDG65" s="262"/>
      <c r="PDH65" s="262"/>
      <c r="PDI65" s="262"/>
      <c r="PDJ65" s="262"/>
      <c r="PDK65" s="262"/>
      <c r="PDL65" s="1740"/>
      <c r="PDM65" s="1740"/>
      <c r="PDN65" s="1740"/>
      <c r="PDO65" s="349"/>
      <c r="PDP65" s="262"/>
      <c r="PDQ65" s="262"/>
      <c r="PDR65" s="262"/>
      <c r="PDS65" s="350"/>
      <c r="PDT65" s="262"/>
      <c r="PDU65" s="262"/>
      <c r="PDV65" s="262"/>
      <c r="PDW65" s="262"/>
      <c r="PDX65" s="262"/>
      <c r="PDY65" s="262"/>
      <c r="PDZ65" s="262"/>
      <c r="PEA65" s="262"/>
      <c r="PEB65" s="262"/>
      <c r="PEC65" s="1740"/>
      <c r="PED65" s="1740"/>
      <c r="PEE65" s="1740"/>
      <c r="PEF65" s="349"/>
      <c r="PEG65" s="262"/>
      <c r="PEH65" s="262"/>
      <c r="PEI65" s="262"/>
      <c r="PEJ65" s="350"/>
      <c r="PEK65" s="262"/>
      <c r="PEL65" s="262"/>
      <c r="PEM65" s="262"/>
      <c r="PEN65" s="262"/>
      <c r="PEO65" s="262"/>
      <c r="PEP65" s="262"/>
      <c r="PEQ65" s="262"/>
      <c r="PER65" s="262"/>
      <c r="PES65" s="262"/>
      <c r="PET65" s="1740"/>
      <c r="PEU65" s="1740"/>
      <c r="PEV65" s="1740"/>
      <c r="PEW65" s="349"/>
      <c r="PEX65" s="262"/>
      <c r="PEY65" s="262"/>
      <c r="PEZ65" s="262"/>
      <c r="PFA65" s="350"/>
      <c r="PFB65" s="262"/>
      <c r="PFC65" s="262"/>
      <c r="PFD65" s="262"/>
      <c r="PFE65" s="262"/>
      <c r="PFF65" s="262"/>
      <c r="PFG65" s="262"/>
      <c r="PFH65" s="262"/>
      <c r="PFI65" s="262"/>
      <c r="PFJ65" s="262"/>
      <c r="PFK65" s="1740"/>
      <c r="PFL65" s="1740"/>
      <c r="PFM65" s="1740"/>
      <c r="PFN65" s="349"/>
      <c r="PFO65" s="262"/>
      <c r="PFP65" s="262"/>
      <c r="PFQ65" s="262"/>
      <c r="PFR65" s="350"/>
      <c r="PFS65" s="262"/>
      <c r="PFT65" s="262"/>
      <c r="PFU65" s="262"/>
      <c r="PFV65" s="262"/>
      <c r="PFW65" s="262"/>
      <c r="PFX65" s="262"/>
      <c r="PFY65" s="262"/>
      <c r="PFZ65" s="262"/>
      <c r="PGA65" s="262"/>
      <c r="PGB65" s="1740"/>
      <c r="PGC65" s="1740"/>
      <c r="PGD65" s="1740"/>
      <c r="PGE65" s="349"/>
      <c r="PGF65" s="262"/>
      <c r="PGG65" s="262"/>
      <c r="PGH65" s="262"/>
      <c r="PGI65" s="350"/>
      <c r="PGJ65" s="262"/>
      <c r="PGK65" s="262"/>
      <c r="PGL65" s="262"/>
      <c r="PGM65" s="262"/>
      <c r="PGN65" s="262"/>
      <c r="PGO65" s="262"/>
      <c r="PGP65" s="262"/>
      <c r="PGQ65" s="262"/>
      <c r="PGR65" s="262"/>
      <c r="PGS65" s="1740"/>
      <c r="PGT65" s="1740"/>
      <c r="PGU65" s="1740"/>
      <c r="PGV65" s="349"/>
      <c r="PGW65" s="262"/>
      <c r="PGX65" s="262"/>
      <c r="PGY65" s="262"/>
      <c r="PGZ65" s="350"/>
      <c r="PHA65" s="262"/>
      <c r="PHB65" s="262"/>
      <c r="PHC65" s="262"/>
      <c r="PHD65" s="262"/>
      <c r="PHE65" s="262"/>
      <c r="PHF65" s="262"/>
      <c r="PHG65" s="262"/>
      <c r="PHH65" s="262"/>
      <c r="PHI65" s="262"/>
      <c r="PHJ65" s="1740"/>
      <c r="PHK65" s="1740"/>
      <c r="PHL65" s="1740"/>
      <c r="PHM65" s="349"/>
      <c r="PHN65" s="262"/>
      <c r="PHO65" s="262"/>
      <c r="PHP65" s="262"/>
      <c r="PHQ65" s="350"/>
      <c r="PHR65" s="262"/>
      <c r="PHS65" s="262"/>
      <c r="PHT65" s="262"/>
      <c r="PHU65" s="262"/>
      <c r="PHV65" s="262"/>
      <c r="PHW65" s="262"/>
      <c r="PHX65" s="262"/>
      <c r="PHY65" s="262"/>
      <c r="PHZ65" s="262"/>
      <c r="PIA65" s="1740"/>
      <c r="PIB65" s="1740"/>
      <c r="PIC65" s="1740"/>
      <c r="PID65" s="349"/>
      <c r="PIE65" s="262"/>
      <c r="PIF65" s="262"/>
      <c r="PIG65" s="262"/>
      <c r="PIH65" s="350"/>
      <c r="PII65" s="262"/>
      <c r="PIJ65" s="262"/>
      <c r="PIK65" s="262"/>
      <c r="PIL65" s="262"/>
      <c r="PIM65" s="262"/>
      <c r="PIN65" s="262"/>
      <c r="PIO65" s="262"/>
      <c r="PIP65" s="262"/>
      <c r="PIQ65" s="262"/>
      <c r="PIR65" s="1740"/>
      <c r="PIS65" s="1740"/>
      <c r="PIT65" s="1740"/>
      <c r="PIU65" s="349"/>
      <c r="PIV65" s="262"/>
      <c r="PIW65" s="262"/>
      <c r="PIX65" s="262"/>
      <c r="PIY65" s="350"/>
      <c r="PIZ65" s="262"/>
      <c r="PJA65" s="262"/>
      <c r="PJB65" s="262"/>
      <c r="PJC65" s="262"/>
      <c r="PJD65" s="262"/>
      <c r="PJE65" s="262"/>
      <c r="PJF65" s="262"/>
      <c r="PJG65" s="262"/>
      <c r="PJH65" s="262"/>
      <c r="PJI65" s="1740"/>
      <c r="PJJ65" s="1740"/>
      <c r="PJK65" s="1740"/>
      <c r="PJL65" s="349"/>
      <c r="PJM65" s="262"/>
      <c r="PJN65" s="262"/>
      <c r="PJO65" s="262"/>
      <c r="PJP65" s="350"/>
      <c r="PJQ65" s="262"/>
      <c r="PJR65" s="262"/>
      <c r="PJS65" s="262"/>
      <c r="PJT65" s="262"/>
      <c r="PJU65" s="262"/>
      <c r="PJV65" s="262"/>
      <c r="PJW65" s="262"/>
      <c r="PJX65" s="262"/>
      <c r="PJY65" s="262"/>
      <c r="PJZ65" s="1740"/>
      <c r="PKA65" s="1740"/>
      <c r="PKB65" s="1740"/>
      <c r="PKC65" s="349"/>
      <c r="PKD65" s="262"/>
      <c r="PKE65" s="262"/>
      <c r="PKF65" s="262"/>
      <c r="PKG65" s="350"/>
      <c r="PKH65" s="262"/>
      <c r="PKI65" s="262"/>
      <c r="PKJ65" s="262"/>
      <c r="PKK65" s="262"/>
      <c r="PKL65" s="262"/>
      <c r="PKM65" s="262"/>
      <c r="PKN65" s="262"/>
      <c r="PKO65" s="262"/>
      <c r="PKP65" s="262"/>
      <c r="PKQ65" s="1740"/>
      <c r="PKR65" s="1740"/>
      <c r="PKS65" s="1740"/>
      <c r="PKT65" s="349"/>
      <c r="PKU65" s="262"/>
      <c r="PKV65" s="262"/>
      <c r="PKW65" s="262"/>
      <c r="PKX65" s="350"/>
      <c r="PKY65" s="262"/>
      <c r="PKZ65" s="262"/>
      <c r="PLA65" s="262"/>
      <c r="PLB65" s="262"/>
      <c r="PLC65" s="262"/>
      <c r="PLD65" s="262"/>
      <c r="PLE65" s="262"/>
      <c r="PLF65" s="262"/>
      <c r="PLG65" s="262"/>
      <c r="PLH65" s="1740"/>
      <c r="PLI65" s="1740"/>
      <c r="PLJ65" s="1740"/>
      <c r="PLK65" s="349"/>
      <c r="PLL65" s="262"/>
      <c r="PLM65" s="262"/>
      <c r="PLN65" s="262"/>
      <c r="PLO65" s="350"/>
      <c r="PLP65" s="262"/>
      <c r="PLQ65" s="262"/>
      <c r="PLR65" s="262"/>
      <c r="PLS65" s="262"/>
      <c r="PLT65" s="262"/>
      <c r="PLU65" s="262"/>
      <c r="PLV65" s="262"/>
      <c r="PLW65" s="262"/>
      <c r="PLX65" s="262"/>
      <c r="PLY65" s="1740"/>
      <c r="PLZ65" s="1740"/>
      <c r="PMA65" s="1740"/>
      <c r="PMB65" s="349"/>
      <c r="PMC65" s="262"/>
      <c r="PMD65" s="262"/>
      <c r="PME65" s="262"/>
      <c r="PMF65" s="350"/>
      <c r="PMG65" s="262"/>
      <c r="PMH65" s="262"/>
      <c r="PMI65" s="262"/>
      <c r="PMJ65" s="262"/>
      <c r="PMK65" s="262"/>
      <c r="PML65" s="262"/>
      <c r="PMM65" s="262"/>
      <c r="PMN65" s="262"/>
      <c r="PMO65" s="262"/>
      <c r="PMP65" s="1740"/>
      <c r="PMQ65" s="1740"/>
      <c r="PMR65" s="1740"/>
      <c r="PMS65" s="349"/>
      <c r="PMT65" s="262"/>
      <c r="PMU65" s="262"/>
      <c r="PMV65" s="262"/>
      <c r="PMW65" s="350"/>
      <c r="PMX65" s="262"/>
      <c r="PMY65" s="262"/>
      <c r="PMZ65" s="262"/>
      <c r="PNA65" s="262"/>
      <c r="PNB65" s="262"/>
      <c r="PNC65" s="262"/>
      <c r="PND65" s="262"/>
      <c r="PNE65" s="262"/>
      <c r="PNF65" s="262"/>
      <c r="PNG65" s="1740"/>
      <c r="PNH65" s="1740"/>
      <c r="PNI65" s="1740"/>
      <c r="PNJ65" s="349"/>
      <c r="PNK65" s="262"/>
      <c r="PNL65" s="262"/>
      <c r="PNM65" s="262"/>
      <c r="PNN65" s="350"/>
      <c r="PNO65" s="262"/>
      <c r="PNP65" s="262"/>
      <c r="PNQ65" s="262"/>
      <c r="PNR65" s="262"/>
      <c r="PNS65" s="262"/>
      <c r="PNT65" s="262"/>
      <c r="PNU65" s="262"/>
      <c r="PNV65" s="262"/>
      <c r="PNW65" s="262"/>
      <c r="PNX65" s="1740"/>
      <c r="PNY65" s="1740"/>
      <c r="PNZ65" s="1740"/>
      <c r="POA65" s="349"/>
      <c r="POB65" s="262"/>
      <c r="POC65" s="262"/>
      <c r="POD65" s="262"/>
      <c r="POE65" s="350"/>
      <c r="POF65" s="262"/>
      <c r="POG65" s="262"/>
      <c r="POH65" s="262"/>
      <c r="POI65" s="262"/>
      <c r="POJ65" s="262"/>
      <c r="POK65" s="262"/>
      <c r="POL65" s="262"/>
      <c r="POM65" s="262"/>
      <c r="PON65" s="262"/>
      <c r="POO65" s="1740"/>
      <c r="POP65" s="1740"/>
      <c r="POQ65" s="1740"/>
      <c r="POR65" s="349"/>
      <c r="POS65" s="262"/>
      <c r="POT65" s="262"/>
      <c r="POU65" s="262"/>
      <c r="POV65" s="350"/>
      <c r="POW65" s="262"/>
      <c r="POX65" s="262"/>
      <c r="POY65" s="262"/>
      <c r="POZ65" s="262"/>
      <c r="PPA65" s="262"/>
      <c r="PPB65" s="262"/>
      <c r="PPC65" s="262"/>
      <c r="PPD65" s="262"/>
      <c r="PPE65" s="262"/>
      <c r="PPF65" s="1740"/>
      <c r="PPG65" s="1740"/>
      <c r="PPH65" s="1740"/>
      <c r="PPI65" s="349"/>
      <c r="PPJ65" s="262"/>
      <c r="PPK65" s="262"/>
      <c r="PPL65" s="262"/>
      <c r="PPM65" s="350"/>
      <c r="PPN65" s="262"/>
      <c r="PPO65" s="262"/>
      <c r="PPP65" s="262"/>
      <c r="PPQ65" s="262"/>
      <c r="PPR65" s="262"/>
      <c r="PPS65" s="262"/>
      <c r="PPT65" s="262"/>
      <c r="PPU65" s="262"/>
      <c r="PPV65" s="262"/>
      <c r="PPW65" s="1740"/>
      <c r="PPX65" s="1740"/>
      <c r="PPY65" s="1740"/>
      <c r="PPZ65" s="349"/>
      <c r="PQA65" s="262"/>
      <c r="PQB65" s="262"/>
      <c r="PQC65" s="262"/>
      <c r="PQD65" s="350"/>
      <c r="PQE65" s="262"/>
      <c r="PQF65" s="262"/>
      <c r="PQG65" s="262"/>
      <c r="PQH65" s="262"/>
      <c r="PQI65" s="262"/>
      <c r="PQJ65" s="262"/>
      <c r="PQK65" s="262"/>
      <c r="PQL65" s="262"/>
      <c r="PQM65" s="262"/>
      <c r="PQN65" s="1740"/>
      <c r="PQO65" s="1740"/>
      <c r="PQP65" s="1740"/>
      <c r="PQQ65" s="349"/>
      <c r="PQR65" s="262"/>
      <c r="PQS65" s="262"/>
      <c r="PQT65" s="262"/>
      <c r="PQU65" s="350"/>
      <c r="PQV65" s="262"/>
      <c r="PQW65" s="262"/>
      <c r="PQX65" s="262"/>
      <c r="PQY65" s="262"/>
      <c r="PQZ65" s="262"/>
      <c r="PRA65" s="262"/>
      <c r="PRB65" s="262"/>
      <c r="PRC65" s="262"/>
      <c r="PRD65" s="262"/>
      <c r="PRE65" s="1740"/>
      <c r="PRF65" s="1740"/>
      <c r="PRG65" s="1740"/>
      <c r="PRH65" s="349"/>
      <c r="PRI65" s="262"/>
      <c r="PRJ65" s="262"/>
      <c r="PRK65" s="262"/>
      <c r="PRL65" s="350"/>
      <c r="PRM65" s="262"/>
      <c r="PRN65" s="262"/>
      <c r="PRO65" s="262"/>
      <c r="PRP65" s="262"/>
      <c r="PRQ65" s="262"/>
      <c r="PRR65" s="262"/>
      <c r="PRS65" s="262"/>
      <c r="PRT65" s="262"/>
      <c r="PRU65" s="262"/>
      <c r="PRV65" s="1740"/>
      <c r="PRW65" s="1740"/>
      <c r="PRX65" s="1740"/>
      <c r="PRY65" s="349"/>
      <c r="PRZ65" s="262"/>
      <c r="PSA65" s="262"/>
      <c r="PSB65" s="262"/>
      <c r="PSC65" s="350"/>
      <c r="PSD65" s="262"/>
      <c r="PSE65" s="262"/>
      <c r="PSF65" s="262"/>
      <c r="PSG65" s="262"/>
      <c r="PSH65" s="262"/>
      <c r="PSI65" s="262"/>
      <c r="PSJ65" s="262"/>
      <c r="PSK65" s="262"/>
      <c r="PSL65" s="262"/>
      <c r="PSM65" s="1740"/>
      <c r="PSN65" s="1740"/>
      <c r="PSO65" s="1740"/>
      <c r="PSP65" s="349"/>
      <c r="PSQ65" s="262"/>
      <c r="PSR65" s="262"/>
      <c r="PSS65" s="262"/>
      <c r="PST65" s="350"/>
      <c r="PSU65" s="262"/>
      <c r="PSV65" s="262"/>
      <c r="PSW65" s="262"/>
      <c r="PSX65" s="262"/>
      <c r="PSY65" s="262"/>
      <c r="PSZ65" s="262"/>
      <c r="PTA65" s="262"/>
      <c r="PTB65" s="262"/>
      <c r="PTC65" s="262"/>
      <c r="PTD65" s="1740"/>
      <c r="PTE65" s="1740"/>
      <c r="PTF65" s="1740"/>
      <c r="PTG65" s="349"/>
      <c r="PTH65" s="262"/>
      <c r="PTI65" s="262"/>
      <c r="PTJ65" s="262"/>
      <c r="PTK65" s="350"/>
      <c r="PTL65" s="262"/>
      <c r="PTM65" s="262"/>
      <c r="PTN65" s="262"/>
      <c r="PTO65" s="262"/>
      <c r="PTP65" s="262"/>
      <c r="PTQ65" s="262"/>
      <c r="PTR65" s="262"/>
      <c r="PTS65" s="262"/>
      <c r="PTT65" s="262"/>
      <c r="PTU65" s="1740"/>
      <c r="PTV65" s="1740"/>
      <c r="PTW65" s="1740"/>
      <c r="PTX65" s="349"/>
      <c r="PTY65" s="262"/>
      <c r="PTZ65" s="262"/>
      <c r="PUA65" s="262"/>
      <c r="PUB65" s="350"/>
      <c r="PUC65" s="262"/>
      <c r="PUD65" s="262"/>
      <c r="PUE65" s="262"/>
      <c r="PUF65" s="262"/>
      <c r="PUG65" s="262"/>
      <c r="PUH65" s="262"/>
      <c r="PUI65" s="262"/>
      <c r="PUJ65" s="262"/>
      <c r="PUK65" s="262"/>
      <c r="PUL65" s="1740"/>
      <c r="PUM65" s="1740"/>
      <c r="PUN65" s="1740"/>
      <c r="PUO65" s="349"/>
      <c r="PUP65" s="262"/>
      <c r="PUQ65" s="262"/>
      <c r="PUR65" s="262"/>
      <c r="PUS65" s="350"/>
      <c r="PUT65" s="262"/>
      <c r="PUU65" s="262"/>
      <c r="PUV65" s="262"/>
      <c r="PUW65" s="262"/>
      <c r="PUX65" s="262"/>
      <c r="PUY65" s="262"/>
      <c r="PUZ65" s="262"/>
      <c r="PVA65" s="262"/>
      <c r="PVB65" s="262"/>
      <c r="PVC65" s="1740"/>
      <c r="PVD65" s="1740"/>
      <c r="PVE65" s="1740"/>
      <c r="PVF65" s="349"/>
      <c r="PVG65" s="262"/>
      <c r="PVH65" s="262"/>
      <c r="PVI65" s="262"/>
      <c r="PVJ65" s="350"/>
      <c r="PVK65" s="262"/>
      <c r="PVL65" s="262"/>
      <c r="PVM65" s="262"/>
      <c r="PVN65" s="262"/>
      <c r="PVO65" s="262"/>
      <c r="PVP65" s="262"/>
      <c r="PVQ65" s="262"/>
      <c r="PVR65" s="262"/>
      <c r="PVS65" s="262"/>
      <c r="PVT65" s="1740"/>
      <c r="PVU65" s="1740"/>
      <c r="PVV65" s="1740"/>
      <c r="PVW65" s="349"/>
      <c r="PVX65" s="262"/>
      <c r="PVY65" s="262"/>
      <c r="PVZ65" s="262"/>
      <c r="PWA65" s="350"/>
      <c r="PWB65" s="262"/>
      <c r="PWC65" s="262"/>
      <c r="PWD65" s="262"/>
      <c r="PWE65" s="262"/>
      <c r="PWF65" s="262"/>
      <c r="PWG65" s="262"/>
      <c r="PWH65" s="262"/>
      <c r="PWI65" s="262"/>
      <c r="PWJ65" s="262"/>
      <c r="PWK65" s="1740"/>
      <c r="PWL65" s="1740"/>
      <c r="PWM65" s="1740"/>
      <c r="PWN65" s="349"/>
      <c r="PWO65" s="262"/>
      <c r="PWP65" s="262"/>
      <c r="PWQ65" s="262"/>
      <c r="PWR65" s="350"/>
      <c r="PWS65" s="262"/>
      <c r="PWT65" s="262"/>
      <c r="PWU65" s="262"/>
      <c r="PWV65" s="262"/>
      <c r="PWW65" s="262"/>
      <c r="PWX65" s="262"/>
      <c r="PWY65" s="262"/>
      <c r="PWZ65" s="262"/>
      <c r="PXA65" s="262"/>
      <c r="PXB65" s="1740"/>
      <c r="PXC65" s="1740"/>
      <c r="PXD65" s="1740"/>
      <c r="PXE65" s="349"/>
      <c r="PXF65" s="262"/>
      <c r="PXG65" s="262"/>
      <c r="PXH65" s="262"/>
      <c r="PXI65" s="350"/>
      <c r="PXJ65" s="262"/>
      <c r="PXK65" s="262"/>
      <c r="PXL65" s="262"/>
      <c r="PXM65" s="262"/>
      <c r="PXN65" s="262"/>
      <c r="PXO65" s="262"/>
      <c r="PXP65" s="262"/>
      <c r="PXQ65" s="262"/>
      <c r="PXR65" s="262"/>
      <c r="PXS65" s="1740"/>
      <c r="PXT65" s="1740"/>
      <c r="PXU65" s="1740"/>
      <c r="PXV65" s="349"/>
      <c r="PXW65" s="262"/>
      <c r="PXX65" s="262"/>
      <c r="PXY65" s="262"/>
      <c r="PXZ65" s="350"/>
      <c r="PYA65" s="262"/>
      <c r="PYB65" s="262"/>
      <c r="PYC65" s="262"/>
      <c r="PYD65" s="262"/>
      <c r="PYE65" s="262"/>
      <c r="PYF65" s="262"/>
      <c r="PYG65" s="262"/>
      <c r="PYH65" s="262"/>
      <c r="PYI65" s="262"/>
      <c r="PYJ65" s="1740"/>
      <c r="PYK65" s="1740"/>
      <c r="PYL65" s="1740"/>
      <c r="PYM65" s="349"/>
      <c r="PYN65" s="262"/>
      <c r="PYO65" s="262"/>
      <c r="PYP65" s="262"/>
      <c r="PYQ65" s="350"/>
      <c r="PYR65" s="262"/>
      <c r="PYS65" s="262"/>
      <c r="PYT65" s="262"/>
      <c r="PYU65" s="262"/>
      <c r="PYV65" s="262"/>
      <c r="PYW65" s="262"/>
      <c r="PYX65" s="262"/>
      <c r="PYY65" s="262"/>
      <c r="PYZ65" s="262"/>
      <c r="PZA65" s="1740"/>
      <c r="PZB65" s="1740"/>
      <c r="PZC65" s="1740"/>
      <c r="PZD65" s="349"/>
      <c r="PZE65" s="262"/>
      <c r="PZF65" s="262"/>
      <c r="PZG65" s="262"/>
      <c r="PZH65" s="350"/>
      <c r="PZI65" s="262"/>
      <c r="PZJ65" s="262"/>
      <c r="PZK65" s="262"/>
      <c r="PZL65" s="262"/>
      <c r="PZM65" s="262"/>
      <c r="PZN65" s="262"/>
      <c r="PZO65" s="262"/>
      <c r="PZP65" s="262"/>
      <c r="PZQ65" s="262"/>
      <c r="PZR65" s="1740"/>
      <c r="PZS65" s="1740"/>
      <c r="PZT65" s="1740"/>
      <c r="PZU65" s="349"/>
      <c r="PZV65" s="262"/>
      <c r="PZW65" s="262"/>
      <c r="PZX65" s="262"/>
      <c r="PZY65" s="350"/>
      <c r="PZZ65" s="262"/>
      <c r="QAA65" s="262"/>
      <c r="QAB65" s="262"/>
      <c r="QAC65" s="262"/>
      <c r="QAD65" s="262"/>
      <c r="QAE65" s="262"/>
      <c r="QAF65" s="262"/>
      <c r="QAG65" s="262"/>
      <c r="QAH65" s="262"/>
      <c r="QAI65" s="1740"/>
      <c r="QAJ65" s="1740"/>
      <c r="QAK65" s="1740"/>
      <c r="QAL65" s="349"/>
      <c r="QAM65" s="262"/>
      <c r="QAN65" s="262"/>
      <c r="QAO65" s="262"/>
      <c r="QAP65" s="350"/>
      <c r="QAQ65" s="262"/>
      <c r="QAR65" s="262"/>
      <c r="QAS65" s="262"/>
      <c r="QAT65" s="262"/>
      <c r="QAU65" s="262"/>
      <c r="QAV65" s="262"/>
      <c r="QAW65" s="262"/>
      <c r="QAX65" s="262"/>
      <c r="QAY65" s="262"/>
      <c r="QAZ65" s="1740"/>
      <c r="QBA65" s="1740"/>
      <c r="QBB65" s="1740"/>
      <c r="QBC65" s="349"/>
      <c r="QBD65" s="262"/>
      <c r="QBE65" s="262"/>
      <c r="QBF65" s="262"/>
      <c r="QBG65" s="350"/>
      <c r="QBH65" s="262"/>
      <c r="QBI65" s="262"/>
      <c r="QBJ65" s="262"/>
      <c r="QBK65" s="262"/>
      <c r="QBL65" s="262"/>
      <c r="QBM65" s="262"/>
      <c r="QBN65" s="262"/>
      <c r="QBO65" s="262"/>
      <c r="QBP65" s="262"/>
      <c r="QBQ65" s="1740"/>
      <c r="QBR65" s="1740"/>
      <c r="QBS65" s="1740"/>
      <c r="QBT65" s="349"/>
      <c r="QBU65" s="262"/>
      <c r="QBV65" s="262"/>
      <c r="QBW65" s="262"/>
      <c r="QBX65" s="350"/>
      <c r="QBY65" s="262"/>
      <c r="QBZ65" s="262"/>
      <c r="QCA65" s="262"/>
      <c r="QCB65" s="262"/>
      <c r="QCC65" s="262"/>
      <c r="QCD65" s="262"/>
      <c r="QCE65" s="262"/>
      <c r="QCF65" s="262"/>
      <c r="QCG65" s="262"/>
      <c r="QCH65" s="1740"/>
      <c r="QCI65" s="1740"/>
      <c r="QCJ65" s="1740"/>
      <c r="QCK65" s="349"/>
      <c r="QCL65" s="262"/>
      <c r="QCM65" s="262"/>
      <c r="QCN65" s="262"/>
      <c r="QCO65" s="350"/>
      <c r="QCP65" s="262"/>
      <c r="QCQ65" s="262"/>
      <c r="QCR65" s="262"/>
      <c r="QCS65" s="262"/>
      <c r="QCT65" s="262"/>
      <c r="QCU65" s="262"/>
      <c r="QCV65" s="262"/>
      <c r="QCW65" s="262"/>
      <c r="QCX65" s="262"/>
      <c r="QCY65" s="1740"/>
      <c r="QCZ65" s="1740"/>
      <c r="QDA65" s="1740"/>
      <c r="QDB65" s="349"/>
      <c r="QDC65" s="262"/>
      <c r="QDD65" s="262"/>
      <c r="QDE65" s="262"/>
      <c r="QDF65" s="350"/>
      <c r="QDG65" s="262"/>
      <c r="QDH65" s="262"/>
      <c r="QDI65" s="262"/>
      <c r="QDJ65" s="262"/>
      <c r="QDK65" s="262"/>
      <c r="QDL65" s="262"/>
      <c r="QDM65" s="262"/>
      <c r="QDN65" s="262"/>
      <c r="QDO65" s="262"/>
      <c r="QDP65" s="1740"/>
      <c r="QDQ65" s="1740"/>
      <c r="QDR65" s="1740"/>
      <c r="QDS65" s="349"/>
      <c r="QDT65" s="262"/>
      <c r="QDU65" s="262"/>
      <c r="QDV65" s="262"/>
      <c r="QDW65" s="350"/>
      <c r="QDX65" s="262"/>
      <c r="QDY65" s="262"/>
      <c r="QDZ65" s="262"/>
      <c r="QEA65" s="262"/>
      <c r="QEB65" s="262"/>
      <c r="QEC65" s="262"/>
      <c r="QED65" s="262"/>
      <c r="QEE65" s="262"/>
      <c r="QEF65" s="262"/>
      <c r="QEG65" s="1740"/>
      <c r="QEH65" s="1740"/>
      <c r="QEI65" s="1740"/>
      <c r="QEJ65" s="349"/>
      <c r="QEK65" s="262"/>
      <c r="QEL65" s="262"/>
      <c r="QEM65" s="262"/>
      <c r="QEN65" s="350"/>
      <c r="QEO65" s="262"/>
      <c r="QEP65" s="262"/>
      <c r="QEQ65" s="262"/>
      <c r="QER65" s="262"/>
      <c r="QES65" s="262"/>
      <c r="QET65" s="262"/>
      <c r="QEU65" s="262"/>
      <c r="QEV65" s="262"/>
      <c r="QEW65" s="262"/>
      <c r="QEX65" s="1740"/>
      <c r="QEY65" s="1740"/>
      <c r="QEZ65" s="1740"/>
      <c r="QFA65" s="349"/>
      <c r="QFB65" s="262"/>
      <c r="QFC65" s="262"/>
      <c r="QFD65" s="262"/>
      <c r="QFE65" s="350"/>
      <c r="QFF65" s="262"/>
      <c r="QFG65" s="262"/>
      <c r="QFH65" s="262"/>
      <c r="QFI65" s="262"/>
      <c r="QFJ65" s="262"/>
      <c r="QFK65" s="262"/>
      <c r="QFL65" s="262"/>
      <c r="QFM65" s="262"/>
      <c r="QFN65" s="262"/>
      <c r="QFO65" s="1740"/>
      <c r="QFP65" s="1740"/>
      <c r="QFQ65" s="1740"/>
      <c r="QFR65" s="349"/>
      <c r="QFS65" s="262"/>
      <c r="QFT65" s="262"/>
      <c r="QFU65" s="262"/>
      <c r="QFV65" s="350"/>
      <c r="QFW65" s="262"/>
      <c r="QFX65" s="262"/>
      <c r="QFY65" s="262"/>
      <c r="QFZ65" s="262"/>
      <c r="QGA65" s="262"/>
      <c r="QGB65" s="262"/>
      <c r="QGC65" s="262"/>
      <c r="QGD65" s="262"/>
      <c r="QGE65" s="262"/>
      <c r="QGF65" s="1740"/>
      <c r="QGG65" s="1740"/>
      <c r="QGH65" s="1740"/>
      <c r="QGI65" s="349"/>
      <c r="QGJ65" s="262"/>
      <c r="QGK65" s="262"/>
      <c r="QGL65" s="262"/>
      <c r="QGM65" s="350"/>
      <c r="QGN65" s="262"/>
      <c r="QGO65" s="262"/>
      <c r="QGP65" s="262"/>
      <c r="QGQ65" s="262"/>
      <c r="QGR65" s="262"/>
      <c r="QGS65" s="262"/>
      <c r="QGT65" s="262"/>
      <c r="QGU65" s="262"/>
      <c r="QGV65" s="262"/>
      <c r="QGW65" s="1740"/>
      <c r="QGX65" s="1740"/>
      <c r="QGY65" s="1740"/>
      <c r="QGZ65" s="349"/>
      <c r="QHA65" s="262"/>
      <c r="QHB65" s="262"/>
      <c r="QHC65" s="262"/>
      <c r="QHD65" s="350"/>
      <c r="QHE65" s="262"/>
      <c r="QHF65" s="262"/>
      <c r="QHG65" s="262"/>
      <c r="QHH65" s="262"/>
      <c r="QHI65" s="262"/>
      <c r="QHJ65" s="262"/>
      <c r="QHK65" s="262"/>
      <c r="QHL65" s="262"/>
      <c r="QHM65" s="262"/>
      <c r="QHN65" s="1740"/>
      <c r="QHO65" s="1740"/>
      <c r="QHP65" s="1740"/>
      <c r="QHQ65" s="349"/>
      <c r="QHR65" s="262"/>
      <c r="QHS65" s="262"/>
      <c r="QHT65" s="262"/>
      <c r="QHU65" s="350"/>
      <c r="QHV65" s="262"/>
      <c r="QHW65" s="262"/>
      <c r="QHX65" s="262"/>
      <c r="QHY65" s="262"/>
      <c r="QHZ65" s="262"/>
      <c r="QIA65" s="262"/>
      <c r="QIB65" s="262"/>
      <c r="QIC65" s="262"/>
      <c r="QID65" s="262"/>
      <c r="QIE65" s="1740"/>
      <c r="QIF65" s="1740"/>
      <c r="QIG65" s="1740"/>
      <c r="QIH65" s="349"/>
      <c r="QII65" s="262"/>
      <c r="QIJ65" s="262"/>
      <c r="QIK65" s="262"/>
      <c r="QIL65" s="350"/>
      <c r="QIM65" s="262"/>
      <c r="QIN65" s="262"/>
      <c r="QIO65" s="262"/>
      <c r="QIP65" s="262"/>
      <c r="QIQ65" s="262"/>
      <c r="QIR65" s="262"/>
      <c r="QIS65" s="262"/>
      <c r="QIT65" s="262"/>
      <c r="QIU65" s="262"/>
      <c r="QIV65" s="1740"/>
      <c r="QIW65" s="1740"/>
      <c r="QIX65" s="1740"/>
      <c r="QIY65" s="349"/>
      <c r="QIZ65" s="262"/>
      <c r="QJA65" s="262"/>
      <c r="QJB65" s="262"/>
      <c r="QJC65" s="350"/>
      <c r="QJD65" s="262"/>
      <c r="QJE65" s="262"/>
      <c r="QJF65" s="262"/>
      <c r="QJG65" s="262"/>
      <c r="QJH65" s="262"/>
      <c r="QJI65" s="262"/>
      <c r="QJJ65" s="262"/>
      <c r="QJK65" s="262"/>
      <c r="QJL65" s="262"/>
      <c r="QJM65" s="1740"/>
      <c r="QJN65" s="1740"/>
      <c r="QJO65" s="1740"/>
      <c r="QJP65" s="349"/>
      <c r="QJQ65" s="262"/>
      <c r="QJR65" s="262"/>
      <c r="QJS65" s="262"/>
      <c r="QJT65" s="350"/>
      <c r="QJU65" s="262"/>
      <c r="QJV65" s="262"/>
      <c r="QJW65" s="262"/>
      <c r="QJX65" s="262"/>
      <c r="QJY65" s="262"/>
      <c r="QJZ65" s="262"/>
      <c r="QKA65" s="262"/>
      <c r="QKB65" s="262"/>
      <c r="QKC65" s="262"/>
      <c r="QKD65" s="1740"/>
      <c r="QKE65" s="1740"/>
      <c r="QKF65" s="1740"/>
      <c r="QKG65" s="349"/>
      <c r="QKH65" s="262"/>
      <c r="QKI65" s="262"/>
      <c r="QKJ65" s="262"/>
      <c r="QKK65" s="350"/>
      <c r="QKL65" s="262"/>
      <c r="QKM65" s="262"/>
      <c r="QKN65" s="262"/>
      <c r="QKO65" s="262"/>
      <c r="QKP65" s="262"/>
      <c r="QKQ65" s="262"/>
      <c r="QKR65" s="262"/>
      <c r="QKS65" s="262"/>
      <c r="QKT65" s="262"/>
      <c r="QKU65" s="1740"/>
      <c r="QKV65" s="1740"/>
      <c r="QKW65" s="1740"/>
      <c r="QKX65" s="349"/>
      <c r="QKY65" s="262"/>
      <c r="QKZ65" s="262"/>
      <c r="QLA65" s="262"/>
      <c r="QLB65" s="350"/>
      <c r="QLC65" s="262"/>
      <c r="QLD65" s="262"/>
      <c r="QLE65" s="262"/>
      <c r="QLF65" s="262"/>
      <c r="QLG65" s="262"/>
      <c r="QLH65" s="262"/>
      <c r="QLI65" s="262"/>
      <c r="QLJ65" s="262"/>
      <c r="QLK65" s="262"/>
      <c r="QLL65" s="1740"/>
      <c r="QLM65" s="1740"/>
      <c r="QLN65" s="1740"/>
      <c r="QLO65" s="349"/>
      <c r="QLP65" s="262"/>
      <c r="QLQ65" s="262"/>
      <c r="QLR65" s="262"/>
      <c r="QLS65" s="350"/>
      <c r="QLT65" s="262"/>
      <c r="QLU65" s="262"/>
      <c r="QLV65" s="262"/>
      <c r="QLW65" s="262"/>
      <c r="QLX65" s="262"/>
      <c r="QLY65" s="262"/>
      <c r="QLZ65" s="262"/>
      <c r="QMA65" s="262"/>
      <c r="QMB65" s="262"/>
      <c r="QMC65" s="1740"/>
      <c r="QMD65" s="1740"/>
      <c r="QME65" s="1740"/>
      <c r="QMF65" s="349"/>
      <c r="QMG65" s="262"/>
      <c r="QMH65" s="262"/>
      <c r="QMI65" s="262"/>
      <c r="QMJ65" s="350"/>
      <c r="QMK65" s="262"/>
      <c r="QML65" s="262"/>
      <c r="QMM65" s="262"/>
      <c r="QMN65" s="262"/>
      <c r="QMO65" s="262"/>
      <c r="QMP65" s="262"/>
      <c r="QMQ65" s="262"/>
      <c r="QMR65" s="262"/>
      <c r="QMS65" s="262"/>
      <c r="QMT65" s="1740"/>
      <c r="QMU65" s="1740"/>
      <c r="QMV65" s="1740"/>
      <c r="QMW65" s="349"/>
      <c r="QMX65" s="262"/>
      <c r="QMY65" s="262"/>
      <c r="QMZ65" s="262"/>
      <c r="QNA65" s="350"/>
      <c r="QNB65" s="262"/>
      <c r="QNC65" s="262"/>
      <c r="QND65" s="262"/>
      <c r="QNE65" s="262"/>
      <c r="QNF65" s="262"/>
      <c r="QNG65" s="262"/>
      <c r="QNH65" s="262"/>
      <c r="QNI65" s="262"/>
      <c r="QNJ65" s="262"/>
      <c r="QNK65" s="1740"/>
      <c r="QNL65" s="1740"/>
      <c r="QNM65" s="1740"/>
      <c r="QNN65" s="349"/>
      <c r="QNO65" s="262"/>
      <c r="QNP65" s="262"/>
      <c r="QNQ65" s="262"/>
      <c r="QNR65" s="350"/>
      <c r="QNS65" s="262"/>
      <c r="QNT65" s="262"/>
      <c r="QNU65" s="262"/>
      <c r="QNV65" s="262"/>
      <c r="QNW65" s="262"/>
      <c r="QNX65" s="262"/>
      <c r="QNY65" s="262"/>
      <c r="QNZ65" s="262"/>
      <c r="QOA65" s="262"/>
      <c r="QOB65" s="1740"/>
      <c r="QOC65" s="1740"/>
      <c r="QOD65" s="1740"/>
      <c r="QOE65" s="349"/>
      <c r="QOF65" s="262"/>
      <c r="QOG65" s="262"/>
      <c r="QOH65" s="262"/>
      <c r="QOI65" s="350"/>
      <c r="QOJ65" s="262"/>
      <c r="QOK65" s="262"/>
      <c r="QOL65" s="262"/>
      <c r="QOM65" s="262"/>
      <c r="QON65" s="262"/>
      <c r="QOO65" s="262"/>
      <c r="QOP65" s="262"/>
      <c r="QOQ65" s="262"/>
      <c r="QOR65" s="262"/>
      <c r="QOS65" s="1740"/>
      <c r="QOT65" s="1740"/>
      <c r="QOU65" s="1740"/>
      <c r="QOV65" s="349"/>
      <c r="QOW65" s="262"/>
      <c r="QOX65" s="262"/>
      <c r="QOY65" s="262"/>
      <c r="QOZ65" s="350"/>
      <c r="QPA65" s="262"/>
      <c r="QPB65" s="262"/>
      <c r="QPC65" s="262"/>
      <c r="QPD65" s="262"/>
      <c r="QPE65" s="262"/>
      <c r="QPF65" s="262"/>
      <c r="QPG65" s="262"/>
      <c r="QPH65" s="262"/>
      <c r="QPI65" s="262"/>
      <c r="QPJ65" s="1740"/>
      <c r="QPK65" s="1740"/>
      <c r="QPL65" s="1740"/>
      <c r="QPM65" s="349"/>
      <c r="QPN65" s="262"/>
      <c r="QPO65" s="262"/>
      <c r="QPP65" s="262"/>
      <c r="QPQ65" s="350"/>
      <c r="QPR65" s="262"/>
      <c r="QPS65" s="262"/>
      <c r="QPT65" s="262"/>
      <c r="QPU65" s="262"/>
      <c r="QPV65" s="262"/>
      <c r="QPW65" s="262"/>
      <c r="QPX65" s="262"/>
      <c r="QPY65" s="262"/>
      <c r="QPZ65" s="262"/>
      <c r="QQA65" s="1740"/>
      <c r="QQB65" s="1740"/>
      <c r="QQC65" s="1740"/>
      <c r="QQD65" s="349"/>
      <c r="QQE65" s="262"/>
      <c r="QQF65" s="262"/>
      <c r="QQG65" s="262"/>
      <c r="QQH65" s="350"/>
      <c r="QQI65" s="262"/>
      <c r="QQJ65" s="262"/>
      <c r="QQK65" s="262"/>
      <c r="QQL65" s="262"/>
      <c r="QQM65" s="262"/>
      <c r="QQN65" s="262"/>
      <c r="QQO65" s="262"/>
      <c r="QQP65" s="262"/>
      <c r="QQQ65" s="262"/>
      <c r="QQR65" s="1740"/>
      <c r="QQS65" s="1740"/>
      <c r="QQT65" s="1740"/>
      <c r="QQU65" s="349"/>
      <c r="QQV65" s="262"/>
      <c r="QQW65" s="262"/>
      <c r="QQX65" s="262"/>
      <c r="QQY65" s="350"/>
      <c r="QQZ65" s="262"/>
      <c r="QRA65" s="262"/>
      <c r="QRB65" s="262"/>
      <c r="QRC65" s="262"/>
      <c r="QRD65" s="262"/>
      <c r="QRE65" s="262"/>
      <c r="QRF65" s="262"/>
      <c r="QRG65" s="262"/>
      <c r="QRH65" s="262"/>
      <c r="QRI65" s="1740"/>
      <c r="QRJ65" s="1740"/>
      <c r="QRK65" s="1740"/>
      <c r="QRL65" s="349"/>
      <c r="QRM65" s="262"/>
      <c r="QRN65" s="262"/>
      <c r="QRO65" s="262"/>
      <c r="QRP65" s="350"/>
      <c r="QRQ65" s="262"/>
      <c r="QRR65" s="262"/>
      <c r="QRS65" s="262"/>
      <c r="QRT65" s="262"/>
      <c r="QRU65" s="262"/>
      <c r="QRV65" s="262"/>
      <c r="QRW65" s="262"/>
      <c r="QRX65" s="262"/>
      <c r="QRY65" s="262"/>
      <c r="QRZ65" s="1740"/>
      <c r="QSA65" s="1740"/>
      <c r="QSB65" s="1740"/>
      <c r="QSC65" s="349"/>
      <c r="QSD65" s="262"/>
      <c r="QSE65" s="262"/>
      <c r="QSF65" s="262"/>
      <c r="QSG65" s="350"/>
      <c r="QSH65" s="262"/>
      <c r="QSI65" s="262"/>
      <c r="QSJ65" s="262"/>
      <c r="QSK65" s="262"/>
      <c r="QSL65" s="262"/>
      <c r="QSM65" s="262"/>
      <c r="QSN65" s="262"/>
      <c r="QSO65" s="262"/>
      <c r="QSP65" s="262"/>
      <c r="QSQ65" s="1740"/>
      <c r="QSR65" s="1740"/>
      <c r="QSS65" s="1740"/>
      <c r="QST65" s="349"/>
      <c r="QSU65" s="262"/>
      <c r="QSV65" s="262"/>
      <c r="QSW65" s="262"/>
      <c r="QSX65" s="350"/>
      <c r="QSY65" s="262"/>
      <c r="QSZ65" s="262"/>
      <c r="QTA65" s="262"/>
      <c r="QTB65" s="262"/>
      <c r="QTC65" s="262"/>
      <c r="QTD65" s="262"/>
      <c r="QTE65" s="262"/>
      <c r="QTF65" s="262"/>
      <c r="QTG65" s="262"/>
      <c r="QTH65" s="1740"/>
      <c r="QTI65" s="1740"/>
      <c r="QTJ65" s="1740"/>
      <c r="QTK65" s="349"/>
      <c r="QTL65" s="262"/>
      <c r="QTM65" s="262"/>
      <c r="QTN65" s="262"/>
      <c r="QTO65" s="350"/>
      <c r="QTP65" s="262"/>
      <c r="QTQ65" s="262"/>
      <c r="QTR65" s="262"/>
      <c r="QTS65" s="262"/>
      <c r="QTT65" s="262"/>
      <c r="QTU65" s="262"/>
      <c r="QTV65" s="262"/>
      <c r="QTW65" s="262"/>
      <c r="QTX65" s="262"/>
      <c r="QTY65" s="1740"/>
      <c r="QTZ65" s="1740"/>
      <c r="QUA65" s="1740"/>
      <c r="QUB65" s="349"/>
      <c r="QUC65" s="262"/>
      <c r="QUD65" s="262"/>
      <c r="QUE65" s="262"/>
      <c r="QUF65" s="350"/>
      <c r="QUG65" s="262"/>
      <c r="QUH65" s="262"/>
      <c r="QUI65" s="262"/>
      <c r="QUJ65" s="262"/>
      <c r="QUK65" s="262"/>
      <c r="QUL65" s="262"/>
      <c r="QUM65" s="262"/>
      <c r="QUN65" s="262"/>
      <c r="QUO65" s="262"/>
      <c r="QUP65" s="1740"/>
      <c r="QUQ65" s="1740"/>
      <c r="QUR65" s="1740"/>
      <c r="QUS65" s="349"/>
      <c r="QUT65" s="262"/>
      <c r="QUU65" s="262"/>
      <c r="QUV65" s="262"/>
      <c r="QUW65" s="350"/>
      <c r="QUX65" s="262"/>
      <c r="QUY65" s="262"/>
      <c r="QUZ65" s="262"/>
      <c r="QVA65" s="262"/>
      <c r="QVB65" s="262"/>
      <c r="QVC65" s="262"/>
      <c r="QVD65" s="262"/>
      <c r="QVE65" s="262"/>
      <c r="QVF65" s="262"/>
      <c r="QVG65" s="1740"/>
      <c r="QVH65" s="1740"/>
      <c r="QVI65" s="1740"/>
      <c r="QVJ65" s="349"/>
      <c r="QVK65" s="262"/>
      <c r="QVL65" s="262"/>
      <c r="QVM65" s="262"/>
      <c r="QVN65" s="350"/>
      <c r="QVO65" s="262"/>
      <c r="QVP65" s="262"/>
      <c r="QVQ65" s="262"/>
      <c r="QVR65" s="262"/>
      <c r="QVS65" s="262"/>
      <c r="QVT65" s="262"/>
      <c r="QVU65" s="262"/>
      <c r="QVV65" s="262"/>
      <c r="QVW65" s="262"/>
      <c r="QVX65" s="1740"/>
      <c r="QVY65" s="1740"/>
      <c r="QVZ65" s="1740"/>
      <c r="QWA65" s="349"/>
      <c r="QWB65" s="262"/>
      <c r="QWC65" s="262"/>
      <c r="QWD65" s="262"/>
      <c r="QWE65" s="350"/>
      <c r="QWF65" s="262"/>
      <c r="QWG65" s="262"/>
      <c r="QWH65" s="262"/>
      <c r="QWI65" s="262"/>
      <c r="QWJ65" s="262"/>
      <c r="QWK65" s="262"/>
      <c r="QWL65" s="262"/>
      <c r="QWM65" s="262"/>
      <c r="QWN65" s="262"/>
      <c r="QWO65" s="1740"/>
      <c r="QWP65" s="1740"/>
      <c r="QWQ65" s="1740"/>
      <c r="QWR65" s="349"/>
      <c r="QWS65" s="262"/>
      <c r="QWT65" s="262"/>
      <c r="QWU65" s="262"/>
      <c r="QWV65" s="350"/>
      <c r="QWW65" s="262"/>
      <c r="QWX65" s="262"/>
      <c r="QWY65" s="262"/>
      <c r="QWZ65" s="262"/>
      <c r="QXA65" s="262"/>
      <c r="QXB65" s="262"/>
      <c r="QXC65" s="262"/>
      <c r="QXD65" s="262"/>
      <c r="QXE65" s="262"/>
      <c r="QXF65" s="1740"/>
      <c r="QXG65" s="1740"/>
      <c r="QXH65" s="1740"/>
      <c r="QXI65" s="349"/>
      <c r="QXJ65" s="262"/>
      <c r="QXK65" s="262"/>
      <c r="QXL65" s="262"/>
      <c r="QXM65" s="350"/>
      <c r="QXN65" s="262"/>
      <c r="QXO65" s="262"/>
      <c r="QXP65" s="262"/>
      <c r="QXQ65" s="262"/>
      <c r="QXR65" s="262"/>
      <c r="QXS65" s="262"/>
      <c r="QXT65" s="262"/>
      <c r="QXU65" s="262"/>
      <c r="QXV65" s="262"/>
      <c r="QXW65" s="1740"/>
      <c r="QXX65" s="1740"/>
      <c r="QXY65" s="1740"/>
      <c r="QXZ65" s="349"/>
      <c r="QYA65" s="262"/>
      <c r="QYB65" s="262"/>
      <c r="QYC65" s="262"/>
      <c r="QYD65" s="350"/>
      <c r="QYE65" s="262"/>
      <c r="QYF65" s="262"/>
      <c r="QYG65" s="262"/>
      <c r="QYH65" s="262"/>
      <c r="QYI65" s="262"/>
      <c r="QYJ65" s="262"/>
      <c r="QYK65" s="262"/>
      <c r="QYL65" s="262"/>
      <c r="QYM65" s="262"/>
      <c r="QYN65" s="1740"/>
      <c r="QYO65" s="1740"/>
      <c r="QYP65" s="1740"/>
      <c r="QYQ65" s="349"/>
      <c r="QYR65" s="262"/>
      <c r="QYS65" s="262"/>
      <c r="QYT65" s="262"/>
      <c r="QYU65" s="350"/>
      <c r="QYV65" s="262"/>
      <c r="QYW65" s="262"/>
      <c r="QYX65" s="262"/>
      <c r="QYY65" s="262"/>
      <c r="QYZ65" s="262"/>
      <c r="QZA65" s="262"/>
      <c r="QZB65" s="262"/>
      <c r="QZC65" s="262"/>
      <c r="QZD65" s="262"/>
      <c r="QZE65" s="1740"/>
      <c r="QZF65" s="1740"/>
      <c r="QZG65" s="1740"/>
      <c r="QZH65" s="349"/>
      <c r="QZI65" s="262"/>
      <c r="QZJ65" s="262"/>
      <c r="QZK65" s="262"/>
      <c r="QZL65" s="350"/>
      <c r="QZM65" s="262"/>
      <c r="QZN65" s="262"/>
      <c r="QZO65" s="262"/>
      <c r="QZP65" s="262"/>
      <c r="QZQ65" s="262"/>
      <c r="QZR65" s="262"/>
      <c r="QZS65" s="262"/>
      <c r="QZT65" s="262"/>
      <c r="QZU65" s="262"/>
      <c r="QZV65" s="1740"/>
      <c r="QZW65" s="1740"/>
      <c r="QZX65" s="1740"/>
      <c r="QZY65" s="349"/>
      <c r="QZZ65" s="262"/>
      <c r="RAA65" s="262"/>
      <c r="RAB65" s="262"/>
      <c r="RAC65" s="350"/>
      <c r="RAD65" s="262"/>
      <c r="RAE65" s="262"/>
      <c r="RAF65" s="262"/>
      <c r="RAG65" s="262"/>
      <c r="RAH65" s="262"/>
      <c r="RAI65" s="262"/>
      <c r="RAJ65" s="262"/>
      <c r="RAK65" s="262"/>
      <c r="RAL65" s="262"/>
      <c r="RAM65" s="1740"/>
      <c r="RAN65" s="1740"/>
      <c r="RAO65" s="1740"/>
      <c r="RAP65" s="349"/>
      <c r="RAQ65" s="262"/>
      <c r="RAR65" s="262"/>
      <c r="RAS65" s="262"/>
      <c r="RAT65" s="350"/>
      <c r="RAU65" s="262"/>
      <c r="RAV65" s="262"/>
      <c r="RAW65" s="262"/>
      <c r="RAX65" s="262"/>
      <c r="RAY65" s="262"/>
      <c r="RAZ65" s="262"/>
      <c r="RBA65" s="262"/>
      <c r="RBB65" s="262"/>
      <c r="RBC65" s="262"/>
      <c r="RBD65" s="1740"/>
      <c r="RBE65" s="1740"/>
      <c r="RBF65" s="1740"/>
      <c r="RBG65" s="349"/>
      <c r="RBH65" s="262"/>
      <c r="RBI65" s="262"/>
      <c r="RBJ65" s="262"/>
      <c r="RBK65" s="350"/>
      <c r="RBL65" s="262"/>
      <c r="RBM65" s="262"/>
      <c r="RBN65" s="262"/>
      <c r="RBO65" s="262"/>
      <c r="RBP65" s="262"/>
      <c r="RBQ65" s="262"/>
      <c r="RBR65" s="262"/>
      <c r="RBS65" s="262"/>
      <c r="RBT65" s="262"/>
      <c r="RBU65" s="1740"/>
      <c r="RBV65" s="1740"/>
      <c r="RBW65" s="1740"/>
      <c r="RBX65" s="349"/>
      <c r="RBY65" s="262"/>
      <c r="RBZ65" s="262"/>
      <c r="RCA65" s="262"/>
      <c r="RCB65" s="350"/>
      <c r="RCC65" s="262"/>
      <c r="RCD65" s="262"/>
      <c r="RCE65" s="262"/>
      <c r="RCF65" s="262"/>
      <c r="RCG65" s="262"/>
      <c r="RCH65" s="262"/>
      <c r="RCI65" s="262"/>
      <c r="RCJ65" s="262"/>
      <c r="RCK65" s="262"/>
      <c r="RCL65" s="1740"/>
      <c r="RCM65" s="1740"/>
      <c r="RCN65" s="1740"/>
      <c r="RCO65" s="349"/>
      <c r="RCP65" s="262"/>
      <c r="RCQ65" s="262"/>
      <c r="RCR65" s="262"/>
      <c r="RCS65" s="350"/>
      <c r="RCT65" s="262"/>
      <c r="RCU65" s="262"/>
      <c r="RCV65" s="262"/>
      <c r="RCW65" s="262"/>
      <c r="RCX65" s="262"/>
      <c r="RCY65" s="262"/>
      <c r="RCZ65" s="262"/>
      <c r="RDA65" s="262"/>
      <c r="RDB65" s="262"/>
      <c r="RDC65" s="1740"/>
      <c r="RDD65" s="1740"/>
      <c r="RDE65" s="1740"/>
      <c r="RDF65" s="349"/>
      <c r="RDG65" s="262"/>
      <c r="RDH65" s="262"/>
      <c r="RDI65" s="262"/>
      <c r="RDJ65" s="350"/>
      <c r="RDK65" s="262"/>
      <c r="RDL65" s="262"/>
      <c r="RDM65" s="262"/>
      <c r="RDN65" s="262"/>
      <c r="RDO65" s="262"/>
      <c r="RDP65" s="262"/>
      <c r="RDQ65" s="262"/>
      <c r="RDR65" s="262"/>
      <c r="RDS65" s="262"/>
      <c r="RDT65" s="1740"/>
      <c r="RDU65" s="1740"/>
      <c r="RDV65" s="1740"/>
      <c r="RDW65" s="349"/>
      <c r="RDX65" s="262"/>
      <c r="RDY65" s="262"/>
      <c r="RDZ65" s="262"/>
      <c r="REA65" s="350"/>
      <c r="REB65" s="262"/>
      <c r="REC65" s="262"/>
      <c r="RED65" s="262"/>
      <c r="REE65" s="262"/>
      <c r="REF65" s="262"/>
      <c r="REG65" s="262"/>
      <c r="REH65" s="262"/>
      <c r="REI65" s="262"/>
      <c r="REJ65" s="262"/>
      <c r="REK65" s="1740"/>
      <c r="REL65" s="1740"/>
      <c r="REM65" s="1740"/>
      <c r="REN65" s="349"/>
      <c r="REO65" s="262"/>
      <c r="REP65" s="262"/>
      <c r="REQ65" s="262"/>
      <c r="RER65" s="350"/>
      <c r="RES65" s="262"/>
      <c r="RET65" s="262"/>
      <c r="REU65" s="262"/>
      <c r="REV65" s="262"/>
      <c r="REW65" s="262"/>
      <c r="REX65" s="262"/>
      <c r="REY65" s="262"/>
      <c r="REZ65" s="262"/>
      <c r="RFA65" s="262"/>
      <c r="RFB65" s="1740"/>
      <c r="RFC65" s="1740"/>
      <c r="RFD65" s="1740"/>
      <c r="RFE65" s="349"/>
      <c r="RFF65" s="262"/>
      <c r="RFG65" s="262"/>
      <c r="RFH65" s="262"/>
      <c r="RFI65" s="350"/>
      <c r="RFJ65" s="262"/>
      <c r="RFK65" s="262"/>
      <c r="RFL65" s="262"/>
      <c r="RFM65" s="262"/>
      <c r="RFN65" s="262"/>
      <c r="RFO65" s="262"/>
      <c r="RFP65" s="262"/>
      <c r="RFQ65" s="262"/>
      <c r="RFR65" s="262"/>
      <c r="RFS65" s="1740"/>
      <c r="RFT65" s="1740"/>
      <c r="RFU65" s="1740"/>
      <c r="RFV65" s="349"/>
      <c r="RFW65" s="262"/>
      <c r="RFX65" s="262"/>
      <c r="RFY65" s="262"/>
      <c r="RFZ65" s="350"/>
      <c r="RGA65" s="262"/>
      <c r="RGB65" s="262"/>
      <c r="RGC65" s="262"/>
      <c r="RGD65" s="262"/>
      <c r="RGE65" s="262"/>
      <c r="RGF65" s="262"/>
      <c r="RGG65" s="262"/>
      <c r="RGH65" s="262"/>
      <c r="RGI65" s="262"/>
      <c r="RGJ65" s="1740"/>
      <c r="RGK65" s="1740"/>
      <c r="RGL65" s="1740"/>
      <c r="RGM65" s="349"/>
      <c r="RGN65" s="262"/>
      <c r="RGO65" s="262"/>
      <c r="RGP65" s="262"/>
      <c r="RGQ65" s="350"/>
      <c r="RGR65" s="262"/>
      <c r="RGS65" s="262"/>
      <c r="RGT65" s="262"/>
      <c r="RGU65" s="262"/>
      <c r="RGV65" s="262"/>
      <c r="RGW65" s="262"/>
      <c r="RGX65" s="262"/>
      <c r="RGY65" s="262"/>
      <c r="RGZ65" s="262"/>
      <c r="RHA65" s="1740"/>
      <c r="RHB65" s="1740"/>
      <c r="RHC65" s="1740"/>
      <c r="RHD65" s="349"/>
      <c r="RHE65" s="262"/>
      <c r="RHF65" s="262"/>
      <c r="RHG65" s="262"/>
      <c r="RHH65" s="350"/>
      <c r="RHI65" s="262"/>
      <c r="RHJ65" s="262"/>
      <c r="RHK65" s="262"/>
      <c r="RHL65" s="262"/>
      <c r="RHM65" s="262"/>
      <c r="RHN65" s="262"/>
      <c r="RHO65" s="262"/>
      <c r="RHP65" s="262"/>
      <c r="RHQ65" s="262"/>
      <c r="RHR65" s="1740"/>
      <c r="RHS65" s="1740"/>
      <c r="RHT65" s="1740"/>
      <c r="RHU65" s="349"/>
      <c r="RHV65" s="262"/>
      <c r="RHW65" s="262"/>
      <c r="RHX65" s="262"/>
      <c r="RHY65" s="350"/>
      <c r="RHZ65" s="262"/>
      <c r="RIA65" s="262"/>
      <c r="RIB65" s="262"/>
      <c r="RIC65" s="262"/>
      <c r="RID65" s="262"/>
      <c r="RIE65" s="262"/>
      <c r="RIF65" s="262"/>
      <c r="RIG65" s="262"/>
      <c r="RIH65" s="262"/>
      <c r="RII65" s="1740"/>
      <c r="RIJ65" s="1740"/>
      <c r="RIK65" s="1740"/>
      <c r="RIL65" s="349"/>
      <c r="RIM65" s="262"/>
      <c r="RIN65" s="262"/>
      <c r="RIO65" s="262"/>
      <c r="RIP65" s="350"/>
      <c r="RIQ65" s="262"/>
      <c r="RIR65" s="262"/>
      <c r="RIS65" s="262"/>
      <c r="RIT65" s="262"/>
      <c r="RIU65" s="262"/>
      <c r="RIV65" s="262"/>
      <c r="RIW65" s="262"/>
      <c r="RIX65" s="262"/>
      <c r="RIY65" s="262"/>
      <c r="RIZ65" s="1740"/>
      <c r="RJA65" s="1740"/>
      <c r="RJB65" s="1740"/>
      <c r="RJC65" s="349"/>
      <c r="RJD65" s="262"/>
      <c r="RJE65" s="262"/>
      <c r="RJF65" s="262"/>
      <c r="RJG65" s="350"/>
      <c r="RJH65" s="262"/>
      <c r="RJI65" s="262"/>
      <c r="RJJ65" s="262"/>
      <c r="RJK65" s="262"/>
      <c r="RJL65" s="262"/>
      <c r="RJM65" s="262"/>
      <c r="RJN65" s="262"/>
      <c r="RJO65" s="262"/>
      <c r="RJP65" s="262"/>
      <c r="RJQ65" s="1740"/>
      <c r="RJR65" s="1740"/>
      <c r="RJS65" s="1740"/>
      <c r="RJT65" s="349"/>
      <c r="RJU65" s="262"/>
      <c r="RJV65" s="262"/>
      <c r="RJW65" s="262"/>
      <c r="RJX65" s="350"/>
      <c r="RJY65" s="262"/>
      <c r="RJZ65" s="262"/>
      <c r="RKA65" s="262"/>
      <c r="RKB65" s="262"/>
      <c r="RKC65" s="262"/>
      <c r="RKD65" s="262"/>
      <c r="RKE65" s="262"/>
      <c r="RKF65" s="262"/>
      <c r="RKG65" s="262"/>
      <c r="RKH65" s="1740"/>
      <c r="RKI65" s="1740"/>
      <c r="RKJ65" s="1740"/>
      <c r="RKK65" s="349"/>
      <c r="RKL65" s="262"/>
      <c r="RKM65" s="262"/>
      <c r="RKN65" s="262"/>
      <c r="RKO65" s="350"/>
      <c r="RKP65" s="262"/>
      <c r="RKQ65" s="262"/>
      <c r="RKR65" s="262"/>
      <c r="RKS65" s="262"/>
      <c r="RKT65" s="262"/>
      <c r="RKU65" s="262"/>
      <c r="RKV65" s="262"/>
      <c r="RKW65" s="262"/>
      <c r="RKX65" s="262"/>
      <c r="RKY65" s="1740"/>
      <c r="RKZ65" s="1740"/>
      <c r="RLA65" s="1740"/>
      <c r="RLB65" s="349"/>
      <c r="RLC65" s="262"/>
      <c r="RLD65" s="262"/>
      <c r="RLE65" s="262"/>
      <c r="RLF65" s="350"/>
      <c r="RLG65" s="262"/>
      <c r="RLH65" s="262"/>
      <c r="RLI65" s="262"/>
      <c r="RLJ65" s="262"/>
      <c r="RLK65" s="262"/>
      <c r="RLL65" s="262"/>
      <c r="RLM65" s="262"/>
      <c r="RLN65" s="262"/>
      <c r="RLO65" s="262"/>
      <c r="RLP65" s="1740"/>
      <c r="RLQ65" s="1740"/>
      <c r="RLR65" s="1740"/>
      <c r="RLS65" s="349"/>
      <c r="RLT65" s="262"/>
      <c r="RLU65" s="262"/>
      <c r="RLV65" s="262"/>
      <c r="RLW65" s="350"/>
      <c r="RLX65" s="262"/>
      <c r="RLY65" s="262"/>
      <c r="RLZ65" s="262"/>
      <c r="RMA65" s="262"/>
      <c r="RMB65" s="262"/>
      <c r="RMC65" s="262"/>
      <c r="RMD65" s="262"/>
      <c r="RME65" s="262"/>
      <c r="RMF65" s="262"/>
      <c r="RMG65" s="1740"/>
      <c r="RMH65" s="1740"/>
      <c r="RMI65" s="1740"/>
      <c r="RMJ65" s="349"/>
      <c r="RMK65" s="262"/>
      <c r="RML65" s="262"/>
      <c r="RMM65" s="262"/>
      <c r="RMN65" s="350"/>
      <c r="RMO65" s="262"/>
      <c r="RMP65" s="262"/>
      <c r="RMQ65" s="262"/>
      <c r="RMR65" s="262"/>
      <c r="RMS65" s="262"/>
      <c r="RMT65" s="262"/>
      <c r="RMU65" s="262"/>
      <c r="RMV65" s="262"/>
      <c r="RMW65" s="262"/>
      <c r="RMX65" s="1740"/>
      <c r="RMY65" s="1740"/>
      <c r="RMZ65" s="1740"/>
      <c r="RNA65" s="349"/>
      <c r="RNB65" s="262"/>
      <c r="RNC65" s="262"/>
      <c r="RND65" s="262"/>
      <c r="RNE65" s="350"/>
      <c r="RNF65" s="262"/>
      <c r="RNG65" s="262"/>
      <c r="RNH65" s="262"/>
      <c r="RNI65" s="262"/>
      <c r="RNJ65" s="262"/>
      <c r="RNK65" s="262"/>
      <c r="RNL65" s="262"/>
      <c r="RNM65" s="262"/>
      <c r="RNN65" s="262"/>
      <c r="RNO65" s="1740"/>
      <c r="RNP65" s="1740"/>
      <c r="RNQ65" s="1740"/>
      <c r="RNR65" s="349"/>
      <c r="RNS65" s="262"/>
      <c r="RNT65" s="262"/>
      <c r="RNU65" s="262"/>
      <c r="RNV65" s="350"/>
      <c r="RNW65" s="262"/>
      <c r="RNX65" s="262"/>
      <c r="RNY65" s="262"/>
      <c r="RNZ65" s="262"/>
      <c r="ROA65" s="262"/>
      <c r="ROB65" s="262"/>
      <c r="ROC65" s="262"/>
      <c r="ROD65" s="262"/>
      <c r="ROE65" s="262"/>
      <c r="ROF65" s="1740"/>
      <c r="ROG65" s="1740"/>
      <c r="ROH65" s="1740"/>
      <c r="ROI65" s="349"/>
      <c r="ROJ65" s="262"/>
      <c r="ROK65" s="262"/>
      <c r="ROL65" s="262"/>
      <c r="ROM65" s="350"/>
      <c r="RON65" s="262"/>
      <c r="ROO65" s="262"/>
      <c r="ROP65" s="262"/>
      <c r="ROQ65" s="262"/>
      <c r="ROR65" s="262"/>
      <c r="ROS65" s="262"/>
      <c r="ROT65" s="262"/>
      <c r="ROU65" s="262"/>
      <c r="ROV65" s="262"/>
      <c r="ROW65" s="1740"/>
      <c r="ROX65" s="1740"/>
      <c r="ROY65" s="1740"/>
      <c r="ROZ65" s="349"/>
      <c r="RPA65" s="262"/>
      <c r="RPB65" s="262"/>
      <c r="RPC65" s="262"/>
      <c r="RPD65" s="350"/>
      <c r="RPE65" s="262"/>
      <c r="RPF65" s="262"/>
      <c r="RPG65" s="262"/>
      <c r="RPH65" s="262"/>
      <c r="RPI65" s="262"/>
      <c r="RPJ65" s="262"/>
      <c r="RPK65" s="262"/>
      <c r="RPL65" s="262"/>
      <c r="RPM65" s="262"/>
      <c r="RPN65" s="1740"/>
      <c r="RPO65" s="1740"/>
      <c r="RPP65" s="1740"/>
      <c r="RPQ65" s="349"/>
      <c r="RPR65" s="262"/>
      <c r="RPS65" s="262"/>
      <c r="RPT65" s="262"/>
      <c r="RPU65" s="350"/>
      <c r="RPV65" s="262"/>
      <c r="RPW65" s="262"/>
      <c r="RPX65" s="262"/>
      <c r="RPY65" s="262"/>
      <c r="RPZ65" s="262"/>
      <c r="RQA65" s="262"/>
      <c r="RQB65" s="262"/>
      <c r="RQC65" s="262"/>
      <c r="RQD65" s="262"/>
      <c r="RQE65" s="1740"/>
      <c r="RQF65" s="1740"/>
      <c r="RQG65" s="1740"/>
      <c r="RQH65" s="349"/>
      <c r="RQI65" s="262"/>
      <c r="RQJ65" s="262"/>
      <c r="RQK65" s="262"/>
      <c r="RQL65" s="350"/>
      <c r="RQM65" s="262"/>
      <c r="RQN65" s="262"/>
      <c r="RQO65" s="262"/>
      <c r="RQP65" s="262"/>
      <c r="RQQ65" s="262"/>
      <c r="RQR65" s="262"/>
      <c r="RQS65" s="262"/>
      <c r="RQT65" s="262"/>
      <c r="RQU65" s="262"/>
      <c r="RQV65" s="1740"/>
      <c r="RQW65" s="1740"/>
      <c r="RQX65" s="1740"/>
      <c r="RQY65" s="349"/>
      <c r="RQZ65" s="262"/>
      <c r="RRA65" s="262"/>
      <c r="RRB65" s="262"/>
      <c r="RRC65" s="350"/>
      <c r="RRD65" s="262"/>
      <c r="RRE65" s="262"/>
      <c r="RRF65" s="262"/>
      <c r="RRG65" s="262"/>
      <c r="RRH65" s="262"/>
      <c r="RRI65" s="262"/>
      <c r="RRJ65" s="262"/>
      <c r="RRK65" s="262"/>
      <c r="RRL65" s="262"/>
      <c r="RRM65" s="1740"/>
      <c r="RRN65" s="1740"/>
      <c r="RRO65" s="1740"/>
      <c r="RRP65" s="349"/>
      <c r="RRQ65" s="262"/>
      <c r="RRR65" s="262"/>
      <c r="RRS65" s="262"/>
      <c r="RRT65" s="350"/>
      <c r="RRU65" s="262"/>
      <c r="RRV65" s="262"/>
      <c r="RRW65" s="262"/>
      <c r="RRX65" s="262"/>
      <c r="RRY65" s="262"/>
      <c r="RRZ65" s="262"/>
      <c r="RSA65" s="262"/>
      <c r="RSB65" s="262"/>
      <c r="RSC65" s="262"/>
      <c r="RSD65" s="1740"/>
      <c r="RSE65" s="1740"/>
      <c r="RSF65" s="1740"/>
      <c r="RSG65" s="349"/>
      <c r="RSH65" s="262"/>
      <c r="RSI65" s="262"/>
      <c r="RSJ65" s="262"/>
      <c r="RSK65" s="350"/>
      <c r="RSL65" s="262"/>
      <c r="RSM65" s="262"/>
      <c r="RSN65" s="262"/>
      <c r="RSO65" s="262"/>
      <c r="RSP65" s="262"/>
      <c r="RSQ65" s="262"/>
      <c r="RSR65" s="262"/>
      <c r="RSS65" s="262"/>
      <c r="RST65" s="262"/>
      <c r="RSU65" s="1740"/>
      <c r="RSV65" s="1740"/>
      <c r="RSW65" s="1740"/>
      <c r="RSX65" s="349"/>
      <c r="RSY65" s="262"/>
      <c r="RSZ65" s="262"/>
      <c r="RTA65" s="262"/>
      <c r="RTB65" s="350"/>
      <c r="RTC65" s="262"/>
      <c r="RTD65" s="262"/>
      <c r="RTE65" s="262"/>
      <c r="RTF65" s="262"/>
      <c r="RTG65" s="262"/>
      <c r="RTH65" s="262"/>
      <c r="RTI65" s="262"/>
      <c r="RTJ65" s="262"/>
      <c r="RTK65" s="262"/>
      <c r="RTL65" s="1740"/>
      <c r="RTM65" s="1740"/>
      <c r="RTN65" s="1740"/>
      <c r="RTO65" s="349"/>
      <c r="RTP65" s="262"/>
      <c r="RTQ65" s="262"/>
      <c r="RTR65" s="262"/>
      <c r="RTS65" s="350"/>
      <c r="RTT65" s="262"/>
      <c r="RTU65" s="262"/>
      <c r="RTV65" s="262"/>
      <c r="RTW65" s="262"/>
      <c r="RTX65" s="262"/>
      <c r="RTY65" s="262"/>
      <c r="RTZ65" s="262"/>
      <c r="RUA65" s="262"/>
      <c r="RUB65" s="262"/>
      <c r="RUC65" s="1740"/>
      <c r="RUD65" s="1740"/>
      <c r="RUE65" s="1740"/>
      <c r="RUF65" s="349"/>
      <c r="RUG65" s="262"/>
      <c r="RUH65" s="262"/>
      <c r="RUI65" s="262"/>
      <c r="RUJ65" s="350"/>
      <c r="RUK65" s="262"/>
      <c r="RUL65" s="262"/>
      <c r="RUM65" s="262"/>
      <c r="RUN65" s="262"/>
      <c r="RUO65" s="262"/>
      <c r="RUP65" s="262"/>
      <c r="RUQ65" s="262"/>
      <c r="RUR65" s="262"/>
      <c r="RUS65" s="262"/>
      <c r="RUT65" s="1740"/>
      <c r="RUU65" s="1740"/>
      <c r="RUV65" s="1740"/>
      <c r="RUW65" s="349"/>
      <c r="RUX65" s="262"/>
      <c r="RUY65" s="262"/>
      <c r="RUZ65" s="262"/>
      <c r="RVA65" s="350"/>
      <c r="RVB65" s="262"/>
      <c r="RVC65" s="262"/>
      <c r="RVD65" s="262"/>
      <c r="RVE65" s="262"/>
      <c r="RVF65" s="262"/>
      <c r="RVG65" s="262"/>
      <c r="RVH65" s="262"/>
      <c r="RVI65" s="262"/>
      <c r="RVJ65" s="262"/>
      <c r="RVK65" s="1740"/>
      <c r="RVL65" s="1740"/>
      <c r="RVM65" s="1740"/>
      <c r="RVN65" s="349"/>
      <c r="RVO65" s="262"/>
      <c r="RVP65" s="262"/>
      <c r="RVQ65" s="262"/>
      <c r="RVR65" s="350"/>
      <c r="RVS65" s="262"/>
      <c r="RVT65" s="262"/>
      <c r="RVU65" s="262"/>
      <c r="RVV65" s="262"/>
      <c r="RVW65" s="262"/>
      <c r="RVX65" s="262"/>
      <c r="RVY65" s="262"/>
      <c r="RVZ65" s="262"/>
      <c r="RWA65" s="262"/>
      <c r="RWB65" s="1740"/>
      <c r="RWC65" s="1740"/>
      <c r="RWD65" s="1740"/>
      <c r="RWE65" s="349"/>
      <c r="RWF65" s="262"/>
      <c r="RWG65" s="262"/>
      <c r="RWH65" s="262"/>
      <c r="RWI65" s="350"/>
      <c r="RWJ65" s="262"/>
      <c r="RWK65" s="262"/>
      <c r="RWL65" s="262"/>
      <c r="RWM65" s="262"/>
      <c r="RWN65" s="262"/>
      <c r="RWO65" s="262"/>
      <c r="RWP65" s="262"/>
      <c r="RWQ65" s="262"/>
      <c r="RWR65" s="262"/>
      <c r="RWS65" s="1740"/>
      <c r="RWT65" s="1740"/>
      <c r="RWU65" s="1740"/>
      <c r="RWV65" s="349"/>
      <c r="RWW65" s="262"/>
      <c r="RWX65" s="262"/>
      <c r="RWY65" s="262"/>
      <c r="RWZ65" s="350"/>
      <c r="RXA65" s="262"/>
      <c r="RXB65" s="262"/>
      <c r="RXC65" s="262"/>
      <c r="RXD65" s="262"/>
      <c r="RXE65" s="262"/>
      <c r="RXF65" s="262"/>
      <c r="RXG65" s="262"/>
      <c r="RXH65" s="262"/>
      <c r="RXI65" s="262"/>
      <c r="RXJ65" s="1740"/>
      <c r="RXK65" s="1740"/>
      <c r="RXL65" s="1740"/>
      <c r="RXM65" s="349"/>
      <c r="RXN65" s="262"/>
      <c r="RXO65" s="262"/>
      <c r="RXP65" s="262"/>
      <c r="RXQ65" s="350"/>
      <c r="RXR65" s="262"/>
      <c r="RXS65" s="262"/>
      <c r="RXT65" s="262"/>
      <c r="RXU65" s="262"/>
      <c r="RXV65" s="262"/>
      <c r="RXW65" s="262"/>
      <c r="RXX65" s="262"/>
      <c r="RXY65" s="262"/>
      <c r="RXZ65" s="262"/>
      <c r="RYA65" s="1740"/>
      <c r="RYB65" s="1740"/>
      <c r="RYC65" s="1740"/>
      <c r="RYD65" s="349"/>
      <c r="RYE65" s="262"/>
      <c r="RYF65" s="262"/>
      <c r="RYG65" s="262"/>
      <c r="RYH65" s="350"/>
      <c r="RYI65" s="262"/>
      <c r="RYJ65" s="262"/>
      <c r="RYK65" s="262"/>
      <c r="RYL65" s="262"/>
      <c r="RYM65" s="262"/>
      <c r="RYN65" s="262"/>
      <c r="RYO65" s="262"/>
      <c r="RYP65" s="262"/>
      <c r="RYQ65" s="262"/>
      <c r="RYR65" s="1740"/>
      <c r="RYS65" s="1740"/>
      <c r="RYT65" s="1740"/>
      <c r="RYU65" s="349"/>
      <c r="RYV65" s="262"/>
      <c r="RYW65" s="262"/>
      <c r="RYX65" s="262"/>
      <c r="RYY65" s="350"/>
      <c r="RYZ65" s="262"/>
      <c r="RZA65" s="262"/>
      <c r="RZB65" s="262"/>
      <c r="RZC65" s="262"/>
      <c r="RZD65" s="262"/>
      <c r="RZE65" s="262"/>
      <c r="RZF65" s="262"/>
      <c r="RZG65" s="262"/>
      <c r="RZH65" s="262"/>
      <c r="RZI65" s="1740"/>
      <c r="RZJ65" s="1740"/>
      <c r="RZK65" s="1740"/>
      <c r="RZL65" s="349"/>
      <c r="RZM65" s="262"/>
      <c r="RZN65" s="262"/>
      <c r="RZO65" s="262"/>
      <c r="RZP65" s="350"/>
      <c r="RZQ65" s="262"/>
      <c r="RZR65" s="262"/>
      <c r="RZS65" s="262"/>
      <c r="RZT65" s="262"/>
      <c r="RZU65" s="262"/>
      <c r="RZV65" s="262"/>
      <c r="RZW65" s="262"/>
      <c r="RZX65" s="262"/>
      <c r="RZY65" s="262"/>
      <c r="RZZ65" s="1740"/>
      <c r="SAA65" s="1740"/>
      <c r="SAB65" s="1740"/>
      <c r="SAC65" s="349"/>
      <c r="SAD65" s="262"/>
      <c r="SAE65" s="262"/>
      <c r="SAF65" s="262"/>
      <c r="SAG65" s="350"/>
      <c r="SAH65" s="262"/>
      <c r="SAI65" s="262"/>
      <c r="SAJ65" s="262"/>
      <c r="SAK65" s="262"/>
      <c r="SAL65" s="262"/>
      <c r="SAM65" s="262"/>
      <c r="SAN65" s="262"/>
      <c r="SAO65" s="262"/>
      <c r="SAP65" s="262"/>
      <c r="SAQ65" s="1740"/>
      <c r="SAR65" s="1740"/>
      <c r="SAS65" s="1740"/>
      <c r="SAT65" s="349"/>
      <c r="SAU65" s="262"/>
      <c r="SAV65" s="262"/>
      <c r="SAW65" s="262"/>
      <c r="SAX65" s="350"/>
      <c r="SAY65" s="262"/>
      <c r="SAZ65" s="262"/>
      <c r="SBA65" s="262"/>
      <c r="SBB65" s="262"/>
      <c r="SBC65" s="262"/>
      <c r="SBD65" s="262"/>
      <c r="SBE65" s="262"/>
      <c r="SBF65" s="262"/>
      <c r="SBG65" s="262"/>
      <c r="SBH65" s="1740"/>
      <c r="SBI65" s="1740"/>
      <c r="SBJ65" s="1740"/>
      <c r="SBK65" s="349"/>
      <c r="SBL65" s="262"/>
      <c r="SBM65" s="262"/>
      <c r="SBN65" s="262"/>
      <c r="SBO65" s="350"/>
      <c r="SBP65" s="262"/>
      <c r="SBQ65" s="262"/>
      <c r="SBR65" s="262"/>
      <c r="SBS65" s="262"/>
      <c r="SBT65" s="262"/>
      <c r="SBU65" s="262"/>
      <c r="SBV65" s="262"/>
      <c r="SBW65" s="262"/>
      <c r="SBX65" s="262"/>
      <c r="SBY65" s="1740"/>
      <c r="SBZ65" s="1740"/>
      <c r="SCA65" s="1740"/>
      <c r="SCB65" s="349"/>
      <c r="SCC65" s="262"/>
      <c r="SCD65" s="262"/>
      <c r="SCE65" s="262"/>
      <c r="SCF65" s="350"/>
      <c r="SCG65" s="262"/>
      <c r="SCH65" s="262"/>
      <c r="SCI65" s="262"/>
      <c r="SCJ65" s="262"/>
      <c r="SCK65" s="262"/>
      <c r="SCL65" s="262"/>
      <c r="SCM65" s="262"/>
      <c r="SCN65" s="262"/>
      <c r="SCO65" s="262"/>
      <c r="SCP65" s="1740"/>
      <c r="SCQ65" s="1740"/>
      <c r="SCR65" s="1740"/>
      <c r="SCS65" s="349"/>
      <c r="SCT65" s="262"/>
      <c r="SCU65" s="262"/>
      <c r="SCV65" s="262"/>
      <c r="SCW65" s="350"/>
      <c r="SCX65" s="262"/>
      <c r="SCY65" s="262"/>
      <c r="SCZ65" s="262"/>
      <c r="SDA65" s="262"/>
      <c r="SDB65" s="262"/>
      <c r="SDC65" s="262"/>
      <c r="SDD65" s="262"/>
      <c r="SDE65" s="262"/>
      <c r="SDF65" s="262"/>
      <c r="SDG65" s="1740"/>
      <c r="SDH65" s="1740"/>
      <c r="SDI65" s="1740"/>
      <c r="SDJ65" s="349"/>
      <c r="SDK65" s="262"/>
      <c r="SDL65" s="262"/>
      <c r="SDM65" s="262"/>
      <c r="SDN65" s="350"/>
      <c r="SDO65" s="262"/>
      <c r="SDP65" s="262"/>
      <c r="SDQ65" s="262"/>
      <c r="SDR65" s="262"/>
      <c r="SDS65" s="262"/>
      <c r="SDT65" s="262"/>
      <c r="SDU65" s="262"/>
      <c r="SDV65" s="262"/>
      <c r="SDW65" s="262"/>
      <c r="SDX65" s="1740"/>
      <c r="SDY65" s="1740"/>
      <c r="SDZ65" s="1740"/>
      <c r="SEA65" s="349"/>
      <c r="SEB65" s="262"/>
      <c r="SEC65" s="262"/>
      <c r="SED65" s="262"/>
      <c r="SEE65" s="350"/>
      <c r="SEF65" s="262"/>
      <c r="SEG65" s="262"/>
      <c r="SEH65" s="262"/>
      <c r="SEI65" s="262"/>
      <c r="SEJ65" s="262"/>
      <c r="SEK65" s="262"/>
      <c r="SEL65" s="262"/>
      <c r="SEM65" s="262"/>
      <c r="SEN65" s="262"/>
      <c r="SEO65" s="1740"/>
      <c r="SEP65" s="1740"/>
      <c r="SEQ65" s="1740"/>
      <c r="SER65" s="349"/>
      <c r="SES65" s="262"/>
      <c r="SET65" s="262"/>
      <c r="SEU65" s="262"/>
      <c r="SEV65" s="350"/>
      <c r="SEW65" s="262"/>
      <c r="SEX65" s="262"/>
      <c r="SEY65" s="262"/>
      <c r="SEZ65" s="262"/>
      <c r="SFA65" s="262"/>
      <c r="SFB65" s="262"/>
      <c r="SFC65" s="262"/>
      <c r="SFD65" s="262"/>
      <c r="SFE65" s="262"/>
      <c r="SFF65" s="1740"/>
      <c r="SFG65" s="1740"/>
      <c r="SFH65" s="1740"/>
      <c r="SFI65" s="349"/>
      <c r="SFJ65" s="262"/>
      <c r="SFK65" s="262"/>
      <c r="SFL65" s="262"/>
      <c r="SFM65" s="350"/>
      <c r="SFN65" s="262"/>
      <c r="SFO65" s="262"/>
      <c r="SFP65" s="262"/>
      <c r="SFQ65" s="262"/>
      <c r="SFR65" s="262"/>
      <c r="SFS65" s="262"/>
      <c r="SFT65" s="262"/>
      <c r="SFU65" s="262"/>
      <c r="SFV65" s="262"/>
      <c r="SFW65" s="1740"/>
      <c r="SFX65" s="1740"/>
      <c r="SFY65" s="1740"/>
      <c r="SFZ65" s="349"/>
      <c r="SGA65" s="262"/>
      <c r="SGB65" s="262"/>
      <c r="SGC65" s="262"/>
      <c r="SGD65" s="350"/>
      <c r="SGE65" s="262"/>
      <c r="SGF65" s="262"/>
      <c r="SGG65" s="262"/>
      <c r="SGH65" s="262"/>
      <c r="SGI65" s="262"/>
      <c r="SGJ65" s="262"/>
      <c r="SGK65" s="262"/>
      <c r="SGL65" s="262"/>
      <c r="SGM65" s="262"/>
      <c r="SGN65" s="1740"/>
      <c r="SGO65" s="1740"/>
      <c r="SGP65" s="1740"/>
      <c r="SGQ65" s="349"/>
      <c r="SGR65" s="262"/>
      <c r="SGS65" s="262"/>
      <c r="SGT65" s="262"/>
      <c r="SGU65" s="350"/>
      <c r="SGV65" s="262"/>
      <c r="SGW65" s="262"/>
      <c r="SGX65" s="262"/>
      <c r="SGY65" s="262"/>
      <c r="SGZ65" s="262"/>
      <c r="SHA65" s="262"/>
      <c r="SHB65" s="262"/>
      <c r="SHC65" s="262"/>
      <c r="SHD65" s="262"/>
      <c r="SHE65" s="1740"/>
      <c r="SHF65" s="1740"/>
      <c r="SHG65" s="1740"/>
      <c r="SHH65" s="349"/>
      <c r="SHI65" s="262"/>
      <c r="SHJ65" s="262"/>
      <c r="SHK65" s="262"/>
      <c r="SHL65" s="350"/>
      <c r="SHM65" s="262"/>
      <c r="SHN65" s="262"/>
      <c r="SHO65" s="262"/>
      <c r="SHP65" s="262"/>
      <c r="SHQ65" s="262"/>
      <c r="SHR65" s="262"/>
      <c r="SHS65" s="262"/>
      <c r="SHT65" s="262"/>
      <c r="SHU65" s="262"/>
      <c r="SHV65" s="1740"/>
      <c r="SHW65" s="1740"/>
      <c r="SHX65" s="1740"/>
      <c r="SHY65" s="349"/>
      <c r="SHZ65" s="262"/>
      <c r="SIA65" s="262"/>
      <c r="SIB65" s="262"/>
      <c r="SIC65" s="350"/>
      <c r="SID65" s="262"/>
      <c r="SIE65" s="262"/>
      <c r="SIF65" s="262"/>
      <c r="SIG65" s="262"/>
      <c r="SIH65" s="262"/>
      <c r="SII65" s="262"/>
      <c r="SIJ65" s="262"/>
      <c r="SIK65" s="262"/>
      <c r="SIL65" s="262"/>
      <c r="SIM65" s="1740"/>
      <c r="SIN65" s="1740"/>
      <c r="SIO65" s="1740"/>
      <c r="SIP65" s="349"/>
      <c r="SIQ65" s="262"/>
      <c r="SIR65" s="262"/>
      <c r="SIS65" s="262"/>
      <c r="SIT65" s="350"/>
      <c r="SIU65" s="262"/>
      <c r="SIV65" s="262"/>
      <c r="SIW65" s="262"/>
      <c r="SIX65" s="262"/>
      <c r="SIY65" s="262"/>
      <c r="SIZ65" s="262"/>
      <c r="SJA65" s="262"/>
      <c r="SJB65" s="262"/>
      <c r="SJC65" s="262"/>
      <c r="SJD65" s="1740"/>
      <c r="SJE65" s="1740"/>
      <c r="SJF65" s="1740"/>
      <c r="SJG65" s="349"/>
      <c r="SJH65" s="262"/>
      <c r="SJI65" s="262"/>
      <c r="SJJ65" s="262"/>
      <c r="SJK65" s="350"/>
      <c r="SJL65" s="262"/>
      <c r="SJM65" s="262"/>
      <c r="SJN65" s="262"/>
      <c r="SJO65" s="262"/>
      <c r="SJP65" s="262"/>
      <c r="SJQ65" s="262"/>
      <c r="SJR65" s="262"/>
      <c r="SJS65" s="262"/>
      <c r="SJT65" s="262"/>
      <c r="SJU65" s="1740"/>
      <c r="SJV65" s="1740"/>
      <c r="SJW65" s="1740"/>
      <c r="SJX65" s="349"/>
      <c r="SJY65" s="262"/>
      <c r="SJZ65" s="262"/>
      <c r="SKA65" s="262"/>
      <c r="SKB65" s="350"/>
      <c r="SKC65" s="262"/>
      <c r="SKD65" s="262"/>
      <c r="SKE65" s="262"/>
      <c r="SKF65" s="262"/>
      <c r="SKG65" s="262"/>
      <c r="SKH65" s="262"/>
      <c r="SKI65" s="262"/>
      <c r="SKJ65" s="262"/>
      <c r="SKK65" s="262"/>
      <c r="SKL65" s="1740"/>
      <c r="SKM65" s="1740"/>
      <c r="SKN65" s="1740"/>
      <c r="SKO65" s="349"/>
      <c r="SKP65" s="262"/>
      <c r="SKQ65" s="262"/>
      <c r="SKR65" s="262"/>
      <c r="SKS65" s="350"/>
      <c r="SKT65" s="262"/>
      <c r="SKU65" s="262"/>
      <c r="SKV65" s="262"/>
      <c r="SKW65" s="262"/>
      <c r="SKX65" s="262"/>
      <c r="SKY65" s="262"/>
      <c r="SKZ65" s="262"/>
      <c r="SLA65" s="262"/>
      <c r="SLB65" s="262"/>
      <c r="SLC65" s="1740"/>
      <c r="SLD65" s="1740"/>
      <c r="SLE65" s="1740"/>
      <c r="SLF65" s="349"/>
      <c r="SLG65" s="262"/>
      <c r="SLH65" s="262"/>
      <c r="SLI65" s="262"/>
      <c r="SLJ65" s="350"/>
      <c r="SLK65" s="262"/>
      <c r="SLL65" s="262"/>
      <c r="SLM65" s="262"/>
      <c r="SLN65" s="262"/>
      <c r="SLO65" s="262"/>
      <c r="SLP65" s="262"/>
      <c r="SLQ65" s="262"/>
      <c r="SLR65" s="262"/>
      <c r="SLS65" s="262"/>
      <c r="SLT65" s="1740"/>
      <c r="SLU65" s="1740"/>
      <c r="SLV65" s="1740"/>
      <c r="SLW65" s="349"/>
      <c r="SLX65" s="262"/>
      <c r="SLY65" s="262"/>
      <c r="SLZ65" s="262"/>
      <c r="SMA65" s="350"/>
      <c r="SMB65" s="262"/>
      <c r="SMC65" s="262"/>
      <c r="SMD65" s="262"/>
      <c r="SME65" s="262"/>
      <c r="SMF65" s="262"/>
      <c r="SMG65" s="262"/>
      <c r="SMH65" s="262"/>
      <c r="SMI65" s="262"/>
      <c r="SMJ65" s="262"/>
      <c r="SMK65" s="1740"/>
      <c r="SML65" s="1740"/>
      <c r="SMM65" s="1740"/>
      <c r="SMN65" s="349"/>
      <c r="SMO65" s="262"/>
      <c r="SMP65" s="262"/>
      <c r="SMQ65" s="262"/>
      <c r="SMR65" s="350"/>
      <c r="SMS65" s="262"/>
      <c r="SMT65" s="262"/>
      <c r="SMU65" s="262"/>
      <c r="SMV65" s="262"/>
      <c r="SMW65" s="262"/>
      <c r="SMX65" s="262"/>
      <c r="SMY65" s="262"/>
      <c r="SMZ65" s="262"/>
      <c r="SNA65" s="262"/>
      <c r="SNB65" s="1740"/>
      <c r="SNC65" s="1740"/>
      <c r="SND65" s="1740"/>
      <c r="SNE65" s="349"/>
      <c r="SNF65" s="262"/>
      <c r="SNG65" s="262"/>
      <c r="SNH65" s="262"/>
      <c r="SNI65" s="350"/>
      <c r="SNJ65" s="262"/>
      <c r="SNK65" s="262"/>
      <c r="SNL65" s="262"/>
      <c r="SNM65" s="262"/>
      <c r="SNN65" s="262"/>
      <c r="SNO65" s="262"/>
      <c r="SNP65" s="262"/>
      <c r="SNQ65" s="262"/>
      <c r="SNR65" s="262"/>
      <c r="SNS65" s="1740"/>
      <c r="SNT65" s="1740"/>
      <c r="SNU65" s="1740"/>
      <c r="SNV65" s="349"/>
      <c r="SNW65" s="262"/>
      <c r="SNX65" s="262"/>
      <c r="SNY65" s="262"/>
      <c r="SNZ65" s="350"/>
      <c r="SOA65" s="262"/>
      <c r="SOB65" s="262"/>
      <c r="SOC65" s="262"/>
      <c r="SOD65" s="262"/>
      <c r="SOE65" s="262"/>
      <c r="SOF65" s="262"/>
      <c r="SOG65" s="262"/>
      <c r="SOH65" s="262"/>
      <c r="SOI65" s="262"/>
      <c r="SOJ65" s="1740"/>
      <c r="SOK65" s="1740"/>
      <c r="SOL65" s="1740"/>
      <c r="SOM65" s="349"/>
      <c r="SON65" s="262"/>
      <c r="SOO65" s="262"/>
      <c r="SOP65" s="262"/>
      <c r="SOQ65" s="350"/>
      <c r="SOR65" s="262"/>
      <c r="SOS65" s="262"/>
      <c r="SOT65" s="262"/>
      <c r="SOU65" s="262"/>
      <c r="SOV65" s="262"/>
      <c r="SOW65" s="262"/>
      <c r="SOX65" s="262"/>
      <c r="SOY65" s="262"/>
      <c r="SOZ65" s="262"/>
      <c r="SPA65" s="1740"/>
      <c r="SPB65" s="1740"/>
      <c r="SPC65" s="1740"/>
      <c r="SPD65" s="349"/>
      <c r="SPE65" s="262"/>
      <c r="SPF65" s="262"/>
      <c r="SPG65" s="262"/>
      <c r="SPH65" s="350"/>
      <c r="SPI65" s="262"/>
      <c r="SPJ65" s="262"/>
      <c r="SPK65" s="262"/>
      <c r="SPL65" s="262"/>
      <c r="SPM65" s="262"/>
      <c r="SPN65" s="262"/>
      <c r="SPO65" s="262"/>
      <c r="SPP65" s="262"/>
      <c r="SPQ65" s="262"/>
      <c r="SPR65" s="1740"/>
      <c r="SPS65" s="1740"/>
      <c r="SPT65" s="1740"/>
      <c r="SPU65" s="349"/>
      <c r="SPV65" s="262"/>
      <c r="SPW65" s="262"/>
      <c r="SPX65" s="262"/>
      <c r="SPY65" s="350"/>
      <c r="SPZ65" s="262"/>
      <c r="SQA65" s="262"/>
      <c r="SQB65" s="262"/>
      <c r="SQC65" s="262"/>
      <c r="SQD65" s="262"/>
      <c r="SQE65" s="262"/>
      <c r="SQF65" s="262"/>
      <c r="SQG65" s="262"/>
      <c r="SQH65" s="262"/>
      <c r="SQI65" s="1740"/>
      <c r="SQJ65" s="1740"/>
      <c r="SQK65" s="1740"/>
      <c r="SQL65" s="349"/>
      <c r="SQM65" s="262"/>
      <c r="SQN65" s="262"/>
      <c r="SQO65" s="262"/>
      <c r="SQP65" s="350"/>
      <c r="SQQ65" s="262"/>
      <c r="SQR65" s="262"/>
      <c r="SQS65" s="262"/>
      <c r="SQT65" s="262"/>
      <c r="SQU65" s="262"/>
      <c r="SQV65" s="262"/>
      <c r="SQW65" s="262"/>
      <c r="SQX65" s="262"/>
      <c r="SQY65" s="262"/>
      <c r="SQZ65" s="1740"/>
      <c r="SRA65" s="1740"/>
      <c r="SRB65" s="1740"/>
      <c r="SRC65" s="349"/>
      <c r="SRD65" s="262"/>
      <c r="SRE65" s="262"/>
      <c r="SRF65" s="262"/>
      <c r="SRG65" s="350"/>
      <c r="SRH65" s="262"/>
      <c r="SRI65" s="262"/>
      <c r="SRJ65" s="262"/>
      <c r="SRK65" s="262"/>
      <c r="SRL65" s="262"/>
      <c r="SRM65" s="262"/>
      <c r="SRN65" s="262"/>
      <c r="SRO65" s="262"/>
      <c r="SRP65" s="262"/>
      <c r="SRQ65" s="1740"/>
      <c r="SRR65" s="1740"/>
      <c r="SRS65" s="1740"/>
      <c r="SRT65" s="349"/>
      <c r="SRU65" s="262"/>
      <c r="SRV65" s="262"/>
      <c r="SRW65" s="262"/>
      <c r="SRX65" s="350"/>
      <c r="SRY65" s="262"/>
      <c r="SRZ65" s="262"/>
      <c r="SSA65" s="262"/>
      <c r="SSB65" s="262"/>
      <c r="SSC65" s="262"/>
      <c r="SSD65" s="262"/>
      <c r="SSE65" s="262"/>
      <c r="SSF65" s="262"/>
      <c r="SSG65" s="262"/>
      <c r="SSH65" s="1740"/>
      <c r="SSI65" s="1740"/>
      <c r="SSJ65" s="1740"/>
      <c r="SSK65" s="349"/>
      <c r="SSL65" s="262"/>
      <c r="SSM65" s="262"/>
      <c r="SSN65" s="262"/>
      <c r="SSO65" s="350"/>
      <c r="SSP65" s="262"/>
      <c r="SSQ65" s="262"/>
      <c r="SSR65" s="262"/>
      <c r="SSS65" s="262"/>
      <c r="SST65" s="262"/>
      <c r="SSU65" s="262"/>
      <c r="SSV65" s="262"/>
      <c r="SSW65" s="262"/>
      <c r="SSX65" s="262"/>
      <c r="SSY65" s="1740"/>
      <c r="SSZ65" s="1740"/>
      <c r="STA65" s="1740"/>
      <c r="STB65" s="349"/>
      <c r="STC65" s="262"/>
      <c r="STD65" s="262"/>
      <c r="STE65" s="262"/>
      <c r="STF65" s="350"/>
      <c r="STG65" s="262"/>
      <c r="STH65" s="262"/>
      <c r="STI65" s="262"/>
      <c r="STJ65" s="262"/>
      <c r="STK65" s="262"/>
      <c r="STL65" s="262"/>
      <c r="STM65" s="262"/>
      <c r="STN65" s="262"/>
      <c r="STO65" s="262"/>
      <c r="STP65" s="1740"/>
      <c r="STQ65" s="1740"/>
      <c r="STR65" s="1740"/>
      <c r="STS65" s="349"/>
      <c r="STT65" s="262"/>
      <c r="STU65" s="262"/>
      <c r="STV65" s="262"/>
      <c r="STW65" s="350"/>
      <c r="STX65" s="262"/>
      <c r="STY65" s="262"/>
      <c r="STZ65" s="262"/>
      <c r="SUA65" s="262"/>
      <c r="SUB65" s="262"/>
      <c r="SUC65" s="262"/>
      <c r="SUD65" s="262"/>
      <c r="SUE65" s="262"/>
      <c r="SUF65" s="262"/>
      <c r="SUG65" s="1740"/>
      <c r="SUH65" s="1740"/>
      <c r="SUI65" s="1740"/>
      <c r="SUJ65" s="349"/>
      <c r="SUK65" s="262"/>
      <c r="SUL65" s="262"/>
      <c r="SUM65" s="262"/>
      <c r="SUN65" s="350"/>
      <c r="SUO65" s="262"/>
      <c r="SUP65" s="262"/>
      <c r="SUQ65" s="262"/>
      <c r="SUR65" s="262"/>
      <c r="SUS65" s="262"/>
      <c r="SUT65" s="262"/>
      <c r="SUU65" s="262"/>
      <c r="SUV65" s="262"/>
      <c r="SUW65" s="262"/>
      <c r="SUX65" s="1740"/>
      <c r="SUY65" s="1740"/>
      <c r="SUZ65" s="1740"/>
      <c r="SVA65" s="349"/>
      <c r="SVB65" s="262"/>
      <c r="SVC65" s="262"/>
      <c r="SVD65" s="262"/>
      <c r="SVE65" s="350"/>
      <c r="SVF65" s="262"/>
      <c r="SVG65" s="262"/>
      <c r="SVH65" s="262"/>
      <c r="SVI65" s="262"/>
      <c r="SVJ65" s="262"/>
      <c r="SVK65" s="262"/>
      <c r="SVL65" s="262"/>
      <c r="SVM65" s="262"/>
      <c r="SVN65" s="262"/>
      <c r="SVO65" s="1740"/>
      <c r="SVP65" s="1740"/>
      <c r="SVQ65" s="1740"/>
      <c r="SVR65" s="349"/>
      <c r="SVS65" s="262"/>
      <c r="SVT65" s="262"/>
      <c r="SVU65" s="262"/>
      <c r="SVV65" s="350"/>
      <c r="SVW65" s="262"/>
      <c r="SVX65" s="262"/>
      <c r="SVY65" s="262"/>
      <c r="SVZ65" s="262"/>
      <c r="SWA65" s="262"/>
      <c r="SWB65" s="262"/>
      <c r="SWC65" s="262"/>
      <c r="SWD65" s="262"/>
      <c r="SWE65" s="262"/>
      <c r="SWF65" s="1740"/>
      <c r="SWG65" s="1740"/>
      <c r="SWH65" s="1740"/>
      <c r="SWI65" s="349"/>
      <c r="SWJ65" s="262"/>
      <c r="SWK65" s="262"/>
      <c r="SWL65" s="262"/>
      <c r="SWM65" s="350"/>
      <c r="SWN65" s="262"/>
      <c r="SWO65" s="262"/>
      <c r="SWP65" s="262"/>
      <c r="SWQ65" s="262"/>
      <c r="SWR65" s="262"/>
      <c r="SWS65" s="262"/>
      <c r="SWT65" s="262"/>
      <c r="SWU65" s="262"/>
      <c r="SWV65" s="262"/>
      <c r="SWW65" s="1740"/>
      <c r="SWX65" s="1740"/>
      <c r="SWY65" s="1740"/>
      <c r="SWZ65" s="349"/>
      <c r="SXA65" s="262"/>
      <c r="SXB65" s="262"/>
      <c r="SXC65" s="262"/>
      <c r="SXD65" s="350"/>
      <c r="SXE65" s="262"/>
      <c r="SXF65" s="262"/>
      <c r="SXG65" s="262"/>
      <c r="SXH65" s="262"/>
      <c r="SXI65" s="262"/>
      <c r="SXJ65" s="262"/>
      <c r="SXK65" s="262"/>
      <c r="SXL65" s="262"/>
      <c r="SXM65" s="262"/>
      <c r="SXN65" s="1740"/>
      <c r="SXO65" s="1740"/>
      <c r="SXP65" s="1740"/>
      <c r="SXQ65" s="349"/>
      <c r="SXR65" s="262"/>
      <c r="SXS65" s="262"/>
      <c r="SXT65" s="262"/>
      <c r="SXU65" s="350"/>
      <c r="SXV65" s="262"/>
      <c r="SXW65" s="262"/>
      <c r="SXX65" s="262"/>
      <c r="SXY65" s="262"/>
      <c r="SXZ65" s="262"/>
      <c r="SYA65" s="262"/>
      <c r="SYB65" s="262"/>
      <c r="SYC65" s="262"/>
      <c r="SYD65" s="262"/>
      <c r="SYE65" s="1740"/>
      <c r="SYF65" s="1740"/>
      <c r="SYG65" s="1740"/>
      <c r="SYH65" s="349"/>
      <c r="SYI65" s="262"/>
      <c r="SYJ65" s="262"/>
      <c r="SYK65" s="262"/>
      <c r="SYL65" s="350"/>
      <c r="SYM65" s="262"/>
      <c r="SYN65" s="262"/>
      <c r="SYO65" s="262"/>
      <c r="SYP65" s="262"/>
      <c r="SYQ65" s="262"/>
      <c r="SYR65" s="262"/>
      <c r="SYS65" s="262"/>
      <c r="SYT65" s="262"/>
      <c r="SYU65" s="262"/>
      <c r="SYV65" s="1740"/>
      <c r="SYW65" s="1740"/>
      <c r="SYX65" s="1740"/>
      <c r="SYY65" s="349"/>
      <c r="SYZ65" s="262"/>
      <c r="SZA65" s="262"/>
      <c r="SZB65" s="262"/>
      <c r="SZC65" s="350"/>
      <c r="SZD65" s="262"/>
      <c r="SZE65" s="262"/>
      <c r="SZF65" s="262"/>
      <c r="SZG65" s="262"/>
      <c r="SZH65" s="262"/>
      <c r="SZI65" s="262"/>
      <c r="SZJ65" s="262"/>
      <c r="SZK65" s="262"/>
      <c r="SZL65" s="262"/>
      <c r="SZM65" s="1740"/>
      <c r="SZN65" s="1740"/>
      <c r="SZO65" s="1740"/>
      <c r="SZP65" s="349"/>
      <c r="SZQ65" s="262"/>
      <c r="SZR65" s="262"/>
      <c r="SZS65" s="262"/>
      <c r="SZT65" s="350"/>
      <c r="SZU65" s="262"/>
      <c r="SZV65" s="262"/>
      <c r="SZW65" s="262"/>
      <c r="SZX65" s="262"/>
      <c r="SZY65" s="262"/>
      <c r="SZZ65" s="262"/>
      <c r="TAA65" s="262"/>
      <c r="TAB65" s="262"/>
      <c r="TAC65" s="262"/>
      <c r="TAD65" s="1740"/>
      <c r="TAE65" s="1740"/>
      <c r="TAF65" s="1740"/>
      <c r="TAG65" s="349"/>
      <c r="TAH65" s="262"/>
      <c r="TAI65" s="262"/>
      <c r="TAJ65" s="262"/>
      <c r="TAK65" s="350"/>
      <c r="TAL65" s="262"/>
      <c r="TAM65" s="262"/>
      <c r="TAN65" s="262"/>
      <c r="TAO65" s="262"/>
      <c r="TAP65" s="262"/>
      <c r="TAQ65" s="262"/>
      <c r="TAR65" s="262"/>
      <c r="TAS65" s="262"/>
      <c r="TAT65" s="262"/>
      <c r="TAU65" s="1740"/>
      <c r="TAV65" s="1740"/>
      <c r="TAW65" s="1740"/>
      <c r="TAX65" s="349"/>
      <c r="TAY65" s="262"/>
      <c r="TAZ65" s="262"/>
      <c r="TBA65" s="262"/>
      <c r="TBB65" s="350"/>
      <c r="TBC65" s="262"/>
      <c r="TBD65" s="262"/>
      <c r="TBE65" s="262"/>
      <c r="TBF65" s="262"/>
      <c r="TBG65" s="262"/>
      <c r="TBH65" s="262"/>
      <c r="TBI65" s="262"/>
      <c r="TBJ65" s="262"/>
      <c r="TBK65" s="262"/>
      <c r="TBL65" s="1740"/>
      <c r="TBM65" s="1740"/>
      <c r="TBN65" s="1740"/>
      <c r="TBO65" s="349"/>
      <c r="TBP65" s="262"/>
      <c r="TBQ65" s="262"/>
      <c r="TBR65" s="262"/>
      <c r="TBS65" s="350"/>
      <c r="TBT65" s="262"/>
      <c r="TBU65" s="262"/>
      <c r="TBV65" s="262"/>
      <c r="TBW65" s="262"/>
      <c r="TBX65" s="262"/>
      <c r="TBY65" s="262"/>
      <c r="TBZ65" s="262"/>
      <c r="TCA65" s="262"/>
      <c r="TCB65" s="262"/>
      <c r="TCC65" s="1740"/>
      <c r="TCD65" s="1740"/>
      <c r="TCE65" s="1740"/>
      <c r="TCF65" s="349"/>
      <c r="TCG65" s="262"/>
      <c r="TCH65" s="262"/>
      <c r="TCI65" s="262"/>
      <c r="TCJ65" s="350"/>
      <c r="TCK65" s="262"/>
      <c r="TCL65" s="262"/>
      <c r="TCM65" s="262"/>
      <c r="TCN65" s="262"/>
      <c r="TCO65" s="262"/>
      <c r="TCP65" s="262"/>
      <c r="TCQ65" s="262"/>
      <c r="TCR65" s="262"/>
      <c r="TCS65" s="262"/>
      <c r="TCT65" s="1740"/>
      <c r="TCU65" s="1740"/>
      <c r="TCV65" s="1740"/>
      <c r="TCW65" s="349"/>
      <c r="TCX65" s="262"/>
      <c r="TCY65" s="262"/>
      <c r="TCZ65" s="262"/>
      <c r="TDA65" s="350"/>
      <c r="TDB65" s="262"/>
      <c r="TDC65" s="262"/>
      <c r="TDD65" s="262"/>
      <c r="TDE65" s="262"/>
      <c r="TDF65" s="262"/>
      <c r="TDG65" s="262"/>
      <c r="TDH65" s="262"/>
      <c r="TDI65" s="262"/>
      <c r="TDJ65" s="262"/>
      <c r="TDK65" s="1740"/>
      <c r="TDL65" s="1740"/>
      <c r="TDM65" s="1740"/>
      <c r="TDN65" s="349"/>
      <c r="TDO65" s="262"/>
      <c r="TDP65" s="262"/>
      <c r="TDQ65" s="262"/>
      <c r="TDR65" s="350"/>
      <c r="TDS65" s="262"/>
      <c r="TDT65" s="262"/>
      <c r="TDU65" s="262"/>
      <c r="TDV65" s="262"/>
      <c r="TDW65" s="262"/>
      <c r="TDX65" s="262"/>
      <c r="TDY65" s="262"/>
      <c r="TDZ65" s="262"/>
      <c r="TEA65" s="262"/>
      <c r="TEB65" s="1740"/>
      <c r="TEC65" s="1740"/>
      <c r="TED65" s="1740"/>
      <c r="TEE65" s="349"/>
      <c r="TEF65" s="262"/>
      <c r="TEG65" s="262"/>
      <c r="TEH65" s="262"/>
      <c r="TEI65" s="350"/>
      <c r="TEJ65" s="262"/>
      <c r="TEK65" s="262"/>
      <c r="TEL65" s="262"/>
      <c r="TEM65" s="262"/>
      <c r="TEN65" s="262"/>
      <c r="TEO65" s="262"/>
      <c r="TEP65" s="262"/>
      <c r="TEQ65" s="262"/>
      <c r="TER65" s="262"/>
      <c r="TES65" s="1740"/>
      <c r="TET65" s="1740"/>
      <c r="TEU65" s="1740"/>
      <c r="TEV65" s="349"/>
      <c r="TEW65" s="262"/>
      <c r="TEX65" s="262"/>
      <c r="TEY65" s="262"/>
      <c r="TEZ65" s="350"/>
      <c r="TFA65" s="262"/>
      <c r="TFB65" s="262"/>
      <c r="TFC65" s="262"/>
      <c r="TFD65" s="262"/>
      <c r="TFE65" s="262"/>
      <c r="TFF65" s="262"/>
      <c r="TFG65" s="262"/>
      <c r="TFH65" s="262"/>
      <c r="TFI65" s="262"/>
      <c r="TFJ65" s="1740"/>
      <c r="TFK65" s="1740"/>
      <c r="TFL65" s="1740"/>
      <c r="TFM65" s="349"/>
      <c r="TFN65" s="262"/>
      <c r="TFO65" s="262"/>
      <c r="TFP65" s="262"/>
      <c r="TFQ65" s="350"/>
      <c r="TFR65" s="262"/>
      <c r="TFS65" s="262"/>
      <c r="TFT65" s="262"/>
      <c r="TFU65" s="262"/>
      <c r="TFV65" s="262"/>
      <c r="TFW65" s="262"/>
      <c r="TFX65" s="262"/>
      <c r="TFY65" s="262"/>
      <c r="TFZ65" s="262"/>
      <c r="TGA65" s="1740"/>
      <c r="TGB65" s="1740"/>
      <c r="TGC65" s="1740"/>
      <c r="TGD65" s="349"/>
      <c r="TGE65" s="262"/>
      <c r="TGF65" s="262"/>
      <c r="TGG65" s="262"/>
      <c r="TGH65" s="350"/>
      <c r="TGI65" s="262"/>
      <c r="TGJ65" s="262"/>
      <c r="TGK65" s="262"/>
      <c r="TGL65" s="262"/>
      <c r="TGM65" s="262"/>
      <c r="TGN65" s="262"/>
      <c r="TGO65" s="262"/>
      <c r="TGP65" s="262"/>
      <c r="TGQ65" s="262"/>
      <c r="TGR65" s="1740"/>
      <c r="TGS65" s="1740"/>
      <c r="TGT65" s="1740"/>
      <c r="TGU65" s="349"/>
      <c r="TGV65" s="262"/>
      <c r="TGW65" s="262"/>
      <c r="TGX65" s="262"/>
      <c r="TGY65" s="350"/>
      <c r="TGZ65" s="262"/>
      <c r="THA65" s="262"/>
      <c r="THB65" s="262"/>
      <c r="THC65" s="262"/>
      <c r="THD65" s="262"/>
      <c r="THE65" s="262"/>
      <c r="THF65" s="262"/>
      <c r="THG65" s="262"/>
      <c r="THH65" s="262"/>
      <c r="THI65" s="1740"/>
      <c r="THJ65" s="1740"/>
      <c r="THK65" s="1740"/>
      <c r="THL65" s="349"/>
      <c r="THM65" s="262"/>
      <c r="THN65" s="262"/>
      <c r="THO65" s="262"/>
      <c r="THP65" s="350"/>
      <c r="THQ65" s="262"/>
      <c r="THR65" s="262"/>
      <c r="THS65" s="262"/>
      <c r="THT65" s="262"/>
      <c r="THU65" s="262"/>
      <c r="THV65" s="262"/>
      <c r="THW65" s="262"/>
      <c r="THX65" s="262"/>
      <c r="THY65" s="262"/>
      <c r="THZ65" s="1740"/>
      <c r="TIA65" s="1740"/>
      <c r="TIB65" s="1740"/>
      <c r="TIC65" s="349"/>
      <c r="TID65" s="262"/>
      <c r="TIE65" s="262"/>
      <c r="TIF65" s="262"/>
      <c r="TIG65" s="350"/>
      <c r="TIH65" s="262"/>
      <c r="TII65" s="262"/>
      <c r="TIJ65" s="262"/>
      <c r="TIK65" s="262"/>
      <c r="TIL65" s="262"/>
      <c r="TIM65" s="262"/>
      <c r="TIN65" s="262"/>
      <c r="TIO65" s="262"/>
      <c r="TIP65" s="262"/>
      <c r="TIQ65" s="1740"/>
      <c r="TIR65" s="1740"/>
      <c r="TIS65" s="1740"/>
      <c r="TIT65" s="349"/>
      <c r="TIU65" s="262"/>
      <c r="TIV65" s="262"/>
      <c r="TIW65" s="262"/>
      <c r="TIX65" s="350"/>
      <c r="TIY65" s="262"/>
      <c r="TIZ65" s="262"/>
      <c r="TJA65" s="262"/>
      <c r="TJB65" s="262"/>
      <c r="TJC65" s="262"/>
      <c r="TJD65" s="262"/>
      <c r="TJE65" s="262"/>
      <c r="TJF65" s="262"/>
      <c r="TJG65" s="262"/>
      <c r="TJH65" s="1740"/>
      <c r="TJI65" s="1740"/>
      <c r="TJJ65" s="1740"/>
      <c r="TJK65" s="349"/>
      <c r="TJL65" s="262"/>
      <c r="TJM65" s="262"/>
      <c r="TJN65" s="262"/>
      <c r="TJO65" s="350"/>
      <c r="TJP65" s="262"/>
      <c r="TJQ65" s="262"/>
      <c r="TJR65" s="262"/>
      <c r="TJS65" s="262"/>
      <c r="TJT65" s="262"/>
      <c r="TJU65" s="262"/>
      <c r="TJV65" s="262"/>
      <c r="TJW65" s="262"/>
      <c r="TJX65" s="262"/>
      <c r="TJY65" s="1740"/>
      <c r="TJZ65" s="1740"/>
      <c r="TKA65" s="1740"/>
      <c r="TKB65" s="349"/>
      <c r="TKC65" s="262"/>
      <c r="TKD65" s="262"/>
      <c r="TKE65" s="262"/>
      <c r="TKF65" s="350"/>
      <c r="TKG65" s="262"/>
      <c r="TKH65" s="262"/>
      <c r="TKI65" s="262"/>
      <c r="TKJ65" s="262"/>
      <c r="TKK65" s="262"/>
      <c r="TKL65" s="262"/>
      <c r="TKM65" s="262"/>
      <c r="TKN65" s="262"/>
      <c r="TKO65" s="262"/>
      <c r="TKP65" s="1740"/>
      <c r="TKQ65" s="1740"/>
      <c r="TKR65" s="1740"/>
      <c r="TKS65" s="349"/>
      <c r="TKT65" s="262"/>
      <c r="TKU65" s="262"/>
      <c r="TKV65" s="262"/>
      <c r="TKW65" s="350"/>
      <c r="TKX65" s="262"/>
      <c r="TKY65" s="262"/>
      <c r="TKZ65" s="262"/>
      <c r="TLA65" s="262"/>
      <c r="TLB65" s="262"/>
      <c r="TLC65" s="262"/>
      <c r="TLD65" s="262"/>
      <c r="TLE65" s="262"/>
      <c r="TLF65" s="262"/>
      <c r="TLG65" s="1740"/>
      <c r="TLH65" s="1740"/>
      <c r="TLI65" s="1740"/>
      <c r="TLJ65" s="349"/>
      <c r="TLK65" s="262"/>
      <c r="TLL65" s="262"/>
      <c r="TLM65" s="262"/>
      <c r="TLN65" s="350"/>
      <c r="TLO65" s="262"/>
      <c r="TLP65" s="262"/>
      <c r="TLQ65" s="262"/>
      <c r="TLR65" s="262"/>
      <c r="TLS65" s="262"/>
      <c r="TLT65" s="262"/>
      <c r="TLU65" s="262"/>
      <c r="TLV65" s="262"/>
      <c r="TLW65" s="262"/>
      <c r="TLX65" s="1740"/>
      <c r="TLY65" s="1740"/>
      <c r="TLZ65" s="1740"/>
      <c r="TMA65" s="349"/>
      <c r="TMB65" s="262"/>
      <c r="TMC65" s="262"/>
      <c r="TMD65" s="262"/>
      <c r="TME65" s="350"/>
      <c r="TMF65" s="262"/>
      <c r="TMG65" s="262"/>
      <c r="TMH65" s="262"/>
      <c r="TMI65" s="262"/>
      <c r="TMJ65" s="262"/>
      <c r="TMK65" s="262"/>
      <c r="TML65" s="262"/>
      <c r="TMM65" s="262"/>
      <c r="TMN65" s="262"/>
      <c r="TMO65" s="1740"/>
      <c r="TMP65" s="1740"/>
      <c r="TMQ65" s="1740"/>
      <c r="TMR65" s="349"/>
      <c r="TMS65" s="262"/>
      <c r="TMT65" s="262"/>
      <c r="TMU65" s="262"/>
      <c r="TMV65" s="350"/>
      <c r="TMW65" s="262"/>
      <c r="TMX65" s="262"/>
      <c r="TMY65" s="262"/>
      <c r="TMZ65" s="262"/>
      <c r="TNA65" s="262"/>
      <c r="TNB65" s="262"/>
      <c r="TNC65" s="262"/>
      <c r="TND65" s="262"/>
      <c r="TNE65" s="262"/>
      <c r="TNF65" s="1740"/>
      <c r="TNG65" s="1740"/>
      <c r="TNH65" s="1740"/>
      <c r="TNI65" s="349"/>
      <c r="TNJ65" s="262"/>
      <c r="TNK65" s="262"/>
      <c r="TNL65" s="262"/>
      <c r="TNM65" s="350"/>
      <c r="TNN65" s="262"/>
      <c r="TNO65" s="262"/>
      <c r="TNP65" s="262"/>
      <c r="TNQ65" s="262"/>
      <c r="TNR65" s="262"/>
      <c r="TNS65" s="262"/>
      <c r="TNT65" s="262"/>
      <c r="TNU65" s="262"/>
      <c r="TNV65" s="262"/>
      <c r="TNW65" s="1740"/>
      <c r="TNX65" s="1740"/>
      <c r="TNY65" s="1740"/>
      <c r="TNZ65" s="349"/>
      <c r="TOA65" s="262"/>
      <c r="TOB65" s="262"/>
      <c r="TOC65" s="262"/>
      <c r="TOD65" s="350"/>
      <c r="TOE65" s="262"/>
      <c r="TOF65" s="262"/>
      <c r="TOG65" s="262"/>
      <c r="TOH65" s="262"/>
      <c r="TOI65" s="262"/>
      <c r="TOJ65" s="262"/>
      <c r="TOK65" s="262"/>
      <c r="TOL65" s="262"/>
      <c r="TOM65" s="262"/>
      <c r="TON65" s="1740"/>
      <c r="TOO65" s="1740"/>
      <c r="TOP65" s="1740"/>
      <c r="TOQ65" s="349"/>
      <c r="TOR65" s="262"/>
      <c r="TOS65" s="262"/>
      <c r="TOT65" s="262"/>
      <c r="TOU65" s="350"/>
      <c r="TOV65" s="262"/>
      <c r="TOW65" s="262"/>
      <c r="TOX65" s="262"/>
      <c r="TOY65" s="262"/>
      <c r="TOZ65" s="262"/>
      <c r="TPA65" s="262"/>
      <c r="TPB65" s="262"/>
      <c r="TPC65" s="262"/>
      <c r="TPD65" s="262"/>
      <c r="TPE65" s="1740"/>
      <c r="TPF65" s="1740"/>
      <c r="TPG65" s="1740"/>
      <c r="TPH65" s="349"/>
      <c r="TPI65" s="262"/>
      <c r="TPJ65" s="262"/>
      <c r="TPK65" s="262"/>
      <c r="TPL65" s="350"/>
      <c r="TPM65" s="262"/>
      <c r="TPN65" s="262"/>
      <c r="TPO65" s="262"/>
      <c r="TPP65" s="262"/>
      <c r="TPQ65" s="262"/>
      <c r="TPR65" s="262"/>
      <c r="TPS65" s="262"/>
      <c r="TPT65" s="262"/>
      <c r="TPU65" s="262"/>
      <c r="TPV65" s="1740"/>
      <c r="TPW65" s="1740"/>
      <c r="TPX65" s="1740"/>
      <c r="TPY65" s="349"/>
      <c r="TPZ65" s="262"/>
      <c r="TQA65" s="262"/>
      <c r="TQB65" s="262"/>
      <c r="TQC65" s="350"/>
      <c r="TQD65" s="262"/>
      <c r="TQE65" s="262"/>
      <c r="TQF65" s="262"/>
      <c r="TQG65" s="262"/>
      <c r="TQH65" s="262"/>
      <c r="TQI65" s="262"/>
      <c r="TQJ65" s="262"/>
      <c r="TQK65" s="262"/>
      <c r="TQL65" s="262"/>
      <c r="TQM65" s="1740"/>
      <c r="TQN65" s="1740"/>
      <c r="TQO65" s="1740"/>
      <c r="TQP65" s="349"/>
      <c r="TQQ65" s="262"/>
      <c r="TQR65" s="262"/>
      <c r="TQS65" s="262"/>
      <c r="TQT65" s="350"/>
      <c r="TQU65" s="262"/>
      <c r="TQV65" s="262"/>
      <c r="TQW65" s="262"/>
      <c r="TQX65" s="262"/>
      <c r="TQY65" s="262"/>
      <c r="TQZ65" s="262"/>
      <c r="TRA65" s="262"/>
      <c r="TRB65" s="262"/>
      <c r="TRC65" s="262"/>
      <c r="TRD65" s="1740"/>
      <c r="TRE65" s="1740"/>
      <c r="TRF65" s="1740"/>
      <c r="TRG65" s="349"/>
      <c r="TRH65" s="262"/>
      <c r="TRI65" s="262"/>
      <c r="TRJ65" s="262"/>
      <c r="TRK65" s="350"/>
      <c r="TRL65" s="262"/>
      <c r="TRM65" s="262"/>
      <c r="TRN65" s="262"/>
      <c r="TRO65" s="262"/>
      <c r="TRP65" s="262"/>
      <c r="TRQ65" s="262"/>
      <c r="TRR65" s="262"/>
      <c r="TRS65" s="262"/>
      <c r="TRT65" s="262"/>
      <c r="TRU65" s="1740"/>
      <c r="TRV65" s="1740"/>
      <c r="TRW65" s="1740"/>
      <c r="TRX65" s="349"/>
      <c r="TRY65" s="262"/>
      <c r="TRZ65" s="262"/>
      <c r="TSA65" s="262"/>
      <c r="TSB65" s="350"/>
      <c r="TSC65" s="262"/>
      <c r="TSD65" s="262"/>
      <c r="TSE65" s="262"/>
      <c r="TSF65" s="262"/>
      <c r="TSG65" s="262"/>
      <c r="TSH65" s="262"/>
      <c r="TSI65" s="262"/>
      <c r="TSJ65" s="262"/>
      <c r="TSK65" s="262"/>
      <c r="TSL65" s="1740"/>
      <c r="TSM65" s="1740"/>
      <c r="TSN65" s="1740"/>
      <c r="TSO65" s="349"/>
      <c r="TSP65" s="262"/>
      <c r="TSQ65" s="262"/>
      <c r="TSR65" s="262"/>
      <c r="TSS65" s="350"/>
      <c r="TST65" s="262"/>
      <c r="TSU65" s="262"/>
      <c r="TSV65" s="262"/>
      <c r="TSW65" s="262"/>
      <c r="TSX65" s="262"/>
      <c r="TSY65" s="262"/>
      <c r="TSZ65" s="262"/>
      <c r="TTA65" s="262"/>
      <c r="TTB65" s="262"/>
      <c r="TTC65" s="1740"/>
      <c r="TTD65" s="1740"/>
      <c r="TTE65" s="1740"/>
      <c r="TTF65" s="349"/>
      <c r="TTG65" s="262"/>
      <c r="TTH65" s="262"/>
      <c r="TTI65" s="262"/>
      <c r="TTJ65" s="350"/>
      <c r="TTK65" s="262"/>
      <c r="TTL65" s="262"/>
      <c r="TTM65" s="262"/>
      <c r="TTN65" s="262"/>
      <c r="TTO65" s="262"/>
      <c r="TTP65" s="262"/>
      <c r="TTQ65" s="262"/>
      <c r="TTR65" s="262"/>
      <c r="TTS65" s="262"/>
      <c r="TTT65" s="1740"/>
      <c r="TTU65" s="1740"/>
      <c r="TTV65" s="1740"/>
      <c r="TTW65" s="349"/>
      <c r="TTX65" s="262"/>
      <c r="TTY65" s="262"/>
      <c r="TTZ65" s="262"/>
      <c r="TUA65" s="350"/>
      <c r="TUB65" s="262"/>
      <c r="TUC65" s="262"/>
      <c r="TUD65" s="262"/>
      <c r="TUE65" s="262"/>
      <c r="TUF65" s="262"/>
      <c r="TUG65" s="262"/>
      <c r="TUH65" s="262"/>
      <c r="TUI65" s="262"/>
      <c r="TUJ65" s="262"/>
      <c r="TUK65" s="1740"/>
      <c r="TUL65" s="1740"/>
      <c r="TUM65" s="1740"/>
      <c r="TUN65" s="349"/>
      <c r="TUO65" s="262"/>
      <c r="TUP65" s="262"/>
      <c r="TUQ65" s="262"/>
      <c r="TUR65" s="350"/>
      <c r="TUS65" s="262"/>
      <c r="TUT65" s="262"/>
      <c r="TUU65" s="262"/>
      <c r="TUV65" s="262"/>
      <c r="TUW65" s="262"/>
      <c r="TUX65" s="262"/>
      <c r="TUY65" s="262"/>
      <c r="TUZ65" s="262"/>
      <c r="TVA65" s="262"/>
      <c r="TVB65" s="1740"/>
      <c r="TVC65" s="1740"/>
      <c r="TVD65" s="1740"/>
      <c r="TVE65" s="349"/>
      <c r="TVF65" s="262"/>
      <c r="TVG65" s="262"/>
      <c r="TVH65" s="262"/>
      <c r="TVI65" s="350"/>
      <c r="TVJ65" s="262"/>
      <c r="TVK65" s="262"/>
      <c r="TVL65" s="262"/>
      <c r="TVM65" s="262"/>
      <c r="TVN65" s="262"/>
      <c r="TVO65" s="262"/>
      <c r="TVP65" s="262"/>
      <c r="TVQ65" s="262"/>
      <c r="TVR65" s="262"/>
      <c r="TVS65" s="1740"/>
      <c r="TVT65" s="1740"/>
      <c r="TVU65" s="1740"/>
      <c r="TVV65" s="349"/>
      <c r="TVW65" s="262"/>
      <c r="TVX65" s="262"/>
      <c r="TVY65" s="262"/>
      <c r="TVZ65" s="350"/>
      <c r="TWA65" s="262"/>
      <c r="TWB65" s="262"/>
      <c r="TWC65" s="262"/>
      <c r="TWD65" s="262"/>
      <c r="TWE65" s="262"/>
      <c r="TWF65" s="262"/>
      <c r="TWG65" s="262"/>
      <c r="TWH65" s="262"/>
      <c r="TWI65" s="262"/>
      <c r="TWJ65" s="1740"/>
      <c r="TWK65" s="1740"/>
      <c r="TWL65" s="1740"/>
      <c r="TWM65" s="349"/>
      <c r="TWN65" s="262"/>
      <c r="TWO65" s="262"/>
      <c r="TWP65" s="262"/>
      <c r="TWQ65" s="350"/>
      <c r="TWR65" s="262"/>
      <c r="TWS65" s="262"/>
      <c r="TWT65" s="262"/>
      <c r="TWU65" s="262"/>
      <c r="TWV65" s="262"/>
      <c r="TWW65" s="262"/>
      <c r="TWX65" s="262"/>
      <c r="TWY65" s="262"/>
      <c r="TWZ65" s="262"/>
      <c r="TXA65" s="1740"/>
      <c r="TXB65" s="1740"/>
      <c r="TXC65" s="1740"/>
      <c r="TXD65" s="349"/>
      <c r="TXE65" s="262"/>
      <c r="TXF65" s="262"/>
      <c r="TXG65" s="262"/>
      <c r="TXH65" s="350"/>
      <c r="TXI65" s="262"/>
      <c r="TXJ65" s="262"/>
      <c r="TXK65" s="262"/>
      <c r="TXL65" s="262"/>
      <c r="TXM65" s="262"/>
      <c r="TXN65" s="262"/>
      <c r="TXO65" s="262"/>
      <c r="TXP65" s="262"/>
      <c r="TXQ65" s="262"/>
      <c r="TXR65" s="1740"/>
      <c r="TXS65" s="1740"/>
      <c r="TXT65" s="1740"/>
      <c r="TXU65" s="349"/>
      <c r="TXV65" s="262"/>
      <c r="TXW65" s="262"/>
      <c r="TXX65" s="262"/>
      <c r="TXY65" s="350"/>
      <c r="TXZ65" s="262"/>
      <c r="TYA65" s="262"/>
      <c r="TYB65" s="262"/>
      <c r="TYC65" s="262"/>
      <c r="TYD65" s="262"/>
      <c r="TYE65" s="262"/>
      <c r="TYF65" s="262"/>
      <c r="TYG65" s="262"/>
      <c r="TYH65" s="262"/>
      <c r="TYI65" s="1740"/>
      <c r="TYJ65" s="1740"/>
      <c r="TYK65" s="1740"/>
      <c r="TYL65" s="349"/>
      <c r="TYM65" s="262"/>
      <c r="TYN65" s="262"/>
      <c r="TYO65" s="262"/>
      <c r="TYP65" s="350"/>
      <c r="TYQ65" s="262"/>
      <c r="TYR65" s="262"/>
      <c r="TYS65" s="262"/>
      <c r="TYT65" s="262"/>
      <c r="TYU65" s="262"/>
      <c r="TYV65" s="262"/>
      <c r="TYW65" s="262"/>
      <c r="TYX65" s="262"/>
      <c r="TYY65" s="262"/>
      <c r="TYZ65" s="1740"/>
      <c r="TZA65" s="1740"/>
      <c r="TZB65" s="1740"/>
      <c r="TZC65" s="349"/>
      <c r="TZD65" s="262"/>
      <c r="TZE65" s="262"/>
      <c r="TZF65" s="262"/>
      <c r="TZG65" s="350"/>
      <c r="TZH65" s="262"/>
      <c r="TZI65" s="262"/>
      <c r="TZJ65" s="262"/>
      <c r="TZK65" s="262"/>
      <c r="TZL65" s="262"/>
      <c r="TZM65" s="262"/>
      <c r="TZN65" s="262"/>
      <c r="TZO65" s="262"/>
      <c r="TZP65" s="262"/>
      <c r="TZQ65" s="1740"/>
      <c r="TZR65" s="1740"/>
      <c r="TZS65" s="1740"/>
      <c r="TZT65" s="349"/>
      <c r="TZU65" s="262"/>
      <c r="TZV65" s="262"/>
      <c r="TZW65" s="262"/>
      <c r="TZX65" s="350"/>
      <c r="TZY65" s="262"/>
      <c r="TZZ65" s="262"/>
      <c r="UAA65" s="262"/>
      <c r="UAB65" s="262"/>
      <c r="UAC65" s="262"/>
      <c r="UAD65" s="262"/>
      <c r="UAE65" s="262"/>
      <c r="UAF65" s="262"/>
      <c r="UAG65" s="262"/>
      <c r="UAH65" s="1740"/>
      <c r="UAI65" s="1740"/>
      <c r="UAJ65" s="1740"/>
      <c r="UAK65" s="349"/>
      <c r="UAL65" s="262"/>
      <c r="UAM65" s="262"/>
      <c r="UAN65" s="262"/>
      <c r="UAO65" s="350"/>
      <c r="UAP65" s="262"/>
      <c r="UAQ65" s="262"/>
      <c r="UAR65" s="262"/>
      <c r="UAS65" s="262"/>
      <c r="UAT65" s="262"/>
      <c r="UAU65" s="262"/>
      <c r="UAV65" s="262"/>
      <c r="UAW65" s="262"/>
      <c r="UAX65" s="262"/>
      <c r="UAY65" s="1740"/>
      <c r="UAZ65" s="1740"/>
      <c r="UBA65" s="1740"/>
      <c r="UBB65" s="349"/>
      <c r="UBC65" s="262"/>
      <c r="UBD65" s="262"/>
      <c r="UBE65" s="262"/>
      <c r="UBF65" s="350"/>
      <c r="UBG65" s="262"/>
      <c r="UBH65" s="262"/>
      <c r="UBI65" s="262"/>
      <c r="UBJ65" s="262"/>
      <c r="UBK65" s="262"/>
      <c r="UBL65" s="262"/>
      <c r="UBM65" s="262"/>
      <c r="UBN65" s="262"/>
      <c r="UBO65" s="262"/>
      <c r="UBP65" s="1740"/>
      <c r="UBQ65" s="1740"/>
      <c r="UBR65" s="1740"/>
      <c r="UBS65" s="349"/>
      <c r="UBT65" s="262"/>
      <c r="UBU65" s="262"/>
      <c r="UBV65" s="262"/>
      <c r="UBW65" s="350"/>
      <c r="UBX65" s="262"/>
      <c r="UBY65" s="262"/>
      <c r="UBZ65" s="262"/>
      <c r="UCA65" s="262"/>
      <c r="UCB65" s="262"/>
      <c r="UCC65" s="262"/>
      <c r="UCD65" s="262"/>
      <c r="UCE65" s="262"/>
      <c r="UCF65" s="262"/>
      <c r="UCG65" s="1740"/>
      <c r="UCH65" s="1740"/>
      <c r="UCI65" s="1740"/>
      <c r="UCJ65" s="349"/>
      <c r="UCK65" s="262"/>
      <c r="UCL65" s="262"/>
      <c r="UCM65" s="262"/>
      <c r="UCN65" s="350"/>
      <c r="UCO65" s="262"/>
      <c r="UCP65" s="262"/>
      <c r="UCQ65" s="262"/>
      <c r="UCR65" s="262"/>
      <c r="UCS65" s="262"/>
      <c r="UCT65" s="262"/>
      <c r="UCU65" s="262"/>
      <c r="UCV65" s="262"/>
      <c r="UCW65" s="262"/>
      <c r="UCX65" s="1740"/>
      <c r="UCY65" s="1740"/>
      <c r="UCZ65" s="1740"/>
      <c r="UDA65" s="349"/>
      <c r="UDB65" s="262"/>
      <c r="UDC65" s="262"/>
      <c r="UDD65" s="262"/>
      <c r="UDE65" s="350"/>
      <c r="UDF65" s="262"/>
      <c r="UDG65" s="262"/>
      <c r="UDH65" s="262"/>
      <c r="UDI65" s="262"/>
      <c r="UDJ65" s="262"/>
      <c r="UDK65" s="262"/>
      <c r="UDL65" s="262"/>
      <c r="UDM65" s="262"/>
      <c r="UDN65" s="262"/>
      <c r="UDO65" s="1740"/>
      <c r="UDP65" s="1740"/>
      <c r="UDQ65" s="1740"/>
      <c r="UDR65" s="349"/>
      <c r="UDS65" s="262"/>
      <c r="UDT65" s="262"/>
      <c r="UDU65" s="262"/>
      <c r="UDV65" s="350"/>
      <c r="UDW65" s="262"/>
      <c r="UDX65" s="262"/>
      <c r="UDY65" s="262"/>
      <c r="UDZ65" s="262"/>
      <c r="UEA65" s="262"/>
      <c r="UEB65" s="262"/>
      <c r="UEC65" s="262"/>
      <c r="UED65" s="262"/>
      <c r="UEE65" s="262"/>
      <c r="UEF65" s="1740"/>
      <c r="UEG65" s="1740"/>
      <c r="UEH65" s="1740"/>
      <c r="UEI65" s="349"/>
      <c r="UEJ65" s="262"/>
      <c r="UEK65" s="262"/>
      <c r="UEL65" s="262"/>
      <c r="UEM65" s="350"/>
      <c r="UEN65" s="262"/>
      <c r="UEO65" s="262"/>
      <c r="UEP65" s="262"/>
      <c r="UEQ65" s="262"/>
      <c r="UER65" s="262"/>
      <c r="UES65" s="262"/>
      <c r="UET65" s="262"/>
      <c r="UEU65" s="262"/>
      <c r="UEV65" s="262"/>
      <c r="UEW65" s="1740"/>
      <c r="UEX65" s="1740"/>
      <c r="UEY65" s="1740"/>
      <c r="UEZ65" s="349"/>
      <c r="UFA65" s="262"/>
      <c r="UFB65" s="262"/>
      <c r="UFC65" s="262"/>
      <c r="UFD65" s="350"/>
      <c r="UFE65" s="262"/>
      <c r="UFF65" s="262"/>
      <c r="UFG65" s="262"/>
      <c r="UFH65" s="262"/>
      <c r="UFI65" s="262"/>
      <c r="UFJ65" s="262"/>
      <c r="UFK65" s="262"/>
      <c r="UFL65" s="262"/>
      <c r="UFM65" s="262"/>
      <c r="UFN65" s="1740"/>
      <c r="UFO65" s="1740"/>
      <c r="UFP65" s="1740"/>
      <c r="UFQ65" s="349"/>
      <c r="UFR65" s="262"/>
      <c r="UFS65" s="262"/>
      <c r="UFT65" s="262"/>
      <c r="UFU65" s="350"/>
      <c r="UFV65" s="262"/>
      <c r="UFW65" s="262"/>
      <c r="UFX65" s="262"/>
      <c r="UFY65" s="262"/>
      <c r="UFZ65" s="262"/>
      <c r="UGA65" s="262"/>
      <c r="UGB65" s="262"/>
      <c r="UGC65" s="262"/>
      <c r="UGD65" s="262"/>
      <c r="UGE65" s="1740"/>
      <c r="UGF65" s="1740"/>
      <c r="UGG65" s="1740"/>
      <c r="UGH65" s="349"/>
      <c r="UGI65" s="262"/>
      <c r="UGJ65" s="262"/>
      <c r="UGK65" s="262"/>
      <c r="UGL65" s="350"/>
      <c r="UGM65" s="262"/>
      <c r="UGN65" s="262"/>
      <c r="UGO65" s="262"/>
      <c r="UGP65" s="262"/>
      <c r="UGQ65" s="262"/>
      <c r="UGR65" s="262"/>
      <c r="UGS65" s="262"/>
      <c r="UGT65" s="262"/>
      <c r="UGU65" s="262"/>
      <c r="UGV65" s="1740"/>
      <c r="UGW65" s="1740"/>
      <c r="UGX65" s="1740"/>
      <c r="UGY65" s="349"/>
      <c r="UGZ65" s="262"/>
      <c r="UHA65" s="262"/>
      <c r="UHB65" s="262"/>
      <c r="UHC65" s="350"/>
      <c r="UHD65" s="262"/>
      <c r="UHE65" s="262"/>
      <c r="UHF65" s="262"/>
      <c r="UHG65" s="262"/>
      <c r="UHH65" s="262"/>
      <c r="UHI65" s="262"/>
      <c r="UHJ65" s="262"/>
      <c r="UHK65" s="262"/>
      <c r="UHL65" s="262"/>
      <c r="UHM65" s="1740"/>
      <c r="UHN65" s="1740"/>
      <c r="UHO65" s="1740"/>
      <c r="UHP65" s="349"/>
      <c r="UHQ65" s="262"/>
      <c r="UHR65" s="262"/>
      <c r="UHS65" s="262"/>
      <c r="UHT65" s="350"/>
      <c r="UHU65" s="262"/>
      <c r="UHV65" s="262"/>
      <c r="UHW65" s="262"/>
      <c r="UHX65" s="262"/>
      <c r="UHY65" s="262"/>
      <c r="UHZ65" s="262"/>
      <c r="UIA65" s="262"/>
      <c r="UIB65" s="262"/>
      <c r="UIC65" s="262"/>
      <c r="UID65" s="1740"/>
      <c r="UIE65" s="1740"/>
      <c r="UIF65" s="1740"/>
      <c r="UIG65" s="349"/>
      <c r="UIH65" s="262"/>
      <c r="UII65" s="262"/>
      <c r="UIJ65" s="262"/>
      <c r="UIK65" s="350"/>
      <c r="UIL65" s="262"/>
      <c r="UIM65" s="262"/>
      <c r="UIN65" s="262"/>
      <c r="UIO65" s="262"/>
      <c r="UIP65" s="262"/>
      <c r="UIQ65" s="262"/>
      <c r="UIR65" s="262"/>
      <c r="UIS65" s="262"/>
      <c r="UIT65" s="262"/>
      <c r="UIU65" s="1740"/>
      <c r="UIV65" s="1740"/>
      <c r="UIW65" s="1740"/>
      <c r="UIX65" s="349"/>
      <c r="UIY65" s="262"/>
      <c r="UIZ65" s="262"/>
      <c r="UJA65" s="262"/>
      <c r="UJB65" s="350"/>
      <c r="UJC65" s="262"/>
      <c r="UJD65" s="262"/>
      <c r="UJE65" s="262"/>
      <c r="UJF65" s="262"/>
      <c r="UJG65" s="262"/>
      <c r="UJH65" s="262"/>
      <c r="UJI65" s="262"/>
      <c r="UJJ65" s="262"/>
      <c r="UJK65" s="262"/>
      <c r="UJL65" s="1740"/>
      <c r="UJM65" s="1740"/>
      <c r="UJN65" s="1740"/>
      <c r="UJO65" s="349"/>
      <c r="UJP65" s="262"/>
      <c r="UJQ65" s="262"/>
      <c r="UJR65" s="262"/>
      <c r="UJS65" s="350"/>
      <c r="UJT65" s="262"/>
      <c r="UJU65" s="262"/>
      <c r="UJV65" s="262"/>
      <c r="UJW65" s="262"/>
      <c r="UJX65" s="262"/>
      <c r="UJY65" s="262"/>
      <c r="UJZ65" s="262"/>
      <c r="UKA65" s="262"/>
      <c r="UKB65" s="262"/>
      <c r="UKC65" s="1740"/>
      <c r="UKD65" s="1740"/>
      <c r="UKE65" s="1740"/>
      <c r="UKF65" s="349"/>
      <c r="UKG65" s="262"/>
      <c r="UKH65" s="262"/>
      <c r="UKI65" s="262"/>
      <c r="UKJ65" s="350"/>
      <c r="UKK65" s="262"/>
      <c r="UKL65" s="262"/>
      <c r="UKM65" s="262"/>
      <c r="UKN65" s="262"/>
      <c r="UKO65" s="262"/>
      <c r="UKP65" s="262"/>
      <c r="UKQ65" s="262"/>
      <c r="UKR65" s="262"/>
      <c r="UKS65" s="262"/>
      <c r="UKT65" s="1740"/>
      <c r="UKU65" s="1740"/>
      <c r="UKV65" s="1740"/>
      <c r="UKW65" s="349"/>
      <c r="UKX65" s="262"/>
      <c r="UKY65" s="262"/>
      <c r="UKZ65" s="262"/>
      <c r="ULA65" s="350"/>
      <c r="ULB65" s="262"/>
      <c r="ULC65" s="262"/>
      <c r="ULD65" s="262"/>
      <c r="ULE65" s="262"/>
      <c r="ULF65" s="262"/>
      <c r="ULG65" s="262"/>
      <c r="ULH65" s="262"/>
      <c r="ULI65" s="262"/>
      <c r="ULJ65" s="262"/>
      <c r="ULK65" s="1740"/>
      <c r="ULL65" s="1740"/>
      <c r="ULM65" s="1740"/>
      <c r="ULN65" s="349"/>
      <c r="ULO65" s="262"/>
      <c r="ULP65" s="262"/>
      <c r="ULQ65" s="262"/>
      <c r="ULR65" s="350"/>
      <c r="ULS65" s="262"/>
      <c r="ULT65" s="262"/>
      <c r="ULU65" s="262"/>
      <c r="ULV65" s="262"/>
      <c r="ULW65" s="262"/>
      <c r="ULX65" s="262"/>
      <c r="ULY65" s="262"/>
      <c r="ULZ65" s="262"/>
      <c r="UMA65" s="262"/>
      <c r="UMB65" s="1740"/>
      <c r="UMC65" s="1740"/>
      <c r="UMD65" s="1740"/>
      <c r="UME65" s="349"/>
      <c r="UMF65" s="262"/>
      <c r="UMG65" s="262"/>
      <c r="UMH65" s="262"/>
      <c r="UMI65" s="350"/>
      <c r="UMJ65" s="262"/>
      <c r="UMK65" s="262"/>
      <c r="UML65" s="262"/>
      <c r="UMM65" s="262"/>
      <c r="UMN65" s="262"/>
      <c r="UMO65" s="262"/>
      <c r="UMP65" s="262"/>
      <c r="UMQ65" s="262"/>
      <c r="UMR65" s="262"/>
      <c r="UMS65" s="1740"/>
      <c r="UMT65" s="1740"/>
      <c r="UMU65" s="1740"/>
      <c r="UMV65" s="349"/>
      <c r="UMW65" s="262"/>
      <c r="UMX65" s="262"/>
      <c r="UMY65" s="262"/>
      <c r="UMZ65" s="350"/>
      <c r="UNA65" s="262"/>
      <c r="UNB65" s="262"/>
      <c r="UNC65" s="262"/>
      <c r="UND65" s="262"/>
      <c r="UNE65" s="262"/>
      <c r="UNF65" s="262"/>
      <c r="UNG65" s="262"/>
      <c r="UNH65" s="262"/>
      <c r="UNI65" s="262"/>
      <c r="UNJ65" s="1740"/>
      <c r="UNK65" s="1740"/>
      <c r="UNL65" s="1740"/>
      <c r="UNM65" s="349"/>
      <c r="UNN65" s="262"/>
      <c r="UNO65" s="262"/>
      <c r="UNP65" s="262"/>
      <c r="UNQ65" s="350"/>
      <c r="UNR65" s="262"/>
      <c r="UNS65" s="262"/>
      <c r="UNT65" s="262"/>
      <c r="UNU65" s="262"/>
      <c r="UNV65" s="262"/>
      <c r="UNW65" s="262"/>
      <c r="UNX65" s="262"/>
      <c r="UNY65" s="262"/>
      <c r="UNZ65" s="262"/>
      <c r="UOA65" s="1740"/>
      <c r="UOB65" s="1740"/>
      <c r="UOC65" s="1740"/>
      <c r="UOD65" s="349"/>
      <c r="UOE65" s="262"/>
      <c r="UOF65" s="262"/>
      <c r="UOG65" s="262"/>
      <c r="UOH65" s="350"/>
      <c r="UOI65" s="262"/>
      <c r="UOJ65" s="262"/>
      <c r="UOK65" s="262"/>
      <c r="UOL65" s="262"/>
      <c r="UOM65" s="262"/>
      <c r="UON65" s="262"/>
      <c r="UOO65" s="262"/>
      <c r="UOP65" s="262"/>
      <c r="UOQ65" s="262"/>
      <c r="UOR65" s="1740"/>
      <c r="UOS65" s="1740"/>
      <c r="UOT65" s="1740"/>
      <c r="UOU65" s="349"/>
      <c r="UOV65" s="262"/>
      <c r="UOW65" s="262"/>
      <c r="UOX65" s="262"/>
      <c r="UOY65" s="350"/>
      <c r="UOZ65" s="262"/>
      <c r="UPA65" s="262"/>
      <c r="UPB65" s="262"/>
      <c r="UPC65" s="262"/>
      <c r="UPD65" s="262"/>
      <c r="UPE65" s="262"/>
      <c r="UPF65" s="262"/>
      <c r="UPG65" s="262"/>
      <c r="UPH65" s="262"/>
      <c r="UPI65" s="1740"/>
      <c r="UPJ65" s="1740"/>
      <c r="UPK65" s="1740"/>
      <c r="UPL65" s="349"/>
      <c r="UPM65" s="262"/>
      <c r="UPN65" s="262"/>
      <c r="UPO65" s="262"/>
      <c r="UPP65" s="350"/>
      <c r="UPQ65" s="262"/>
      <c r="UPR65" s="262"/>
      <c r="UPS65" s="262"/>
      <c r="UPT65" s="262"/>
      <c r="UPU65" s="262"/>
      <c r="UPV65" s="262"/>
      <c r="UPW65" s="262"/>
      <c r="UPX65" s="262"/>
      <c r="UPY65" s="262"/>
      <c r="UPZ65" s="1740"/>
      <c r="UQA65" s="1740"/>
      <c r="UQB65" s="1740"/>
      <c r="UQC65" s="349"/>
      <c r="UQD65" s="262"/>
      <c r="UQE65" s="262"/>
      <c r="UQF65" s="262"/>
      <c r="UQG65" s="350"/>
      <c r="UQH65" s="262"/>
      <c r="UQI65" s="262"/>
      <c r="UQJ65" s="262"/>
      <c r="UQK65" s="262"/>
      <c r="UQL65" s="262"/>
      <c r="UQM65" s="262"/>
      <c r="UQN65" s="262"/>
      <c r="UQO65" s="262"/>
      <c r="UQP65" s="262"/>
      <c r="UQQ65" s="1740"/>
      <c r="UQR65" s="1740"/>
      <c r="UQS65" s="1740"/>
      <c r="UQT65" s="349"/>
      <c r="UQU65" s="262"/>
      <c r="UQV65" s="262"/>
      <c r="UQW65" s="262"/>
      <c r="UQX65" s="350"/>
      <c r="UQY65" s="262"/>
      <c r="UQZ65" s="262"/>
      <c r="URA65" s="262"/>
      <c r="URB65" s="262"/>
      <c r="URC65" s="262"/>
      <c r="URD65" s="262"/>
      <c r="URE65" s="262"/>
      <c r="URF65" s="262"/>
      <c r="URG65" s="262"/>
      <c r="URH65" s="1740"/>
      <c r="URI65" s="1740"/>
      <c r="URJ65" s="1740"/>
      <c r="URK65" s="349"/>
      <c r="URL65" s="262"/>
      <c r="URM65" s="262"/>
      <c r="URN65" s="262"/>
      <c r="URO65" s="350"/>
      <c r="URP65" s="262"/>
      <c r="URQ65" s="262"/>
      <c r="URR65" s="262"/>
      <c r="URS65" s="262"/>
      <c r="URT65" s="262"/>
      <c r="URU65" s="262"/>
      <c r="URV65" s="262"/>
      <c r="URW65" s="262"/>
      <c r="URX65" s="262"/>
      <c r="URY65" s="1740"/>
      <c r="URZ65" s="1740"/>
      <c r="USA65" s="1740"/>
      <c r="USB65" s="349"/>
      <c r="USC65" s="262"/>
      <c r="USD65" s="262"/>
      <c r="USE65" s="262"/>
      <c r="USF65" s="350"/>
      <c r="USG65" s="262"/>
      <c r="USH65" s="262"/>
      <c r="USI65" s="262"/>
      <c r="USJ65" s="262"/>
      <c r="USK65" s="262"/>
      <c r="USL65" s="262"/>
      <c r="USM65" s="262"/>
      <c r="USN65" s="262"/>
      <c r="USO65" s="262"/>
      <c r="USP65" s="1740"/>
      <c r="USQ65" s="1740"/>
      <c r="USR65" s="1740"/>
      <c r="USS65" s="349"/>
      <c r="UST65" s="262"/>
      <c r="USU65" s="262"/>
      <c r="USV65" s="262"/>
      <c r="USW65" s="350"/>
      <c r="USX65" s="262"/>
      <c r="USY65" s="262"/>
      <c r="USZ65" s="262"/>
      <c r="UTA65" s="262"/>
      <c r="UTB65" s="262"/>
      <c r="UTC65" s="262"/>
      <c r="UTD65" s="262"/>
      <c r="UTE65" s="262"/>
      <c r="UTF65" s="262"/>
      <c r="UTG65" s="1740"/>
      <c r="UTH65" s="1740"/>
      <c r="UTI65" s="1740"/>
      <c r="UTJ65" s="349"/>
      <c r="UTK65" s="262"/>
      <c r="UTL65" s="262"/>
      <c r="UTM65" s="262"/>
      <c r="UTN65" s="350"/>
      <c r="UTO65" s="262"/>
      <c r="UTP65" s="262"/>
      <c r="UTQ65" s="262"/>
      <c r="UTR65" s="262"/>
      <c r="UTS65" s="262"/>
      <c r="UTT65" s="262"/>
      <c r="UTU65" s="262"/>
      <c r="UTV65" s="262"/>
      <c r="UTW65" s="262"/>
      <c r="UTX65" s="1740"/>
      <c r="UTY65" s="1740"/>
      <c r="UTZ65" s="1740"/>
      <c r="UUA65" s="349"/>
      <c r="UUB65" s="262"/>
      <c r="UUC65" s="262"/>
      <c r="UUD65" s="262"/>
      <c r="UUE65" s="350"/>
      <c r="UUF65" s="262"/>
      <c r="UUG65" s="262"/>
      <c r="UUH65" s="262"/>
      <c r="UUI65" s="262"/>
      <c r="UUJ65" s="262"/>
      <c r="UUK65" s="262"/>
      <c r="UUL65" s="262"/>
      <c r="UUM65" s="262"/>
      <c r="UUN65" s="262"/>
      <c r="UUO65" s="1740"/>
      <c r="UUP65" s="1740"/>
      <c r="UUQ65" s="1740"/>
      <c r="UUR65" s="349"/>
      <c r="UUS65" s="262"/>
      <c r="UUT65" s="262"/>
      <c r="UUU65" s="262"/>
      <c r="UUV65" s="350"/>
      <c r="UUW65" s="262"/>
      <c r="UUX65" s="262"/>
      <c r="UUY65" s="262"/>
      <c r="UUZ65" s="262"/>
      <c r="UVA65" s="262"/>
      <c r="UVB65" s="262"/>
      <c r="UVC65" s="262"/>
      <c r="UVD65" s="262"/>
      <c r="UVE65" s="262"/>
      <c r="UVF65" s="1740"/>
      <c r="UVG65" s="1740"/>
      <c r="UVH65" s="1740"/>
      <c r="UVI65" s="349"/>
      <c r="UVJ65" s="262"/>
      <c r="UVK65" s="262"/>
      <c r="UVL65" s="262"/>
      <c r="UVM65" s="350"/>
      <c r="UVN65" s="262"/>
      <c r="UVO65" s="262"/>
      <c r="UVP65" s="262"/>
      <c r="UVQ65" s="262"/>
      <c r="UVR65" s="262"/>
      <c r="UVS65" s="262"/>
      <c r="UVT65" s="262"/>
      <c r="UVU65" s="262"/>
      <c r="UVV65" s="262"/>
      <c r="UVW65" s="1740"/>
      <c r="UVX65" s="1740"/>
      <c r="UVY65" s="1740"/>
      <c r="UVZ65" s="349"/>
      <c r="UWA65" s="262"/>
      <c r="UWB65" s="262"/>
      <c r="UWC65" s="262"/>
      <c r="UWD65" s="350"/>
      <c r="UWE65" s="262"/>
      <c r="UWF65" s="262"/>
      <c r="UWG65" s="262"/>
      <c r="UWH65" s="262"/>
      <c r="UWI65" s="262"/>
      <c r="UWJ65" s="262"/>
      <c r="UWK65" s="262"/>
      <c r="UWL65" s="262"/>
      <c r="UWM65" s="262"/>
      <c r="UWN65" s="1740"/>
      <c r="UWO65" s="1740"/>
      <c r="UWP65" s="1740"/>
      <c r="UWQ65" s="349"/>
      <c r="UWR65" s="262"/>
      <c r="UWS65" s="262"/>
      <c r="UWT65" s="262"/>
      <c r="UWU65" s="350"/>
      <c r="UWV65" s="262"/>
      <c r="UWW65" s="262"/>
      <c r="UWX65" s="262"/>
      <c r="UWY65" s="262"/>
      <c r="UWZ65" s="262"/>
      <c r="UXA65" s="262"/>
      <c r="UXB65" s="262"/>
      <c r="UXC65" s="262"/>
      <c r="UXD65" s="262"/>
      <c r="UXE65" s="1740"/>
      <c r="UXF65" s="1740"/>
      <c r="UXG65" s="1740"/>
      <c r="UXH65" s="349"/>
      <c r="UXI65" s="262"/>
      <c r="UXJ65" s="262"/>
      <c r="UXK65" s="262"/>
      <c r="UXL65" s="350"/>
      <c r="UXM65" s="262"/>
      <c r="UXN65" s="262"/>
      <c r="UXO65" s="262"/>
      <c r="UXP65" s="262"/>
      <c r="UXQ65" s="262"/>
      <c r="UXR65" s="262"/>
      <c r="UXS65" s="262"/>
      <c r="UXT65" s="262"/>
      <c r="UXU65" s="262"/>
      <c r="UXV65" s="1740"/>
      <c r="UXW65" s="1740"/>
      <c r="UXX65" s="1740"/>
      <c r="UXY65" s="349"/>
      <c r="UXZ65" s="262"/>
      <c r="UYA65" s="262"/>
      <c r="UYB65" s="262"/>
      <c r="UYC65" s="350"/>
      <c r="UYD65" s="262"/>
      <c r="UYE65" s="262"/>
      <c r="UYF65" s="262"/>
      <c r="UYG65" s="262"/>
      <c r="UYH65" s="262"/>
      <c r="UYI65" s="262"/>
      <c r="UYJ65" s="262"/>
      <c r="UYK65" s="262"/>
      <c r="UYL65" s="262"/>
      <c r="UYM65" s="1740"/>
      <c r="UYN65" s="1740"/>
      <c r="UYO65" s="1740"/>
      <c r="UYP65" s="349"/>
      <c r="UYQ65" s="262"/>
      <c r="UYR65" s="262"/>
      <c r="UYS65" s="262"/>
      <c r="UYT65" s="350"/>
      <c r="UYU65" s="262"/>
      <c r="UYV65" s="262"/>
      <c r="UYW65" s="262"/>
      <c r="UYX65" s="262"/>
      <c r="UYY65" s="262"/>
      <c r="UYZ65" s="262"/>
      <c r="UZA65" s="262"/>
      <c r="UZB65" s="262"/>
      <c r="UZC65" s="262"/>
      <c r="UZD65" s="1740"/>
      <c r="UZE65" s="1740"/>
      <c r="UZF65" s="1740"/>
      <c r="UZG65" s="349"/>
      <c r="UZH65" s="262"/>
      <c r="UZI65" s="262"/>
      <c r="UZJ65" s="262"/>
      <c r="UZK65" s="350"/>
      <c r="UZL65" s="262"/>
      <c r="UZM65" s="262"/>
      <c r="UZN65" s="262"/>
      <c r="UZO65" s="262"/>
      <c r="UZP65" s="262"/>
      <c r="UZQ65" s="262"/>
      <c r="UZR65" s="262"/>
      <c r="UZS65" s="262"/>
      <c r="UZT65" s="262"/>
      <c r="UZU65" s="1740"/>
      <c r="UZV65" s="1740"/>
      <c r="UZW65" s="1740"/>
      <c r="UZX65" s="349"/>
      <c r="UZY65" s="262"/>
      <c r="UZZ65" s="262"/>
      <c r="VAA65" s="262"/>
      <c r="VAB65" s="350"/>
      <c r="VAC65" s="262"/>
      <c r="VAD65" s="262"/>
      <c r="VAE65" s="262"/>
      <c r="VAF65" s="262"/>
      <c r="VAG65" s="262"/>
      <c r="VAH65" s="262"/>
      <c r="VAI65" s="262"/>
      <c r="VAJ65" s="262"/>
      <c r="VAK65" s="262"/>
      <c r="VAL65" s="1740"/>
      <c r="VAM65" s="1740"/>
      <c r="VAN65" s="1740"/>
      <c r="VAO65" s="349"/>
      <c r="VAP65" s="262"/>
      <c r="VAQ65" s="262"/>
      <c r="VAR65" s="262"/>
      <c r="VAS65" s="350"/>
      <c r="VAT65" s="262"/>
      <c r="VAU65" s="262"/>
      <c r="VAV65" s="262"/>
      <c r="VAW65" s="262"/>
      <c r="VAX65" s="262"/>
      <c r="VAY65" s="262"/>
      <c r="VAZ65" s="262"/>
      <c r="VBA65" s="262"/>
      <c r="VBB65" s="262"/>
      <c r="VBC65" s="1740"/>
      <c r="VBD65" s="1740"/>
      <c r="VBE65" s="1740"/>
      <c r="VBF65" s="349"/>
      <c r="VBG65" s="262"/>
      <c r="VBH65" s="262"/>
      <c r="VBI65" s="262"/>
      <c r="VBJ65" s="350"/>
      <c r="VBK65" s="262"/>
      <c r="VBL65" s="262"/>
      <c r="VBM65" s="262"/>
      <c r="VBN65" s="262"/>
      <c r="VBO65" s="262"/>
      <c r="VBP65" s="262"/>
      <c r="VBQ65" s="262"/>
      <c r="VBR65" s="262"/>
      <c r="VBS65" s="262"/>
      <c r="VBT65" s="1740"/>
      <c r="VBU65" s="1740"/>
      <c r="VBV65" s="1740"/>
      <c r="VBW65" s="349"/>
      <c r="VBX65" s="262"/>
      <c r="VBY65" s="262"/>
      <c r="VBZ65" s="262"/>
      <c r="VCA65" s="350"/>
      <c r="VCB65" s="262"/>
      <c r="VCC65" s="262"/>
      <c r="VCD65" s="262"/>
      <c r="VCE65" s="262"/>
      <c r="VCF65" s="262"/>
      <c r="VCG65" s="262"/>
      <c r="VCH65" s="262"/>
      <c r="VCI65" s="262"/>
      <c r="VCJ65" s="262"/>
      <c r="VCK65" s="1740"/>
      <c r="VCL65" s="1740"/>
      <c r="VCM65" s="1740"/>
      <c r="VCN65" s="349"/>
      <c r="VCO65" s="262"/>
      <c r="VCP65" s="262"/>
      <c r="VCQ65" s="262"/>
      <c r="VCR65" s="350"/>
      <c r="VCS65" s="262"/>
      <c r="VCT65" s="262"/>
      <c r="VCU65" s="262"/>
      <c r="VCV65" s="262"/>
      <c r="VCW65" s="262"/>
      <c r="VCX65" s="262"/>
      <c r="VCY65" s="262"/>
      <c r="VCZ65" s="262"/>
      <c r="VDA65" s="262"/>
      <c r="VDB65" s="1740"/>
      <c r="VDC65" s="1740"/>
      <c r="VDD65" s="1740"/>
      <c r="VDE65" s="349"/>
      <c r="VDF65" s="262"/>
      <c r="VDG65" s="262"/>
      <c r="VDH65" s="262"/>
      <c r="VDI65" s="350"/>
      <c r="VDJ65" s="262"/>
      <c r="VDK65" s="262"/>
      <c r="VDL65" s="262"/>
      <c r="VDM65" s="262"/>
      <c r="VDN65" s="262"/>
      <c r="VDO65" s="262"/>
      <c r="VDP65" s="262"/>
      <c r="VDQ65" s="262"/>
      <c r="VDR65" s="262"/>
      <c r="VDS65" s="1740"/>
      <c r="VDT65" s="1740"/>
      <c r="VDU65" s="1740"/>
      <c r="VDV65" s="349"/>
      <c r="VDW65" s="262"/>
      <c r="VDX65" s="262"/>
      <c r="VDY65" s="262"/>
      <c r="VDZ65" s="350"/>
      <c r="VEA65" s="262"/>
      <c r="VEB65" s="262"/>
      <c r="VEC65" s="262"/>
      <c r="VED65" s="262"/>
      <c r="VEE65" s="262"/>
      <c r="VEF65" s="262"/>
      <c r="VEG65" s="262"/>
      <c r="VEH65" s="262"/>
      <c r="VEI65" s="262"/>
      <c r="VEJ65" s="1740"/>
      <c r="VEK65" s="1740"/>
      <c r="VEL65" s="1740"/>
      <c r="VEM65" s="349"/>
      <c r="VEN65" s="262"/>
      <c r="VEO65" s="262"/>
      <c r="VEP65" s="262"/>
      <c r="VEQ65" s="350"/>
      <c r="VER65" s="262"/>
      <c r="VES65" s="262"/>
      <c r="VET65" s="262"/>
      <c r="VEU65" s="262"/>
      <c r="VEV65" s="262"/>
      <c r="VEW65" s="262"/>
      <c r="VEX65" s="262"/>
      <c r="VEY65" s="262"/>
      <c r="VEZ65" s="262"/>
      <c r="VFA65" s="1740"/>
      <c r="VFB65" s="1740"/>
      <c r="VFC65" s="1740"/>
      <c r="VFD65" s="349"/>
      <c r="VFE65" s="262"/>
      <c r="VFF65" s="262"/>
      <c r="VFG65" s="262"/>
      <c r="VFH65" s="350"/>
      <c r="VFI65" s="262"/>
      <c r="VFJ65" s="262"/>
      <c r="VFK65" s="262"/>
      <c r="VFL65" s="262"/>
      <c r="VFM65" s="262"/>
      <c r="VFN65" s="262"/>
      <c r="VFO65" s="262"/>
      <c r="VFP65" s="262"/>
      <c r="VFQ65" s="262"/>
      <c r="VFR65" s="1740"/>
      <c r="VFS65" s="1740"/>
      <c r="VFT65" s="1740"/>
      <c r="VFU65" s="349"/>
      <c r="VFV65" s="262"/>
      <c r="VFW65" s="262"/>
      <c r="VFX65" s="262"/>
      <c r="VFY65" s="350"/>
      <c r="VFZ65" s="262"/>
      <c r="VGA65" s="262"/>
      <c r="VGB65" s="262"/>
      <c r="VGC65" s="262"/>
      <c r="VGD65" s="262"/>
      <c r="VGE65" s="262"/>
      <c r="VGF65" s="262"/>
      <c r="VGG65" s="262"/>
      <c r="VGH65" s="262"/>
      <c r="VGI65" s="1740"/>
      <c r="VGJ65" s="1740"/>
      <c r="VGK65" s="1740"/>
      <c r="VGL65" s="349"/>
      <c r="VGM65" s="262"/>
      <c r="VGN65" s="262"/>
      <c r="VGO65" s="262"/>
      <c r="VGP65" s="350"/>
      <c r="VGQ65" s="262"/>
      <c r="VGR65" s="262"/>
      <c r="VGS65" s="262"/>
      <c r="VGT65" s="262"/>
      <c r="VGU65" s="262"/>
      <c r="VGV65" s="262"/>
      <c r="VGW65" s="262"/>
      <c r="VGX65" s="262"/>
      <c r="VGY65" s="262"/>
      <c r="VGZ65" s="1740"/>
      <c r="VHA65" s="1740"/>
      <c r="VHB65" s="1740"/>
      <c r="VHC65" s="349"/>
      <c r="VHD65" s="262"/>
      <c r="VHE65" s="262"/>
      <c r="VHF65" s="262"/>
      <c r="VHG65" s="350"/>
      <c r="VHH65" s="262"/>
      <c r="VHI65" s="262"/>
      <c r="VHJ65" s="262"/>
      <c r="VHK65" s="262"/>
      <c r="VHL65" s="262"/>
      <c r="VHM65" s="262"/>
      <c r="VHN65" s="262"/>
      <c r="VHO65" s="262"/>
      <c r="VHP65" s="262"/>
      <c r="VHQ65" s="1740"/>
      <c r="VHR65" s="1740"/>
      <c r="VHS65" s="1740"/>
      <c r="VHT65" s="349"/>
      <c r="VHU65" s="262"/>
      <c r="VHV65" s="262"/>
      <c r="VHW65" s="262"/>
      <c r="VHX65" s="350"/>
      <c r="VHY65" s="262"/>
      <c r="VHZ65" s="262"/>
      <c r="VIA65" s="262"/>
      <c r="VIB65" s="262"/>
      <c r="VIC65" s="262"/>
      <c r="VID65" s="262"/>
      <c r="VIE65" s="262"/>
      <c r="VIF65" s="262"/>
      <c r="VIG65" s="262"/>
      <c r="VIH65" s="1740"/>
      <c r="VII65" s="1740"/>
      <c r="VIJ65" s="1740"/>
      <c r="VIK65" s="349"/>
      <c r="VIL65" s="262"/>
      <c r="VIM65" s="262"/>
      <c r="VIN65" s="262"/>
      <c r="VIO65" s="350"/>
      <c r="VIP65" s="262"/>
      <c r="VIQ65" s="262"/>
      <c r="VIR65" s="262"/>
      <c r="VIS65" s="262"/>
      <c r="VIT65" s="262"/>
      <c r="VIU65" s="262"/>
      <c r="VIV65" s="262"/>
      <c r="VIW65" s="262"/>
      <c r="VIX65" s="262"/>
      <c r="VIY65" s="1740"/>
      <c r="VIZ65" s="1740"/>
      <c r="VJA65" s="1740"/>
      <c r="VJB65" s="349"/>
      <c r="VJC65" s="262"/>
      <c r="VJD65" s="262"/>
      <c r="VJE65" s="262"/>
      <c r="VJF65" s="350"/>
      <c r="VJG65" s="262"/>
      <c r="VJH65" s="262"/>
      <c r="VJI65" s="262"/>
      <c r="VJJ65" s="262"/>
      <c r="VJK65" s="262"/>
      <c r="VJL65" s="262"/>
      <c r="VJM65" s="262"/>
      <c r="VJN65" s="262"/>
      <c r="VJO65" s="262"/>
      <c r="VJP65" s="1740"/>
      <c r="VJQ65" s="1740"/>
      <c r="VJR65" s="1740"/>
      <c r="VJS65" s="349"/>
      <c r="VJT65" s="262"/>
      <c r="VJU65" s="262"/>
      <c r="VJV65" s="262"/>
      <c r="VJW65" s="350"/>
      <c r="VJX65" s="262"/>
      <c r="VJY65" s="262"/>
      <c r="VJZ65" s="262"/>
      <c r="VKA65" s="262"/>
      <c r="VKB65" s="262"/>
      <c r="VKC65" s="262"/>
      <c r="VKD65" s="262"/>
      <c r="VKE65" s="262"/>
      <c r="VKF65" s="262"/>
      <c r="VKG65" s="1740"/>
      <c r="VKH65" s="1740"/>
      <c r="VKI65" s="1740"/>
      <c r="VKJ65" s="349"/>
      <c r="VKK65" s="262"/>
      <c r="VKL65" s="262"/>
      <c r="VKM65" s="262"/>
      <c r="VKN65" s="350"/>
      <c r="VKO65" s="262"/>
      <c r="VKP65" s="262"/>
      <c r="VKQ65" s="262"/>
      <c r="VKR65" s="262"/>
      <c r="VKS65" s="262"/>
      <c r="VKT65" s="262"/>
      <c r="VKU65" s="262"/>
      <c r="VKV65" s="262"/>
      <c r="VKW65" s="262"/>
      <c r="VKX65" s="1740"/>
      <c r="VKY65" s="1740"/>
      <c r="VKZ65" s="1740"/>
      <c r="VLA65" s="349"/>
      <c r="VLB65" s="262"/>
      <c r="VLC65" s="262"/>
      <c r="VLD65" s="262"/>
      <c r="VLE65" s="350"/>
      <c r="VLF65" s="262"/>
      <c r="VLG65" s="262"/>
      <c r="VLH65" s="262"/>
      <c r="VLI65" s="262"/>
      <c r="VLJ65" s="262"/>
      <c r="VLK65" s="262"/>
      <c r="VLL65" s="262"/>
      <c r="VLM65" s="262"/>
      <c r="VLN65" s="262"/>
      <c r="VLO65" s="1740"/>
      <c r="VLP65" s="1740"/>
      <c r="VLQ65" s="1740"/>
      <c r="VLR65" s="349"/>
      <c r="VLS65" s="262"/>
      <c r="VLT65" s="262"/>
      <c r="VLU65" s="262"/>
      <c r="VLV65" s="350"/>
      <c r="VLW65" s="262"/>
      <c r="VLX65" s="262"/>
      <c r="VLY65" s="262"/>
      <c r="VLZ65" s="262"/>
      <c r="VMA65" s="262"/>
      <c r="VMB65" s="262"/>
      <c r="VMC65" s="262"/>
      <c r="VMD65" s="262"/>
      <c r="VME65" s="262"/>
      <c r="VMF65" s="1740"/>
      <c r="VMG65" s="1740"/>
      <c r="VMH65" s="1740"/>
      <c r="VMI65" s="349"/>
      <c r="VMJ65" s="262"/>
      <c r="VMK65" s="262"/>
      <c r="VML65" s="262"/>
      <c r="VMM65" s="350"/>
      <c r="VMN65" s="262"/>
      <c r="VMO65" s="262"/>
      <c r="VMP65" s="262"/>
      <c r="VMQ65" s="262"/>
      <c r="VMR65" s="262"/>
      <c r="VMS65" s="262"/>
      <c r="VMT65" s="262"/>
      <c r="VMU65" s="262"/>
      <c r="VMV65" s="262"/>
      <c r="VMW65" s="1740"/>
      <c r="VMX65" s="1740"/>
      <c r="VMY65" s="1740"/>
      <c r="VMZ65" s="349"/>
      <c r="VNA65" s="262"/>
      <c r="VNB65" s="262"/>
      <c r="VNC65" s="262"/>
      <c r="VND65" s="350"/>
      <c r="VNE65" s="262"/>
      <c r="VNF65" s="262"/>
      <c r="VNG65" s="262"/>
      <c r="VNH65" s="262"/>
      <c r="VNI65" s="262"/>
      <c r="VNJ65" s="262"/>
      <c r="VNK65" s="262"/>
      <c r="VNL65" s="262"/>
      <c r="VNM65" s="262"/>
      <c r="VNN65" s="1740"/>
      <c r="VNO65" s="1740"/>
      <c r="VNP65" s="1740"/>
      <c r="VNQ65" s="349"/>
      <c r="VNR65" s="262"/>
      <c r="VNS65" s="262"/>
      <c r="VNT65" s="262"/>
      <c r="VNU65" s="350"/>
      <c r="VNV65" s="262"/>
      <c r="VNW65" s="262"/>
      <c r="VNX65" s="262"/>
      <c r="VNY65" s="262"/>
      <c r="VNZ65" s="262"/>
      <c r="VOA65" s="262"/>
      <c r="VOB65" s="262"/>
      <c r="VOC65" s="262"/>
      <c r="VOD65" s="262"/>
      <c r="VOE65" s="1740"/>
      <c r="VOF65" s="1740"/>
      <c r="VOG65" s="1740"/>
      <c r="VOH65" s="349"/>
      <c r="VOI65" s="262"/>
      <c r="VOJ65" s="262"/>
      <c r="VOK65" s="262"/>
      <c r="VOL65" s="350"/>
      <c r="VOM65" s="262"/>
      <c r="VON65" s="262"/>
      <c r="VOO65" s="262"/>
      <c r="VOP65" s="262"/>
      <c r="VOQ65" s="262"/>
      <c r="VOR65" s="262"/>
      <c r="VOS65" s="262"/>
      <c r="VOT65" s="262"/>
      <c r="VOU65" s="262"/>
      <c r="VOV65" s="1740"/>
      <c r="VOW65" s="1740"/>
      <c r="VOX65" s="1740"/>
      <c r="VOY65" s="349"/>
      <c r="VOZ65" s="262"/>
      <c r="VPA65" s="262"/>
      <c r="VPB65" s="262"/>
      <c r="VPC65" s="350"/>
      <c r="VPD65" s="262"/>
      <c r="VPE65" s="262"/>
      <c r="VPF65" s="262"/>
      <c r="VPG65" s="262"/>
      <c r="VPH65" s="262"/>
      <c r="VPI65" s="262"/>
      <c r="VPJ65" s="262"/>
      <c r="VPK65" s="262"/>
      <c r="VPL65" s="262"/>
      <c r="VPM65" s="1740"/>
      <c r="VPN65" s="1740"/>
      <c r="VPO65" s="1740"/>
      <c r="VPP65" s="349"/>
      <c r="VPQ65" s="262"/>
      <c r="VPR65" s="262"/>
      <c r="VPS65" s="262"/>
      <c r="VPT65" s="350"/>
      <c r="VPU65" s="262"/>
      <c r="VPV65" s="262"/>
      <c r="VPW65" s="262"/>
      <c r="VPX65" s="262"/>
      <c r="VPY65" s="262"/>
      <c r="VPZ65" s="262"/>
      <c r="VQA65" s="262"/>
      <c r="VQB65" s="262"/>
      <c r="VQC65" s="262"/>
      <c r="VQD65" s="1740"/>
      <c r="VQE65" s="1740"/>
      <c r="VQF65" s="1740"/>
      <c r="VQG65" s="349"/>
      <c r="VQH65" s="262"/>
      <c r="VQI65" s="262"/>
      <c r="VQJ65" s="262"/>
      <c r="VQK65" s="350"/>
      <c r="VQL65" s="262"/>
      <c r="VQM65" s="262"/>
      <c r="VQN65" s="262"/>
      <c r="VQO65" s="262"/>
      <c r="VQP65" s="262"/>
      <c r="VQQ65" s="262"/>
      <c r="VQR65" s="262"/>
      <c r="VQS65" s="262"/>
      <c r="VQT65" s="262"/>
      <c r="VQU65" s="1740"/>
      <c r="VQV65" s="1740"/>
      <c r="VQW65" s="1740"/>
      <c r="VQX65" s="349"/>
      <c r="VQY65" s="262"/>
      <c r="VQZ65" s="262"/>
      <c r="VRA65" s="262"/>
      <c r="VRB65" s="350"/>
      <c r="VRC65" s="262"/>
      <c r="VRD65" s="262"/>
      <c r="VRE65" s="262"/>
      <c r="VRF65" s="262"/>
      <c r="VRG65" s="262"/>
      <c r="VRH65" s="262"/>
      <c r="VRI65" s="262"/>
      <c r="VRJ65" s="262"/>
      <c r="VRK65" s="262"/>
      <c r="VRL65" s="1740"/>
      <c r="VRM65" s="1740"/>
      <c r="VRN65" s="1740"/>
      <c r="VRO65" s="349"/>
      <c r="VRP65" s="262"/>
      <c r="VRQ65" s="262"/>
      <c r="VRR65" s="262"/>
      <c r="VRS65" s="350"/>
      <c r="VRT65" s="262"/>
      <c r="VRU65" s="262"/>
      <c r="VRV65" s="262"/>
      <c r="VRW65" s="262"/>
      <c r="VRX65" s="262"/>
      <c r="VRY65" s="262"/>
      <c r="VRZ65" s="262"/>
      <c r="VSA65" s="262"/>
      <c r="VSB65" s="262"/>
      <c r="VSC65" s="1740"/>
      <c r="VSD65" s="1740"/>
      <c r="VSE65" s="1740"/>
      <c r="VSF65" s="349"/>
      <c r="VSG65" s="262"/>
      <c r="VSH65" s="262"/>
      <c r="VSI65" s="262"/>
      <c r="VSJ65" s="350"/>
      <c r="VSK65" s="262"/>
      <c r="VSL65" s="262"/>
      <c r="VSM65" s="262"/>
      <c r="VSN65" s="262"/>
      <c r="VSO65" s="262"/>
      <c r="VSP65" s="262"/>
      <c r="VSQ65" s="262"/>
      <c r="VSR65" s="262"/>
      <c r="VSS65" s="262"/>
      <c r="VST65" s="1740"/>
      <c r="VSU65" s="1740"/>
      <c r="VSV65" s="1740"/>
      <c r="VSW65" s="349"/>
      <c r="VSX65" s="262"/>
      <c r="VSY65" s="262"/>
      <c r="VSZ65" s="262"/>
      <c r="VTA65" s="350"/>
      <c r="VTB65" s="262"/>
      <c r="VTC65" s="262"/>
      <c r="VTD65" s="262"/>
      <c r="VTE65" s="262"/>
      <c r="VTF65" s="262"/>
      <c r="VTG65" s="262"/>
      <c r="VTH65" s="262"/>
      <c r="VTI65" s="262"/>
      <c r="VTJ65" s="262"/>
      <c r="VTK65" s="1740"/>
      <c r="VTL65" s="1740"/>
      <c r="VTM65" s="1740"/>
      <c r="VTN65" s="349"/>
      <c r="VTO65" s="262"/>
      <c r="VTP65" s="262"/>
      <c r="VTQ65" s="262"/>
      <c r="VTR65" s="350"/>
      <c r="VTS65" s="262"/>
      <c r="VTT65" s="262"/>
      <c r="VTU65" s="262"/>
      <c r="VTV65" s="262"/>
      <c r="VTW65" s="262"/>
      <c r="VTX65" s="262"/>
      <c r="VTY65" s="262"/>
      <c r="VTZ65" s="262"/>
      <c r="VUA65" s="262"/>
      <c r="VUB65" s="1740"/>
      <c r="VUC65" s="1740"/>
      <c r="VUD65" s="1740"/>
      <c r="VUE65" s="349"/>
      <c r="VUF65" s="262"/>
      <c r="VUG65" s="262"/>
      <c r="VUH65" s="262"/>
      <c r="VUI65" s="350"/>
      <c r="VUJ65" s="262"/>
      <c r="VUK65" s="262"/>
      <c r="VUL65" s="262"/>
      <c r="VUM65" s="262"/>
      <c r="VUN65" s="262"/>
      <c r="VUO65" s="262"/>
      <c r="VUP65" s="262"/>
      <c r="VUQ65" s="262"/>
      <c r="VUR65" s="262"/>
      <c r="VUS65" s="1740"/>
      <c r="VUT65" s="1740"/>
      <c r="VUU65" s="1740"/>
      <c r="VUV65" s="349"/>
      <c r="VUW65" s="262"/>
      <c r="VUX65" s="262"/>
      <c r="VUY65" s="262"/>
      <c r="VUZ65" s="350"/>
      <c r="VVA65" s="262"/>
      <c r="VVB65" s="262"/>
      <c r="VVC65" s="262"/>
      <c r="VVD65" s="262"/>
      <c r="VVE65" s="262"/>
      <c r="VVF65" s="262"/>
      <c r="VVG65" s="262"/>
      <c r="VVH65" s="262"/>
      <c r="VVI65" s="262"/>
      <c r="VVJ65" s="1740"/>
      <c r="VVK65" s="1740"/>
      <c r="VVL65" s="1740"/>
      <c r="VVM65" s="349"/>
      <c r="VVN65" s="262"/>
      <c r="VVO65" s="262"/>
      <c r="VVP65" s="262"/>
      <c r="VVQ65" s="350"/>
      <c r="VVR65" s="262"/>
      <c r="VVS65" s="262"/>
      <c r="VVT65" s="262"/>
      <c r="VVU65" s="262"/>
      <c r="VVV65" s="262"/>
      <c r="VVW65" s="262"/>
      <c r="VVX65" s="262"/>
      <c r="VVY65" s="262"/>
      <c r="VVZ65" s="262"/>
      <c r="VWA65" s="1740"/>
      <c r="VWB65" s="1740"/>
      <c r="VWC65" s="1740"/>
      <c r="VWD65" s="349"/>
      <c r="VWE65" s="262"/>
      <c r="VWF65" s="262"/>
      <c r="VWG65" s="262"/>
      <c r="VWH65" s="350"/>
      <c r="VWI65" s="262"/>
      <c r="VWJ65" s="262"/>
      <c r="VWK65" s="262"/>
      <c r="VWL65" s="262"/>
      <c r="VWM65" s="262"/>
      <c r="VWN65" s="262"/>
      <c r="VWO65" s="262"/>
      <c r="VWP65" s="262"/>
      <c r="VWQ65" s="262"/>
      <c r="VWR65" s="1740"/>
      <c r="VWS65" s="1740"/>
      <c r="VWT65" s="1740"/>
      <c r="VWU65" s="349"/>
      <c r="VWV65" s="262"/>
      <c r="VWW65" s="262"/>
      <c r="VWX65" s="262"/>
      <c r="VWY65" s="350"/>
      <c r="VWZ65" s="262"/>
      <c r="VXA65" s="262"/>
      <c r="VXB65" s="262"/>
      <c r="VXC65" s="262"/>
      <c r="VXD65" s="262"/>
      <c r="VXE65" s="262"/>
      <c r="VXF65" s="262"/>
      <c r="VXG65" s="262"/>
      <c r="VXH65" s="262"/>
      <c r="VXI65" s="1740"/>
      <c r="VXJ65" s="1740"/>
      <c r="VXK65" s="1740"/>
      <c r="VXL65" s="349"/>
      <c r="VXM65" s="262"/>
      <c r="VXN65" s="262"/>
      <c r="VXO65" s="262"/>
      <c r="VXP65" s="350"/>
      <c r="VXQ65" s="262"/>
      <c r="VXR65" s="262"/>
      <c r="VXS65" s="262"/>
      <c r="VXT65" s="262"/>
      <c r="VXU65" s="262"/>
      <c r="VXV65" s="262"/>
      <c r="VXW65" s="262"/>
      <c r="VXX65" s="262"/>
      <c r="VXY65" s="262"/>
      <c r="VXZ65" s="1740"/>
      <c r="VYA65" s="1740"/>
      <c r="VYB65" s="1740"/>
      <c r="VYC65" s="349"/>
      <c r="VYD65" s="262"/>
      <c r="VYE65" s="262"/>
      <c r="VYF65" s="262"/>
      <c r="VYG65" s="350"/>
      <c r="VYH65" s="262"/>
      <c r="VYI65" s="262"/>
      <c r="VYJ65" s="262"/>
      <c r="VYK65" s="262"/>
      <c r="VYL65" s="262"/>
      <c r="VYM65" s="262"/>
      <c r="VYN65" s="262"/>
      <c r="VYO65" s="262"/>
      <c r="VYP65" s="262"/>
      <c r="VYQ65" s="1740"/>
      <c r="VYR65" s="1740"/>
      <c r="VYS65" s="1740"/>
      <c r="VYT65" s="349"/>
      <c r="VYU65" s="262"/>
      <c r="VYV65" s="262"/>
      <c r="VYW65" s="262"/>
      <c r="VYX65" s="350"/>
      <c r="VYY65" s="262"/>
      <c r="VYZ65" s="262"/>
      <c r="VZA65" s="262"/>
      <c r="VZB65" s="262"/>
      <c r="VZC65" s="262"/>
      <c r="VZD65" s="262"/>
      <c r="VZE65" s="262"/>
      <c r="VZF65" s="262"/>
      <c r="VZG65" s="262"/>
      <c r="VZH65" s="1740"/>
      <c r="VZI65" s="1740"/>
      <c r="VZJ65" s="1740"/>
      <c r="VZK65" s="349"/>
      <c r="VZL65" s="262"/>
      <c r="VZM65" s="262"/>
      <c r="VZN65" s="262"/>
      <c r="VZO65" s="350"/>
      <c r="VZP65" s="262"/>
      <c r="VZQ65" s="262"/>
      <c r="VZR65" s="262"/>
      <c r="VZS65" s="262"/>
      <c r="VZT65" s="262"/>
      <c r="VZU65" s="262"/>
      <c r="VZV65" s="262"/>
      <c r="VZW65" s="262"/>
      <c r="VZX65" s="262"/>
      <c r="VZY65" s="1740"/>
      <c r="VZZ65" s="1740"/>
      <c r="WAA65" s="1740"/>
      <c r="WAB65" s="349"/>
      <c r="WAC65" s="262"/>
      <c r="WAD65" s="262"/>
      <c r="WAE65" s="262"/>
      <c r="WAF65" s="350"/>
      <c r="WAG65" s="262"/>
      <c r="WAH65" s="262"/>
      <c r="WAI65" s="262"/>
      <c r="WAJ65" s="262"/>
      <c r="WAK65" s="262"/>
      <c r="WAL65" s="262"/>
      <c r="WAM65" s="262"/>
      <c r="WAN65" s="262"/>
      <c r="WAO65" s="262"/>
      <c r="WAP65" s="1740"/>
      <c r="WAQ65" s="1740"/>
      <c r="WAR65" s="1740"/>
      <c r="WAS65" s="349"/>
      <c r="WAT65" s="262"/>
      <c r="WAU65" s="262"/>
      <c r="WAV65" s="262"/>
      <c r="WAW65" s="350"/>
      <c r="WAX65" s="262"/>
      <c r="WAY65" s="262"/>
      <c r="WAZ65" s="262"/>
      <c r="WBA65" s="262"/>
      <c r="WBB65" s="262"/>
      <c r="WBC65" s="262"/>
      <c r="WBD65" s="262"/>
      <c r="WBE65" s="262"/>
      <c r="WBF65" s="262"/>
      <c r="WBG65" s="1740"/>
      <c r="WBH65" s="1740"/>
      <c r="WBI65" s="1740"/>
      <c r="WBJ65" s="349"/>
      <c r="WBK65" s="262"/>
      <c r="WBL65" s="262"/>
      <c r="WBM65" s="262"/>
      <c r="WBN65" s="350"/>
      <c r="WBO65" s="262"/>
      <c r="WBP65" s="262"/>
      <c r="WBQ65" s="262"/>
      <c r="WBR65" s="262"/>
      <c r="WBS65" s="262"/>
      <c r="WBT65" s="262"/>
      <c r="WBU65" s="262"/>
      <c r="WBV65" s="262"/>
      <c r="WBW65" s="262"/>
      <c r="WBX65" s="1740"/>
      <c r="WBY65" s="1740"/>
      <c r="WBZ65" s="1740"/>
      <c r="WCA65" s="349"/>
      <c r="WCB65" s="262"/>
      <c r="WCC65" s="262"/>
      <c r="WCD65" s="262"/>
      <c r="WCE65" s="350"/>
      <c r="WCF65" s="262"/>
      <c r="WCG65" s="262"/>
      <c r="WCH65" s="262"/>
      <c r="WCI65" s="262"/>
      <c r="WCJ65" s="262"/>
      <c r="WCK65" s="262"/>
      <c r="WCL65" s="262"/>
      <c r="WCM65" s="262"/>
      <c r="WCN65" s="262"/>
      <c r="WCO65" s="1740"/>
      <c r="WCP65" s="1740"/>
      <c r="WCQ65" s="1740"/>
      <c r="WCR65" s="349"/>
      <c r="WCS65" s="262"/>
      <c r="WCT65" s="262"/>
      <c r="WCU65" s="262"/>
      <c r="WCV65" s="350"/>
      <c r="WCW65" s="262"/>
      <c r="WCX65" s="262"/>
      <c r="WCY65" s="262"/>
      <c r="WCZ65" s="262"/>
      <c r="WDA65" s="262"/>
      <c r="WDB65" s="262"/>
      <c r="WDC65" s="262"/>
      <c r="WDD65" s="262"/>
      <c r="WDE65" s="262"/>
      <c r="WDF65" s="1740"/>
      <c r="WDG65" s="1740"/>
      <c r="WDH65" s="1740"/>
      <c r="WDI65" s="349"/>
      <c r="WDJ65" s="262"/>
      <c r="WDK65" s="262"/>
      <c r="WDL65" s="262"/>
      <c r="WDM65" s="350"/>
      <c r="WDN65" s="262"/>
      <c r="WDO65" s="262"/>
      <c r="WDP65" s="262"/>
      <c r="WDQ65" s="262"/>
      <c r="WDR65" s="262"/>
      <c r="WDS65" s="262"/>
      <c r="WDT65" s="262"/>
      <c r="WDU65" s="262"/>
      <c r="WDV65" s="262"/>
      <c r="WDW65" s="1740"/>
      <c r="WDX65" s="1740"/>
      <c r="WDY65" s="1740"/>
      <c r="WDZ65" s="349"/>
      <c r="WEA65" s="262"/>
      <c r="WEB65" s="262"/>
      <c r="WEC65" s="262"/>
      <c r="WED65" s="350"/>
      <c r="WEE65" s="262"/>
      <c r="WEF65" s="262"/>
      <c r="WEG65" s="262"/>
      <c r="WEH65" s="262"/>
      <c r="WEI65" s="262"/>
      <c r="WEJ65" s="262"/>
      <c r="WEK65" s="262"/>
      <c r="WEL65" s="262"/>
      <c r="WEM65" s="262"/>
      <c r="WEN65" s="1740"/>
      <c r="WEO65" s="1740"/>
      <c r="WEP65" s="1740"/>
      <c r="WEQ65" s="349"/>
      <c r="WER65" s="262"/>
      <c r="WES65" s="262"/>
      <c r="WET65" s="262"/>
      <c r="WEU65" s="350"/>
      <c r="WEV65" s="262"/>
      <c r="WEW65" s="262"/>
      <c r="WEX65" s="262"/>
      <c r="WEY65" s="262"/>
      <c r="WEZ65" s="262"/>
      <c r="WFA65" s="262"/>
      <c r="WFB65" s="262"/>
      <c r="WFC65" s="262"/>
      <c r="WFD65" s="262"/>
      <c r="WFE65" s="1740"/>
      <c r="WFF65" s="1740"/>
      <c r="WFG65" s="1740"/>
      <c r="WFH65" s="349"/>
      <c r="WFI65" s="262"/>
      <c r="WFJ65" s="262"/>
      <c r="WFK65" s="262"/>
      <c r="WFL65" s="350"/>
      <c r="WFM65" s="262"/>
      <c r="WFN65" s="262"/>
      <c r="WFO65" s="262"/>
      <c r="WFP65" s="262"/>
      <c r="WFQ65" s="262"/>
      <c r="WFR65" s="262"/>
      <c r="WFS65" s="262"/>
      <c r="WFT65" s="262"/>
      <c r="WFU65" s="262"/>
      <c r="WFV65" s="1740"/>
      <c r="WFW65" s="1740"/>
      <c r="WFX65" s="1740"/>
      <c r="WFY65" s="349"/>
      <c r="WFZ65" s="262"/>
      <c r="WGA65" s="262"/>
      <c r="WGB65" s="262"/>
      <c r="WGC65" s="350"/>
      <c r="WGD65" s="262"/>
      <c r="WGE65" s="262"/>
      <c r="WGF65" s="262"/>
      <c r="WGG65" s="262"/>
      <c r="WGH65" s="262"/>
      <c r="WGI65" s="262"/>
      <c r="WGJ65" s="262"/>
      <c r="WGK65" s="262"/>
      <c r="WGL65" s="262"/>
      <c r="WGM65" s="1740"/>
      <c r="WGN65" s="1740"/>
      <c r="WGO65" s="1740"/>
      <c r="WGP65" s="349"/>
      <c r="WGQ65" s="262"/>
      <c r="WGR65" s="262"/>
      <c r="WGS65" s="262"/>
      <c r="WGT65" s="350"/>
      <c r="WGU65" s="262"/>
      <c r="WGV65" s="262"/>
      <c r="WGW65" s="262"/>
      <c r="WGX65" s="262"/>
      <c r="WGY65" s="262"/>
      <c r="WGZ65" s="262"/>
      <c r="WHA65" s="262"/>
      <c r="WHB65" s="262"/>
      <c r="WHC65" s="262"/>
      <c r="WHD65" s="1740"/>
      <c r="WHE65" s="1740"/>
      <c r="WHF65" s="1740"/>
      <c r="WHG65" s="349"/>
      <c r="WHH65" s="262"/>
      <c r="WHI65" s="262"/>
      <c r="WHJ65" s="262"/>
      <c r="WHK65" s="350"/>
      <c r="WHL65" s="262"/>
      <c r="WHM65" s="262"/>
      <c r="WHN65" s="262"/>
      <c r="WHO65" s="262"/>
      <c r="WHP65" s="262"/>
      <c r="WHQ65" s="262"/>
      <c r="WHR65" s="262"/>
      <c r="WHS65" s="262"/>
      <c r="WHT65" s="262"/>
      <c r="WHU65" s="1740"/>
      <c r="WHV65" s="1740"/>
      <c r="WHW65" s="1740"/>
      <c r="WHX65" s="349"/>
      <c r="WHY65" s="262"/>
      <c r="WHZ65" s="262"/>
      <c r="WIA65" s="262"/>
      <c r="WIB65" s="350"/>
      <c r="WIC65" s="262"/>
      <c r="WID65" s="262"/>
      <c r="WIE65" s="262"/>
      <c r="WIF65" s="262"/>
      <c r="WIG65" s="262"/>
      <c r="WIH65" s="262"/>
      <c r="WII65" s="262"/>
      <c r="WIJ65" s="262"/>
      <c r="WIK65" s="262"/>
      <c r="WIL65" s="1740"/>
      <c r="WIM65" s="1740"/>
      <c r="WIN65" s="1740"/>
      <c r="WIO65" s="349"/>
      <c r="WIP65" s="262"/>
      <c r="WIQ65" s="262"/>
      <c r="WIR65" s="262"/>
      <c r="WIS65" s="350"/>
      <c r="WIT65" s="262"/>
      <c r="WIU65" s="262"/>
      <c r="WIV65" s="262"/>
      <c r="WIW65" s="262"/>
      <c r="WIX65" s="262"/>
      <c r="WIY65" s="262"/>
      <c r="WIZ65" s="262"/>
      <c r="WJA65" s="262"/>
      <c r="WJB65" s="262"/>
      <c r="WJC65" s="1740"/>
      <c r="WJD65" s="1740"/>
      <c r="WJE65" s="1740"/>
      <c r="WJF65" s="349"/>
      <c r="WJG65" s="262"/>
      <c r="WJH65" s="262"/>
      <c r="WJI65" s="262"/>
      <c r="WJJ65" s="350"/>
      <c r="WJK65" s="262"/>
      <c r="WJL65" s="262"/>
      <c r="WJM65" s="262"/>
      <c r="WJN65" s="262"/>
      <c r="WJO65" s="262"/>
      <c r="WJP65" s="262"/>
      <c r="WJQ65" s="262"/>
      <c r="WJR65" s="262"/>
      <c r="WJS65" s="262"/>
      <c r="WJT65" s="1740"/>
      <c r="WJU65" s="1740"/>
      <c r="WJV65" s="1740"/>
      <c r="WJW65" s="349"/>
      <c r="WJX65" s="262"/>
      <c r="WJY65" s="262"/>
      <c r="WJZ65" s="262"/>
      <c r="WKA65" s="350"/>
      <c r="WKB65" s="262"/>
      <c r="WKC65" s="262"/>
      <c r="WKD65" s="262"/>
      <c r="WKE65" s="262"/>
      <c r="WKF65" s="262"/>
      <c r="WKG65" s="262"/>
      <c r="WKH65" s="262"/>
      <c r="WKI65" s="262"/>
      <c r="WKJ65" s="262"/>
      <c r="WKK65" s="1740"/>
      <c r="WKL65" s="1740"/>
      <c r="WKM65" s="1740"/>
      <c r="WKN65" s="349"/>
      <c r="WKO65" s="262"/>
      <c r="WKP65" s="262"/>
      <c r="WKQ65" s="262"/>
      <c r="WKR65" s="350"/>
      <c r="WKS65" s="262"/>
      <c r="WKT65" s="262"/>
      <c r="WKU65" s="262"/>
      <c r="WKV65" s="262"/>
      <c r="WKW65" s="262"/>
      <c r="WKX65" s="262"/>
      <c r="WKY65" s="262"/>
      <c r="WKZ65" s="262"/>
      <c r="WLA65" s="262"/>
      <c r="WLB65" s="1740"/>
      <c r="WLC65" s="1740"/>
      <c r="WLD65" s="1740"/>
      <c r="WLE65" s="349"/>
      <c r="WLF65" s="262"/>
      <c r="WLG65" s="262"/>
      <c r="WLH65" s="262"/>
      <c r="WLI65" s="350"/>
      <c r="WLJ65" s="262"/>
      <c r="WLK65" s="262"/>
      <c r="WLL65" s="262"/>
      <c r="WLM65" s="262"/>
      <c r="WLN65" s="262"/>
      <c r="WLO65" s="262"/>
      <c r="WLP65" s="262"/>
      <c r="WLQ65" s="262"/>
      <c r="WLR65" s="262"/>
      <c r="WLS65" s="1740"/>
      <c r="WLT65" s="1740"/>
      <c r="WLU65" s="1740"/>
      <c r="WLV65" s="349"/>
      <c r="WLW65" s="262"/>
      <c r="WLX65" s="262"/>
      <c r="WLY65" s="262"/>
      <c r="WLZ65" s="350"/>
      <c r="WMA65" s="262"/>
      <c r="WMB65" s="262"/>
      <c r="WMC65" s="262"/>
      <c r="WMD65" s="262"/>
      <c r="WME65" s="262"/>
      <c r="WMF65" s="262"/>
      <c r="WMG65" s="262"/>
      <c r="WMH65" s="262"/>
      <c r="WMI65" s="262"/>
      <c r="WMJ65" s="1740"/>
      <c r="WMK65" s="1740"/>
      <c r="WML65" s="1740"/>
      <c r="WMM65" s="349"/>
      <c r="WMN65" s="262"/>
      <c r="WMO65" s="262"/>
      <c r="WMP65" s="262"/>
      <c r="WMQ65" s="350"/>
      <c r="WMR65" s="262"/>
      <c r="WMS65" s="262"/>
      <c r="WMT65" s="262"/>
      <c r="WMU65" s="262"/>
      <c r="WMV65" s="262"/>
      <c r="WMW65" s="262"/>
      <c r="WMX65" s="262"/>
      <c r="WMY65" s="262"/>
      <c r="WMZ65" s="262"/>
      <c r="WNA65" s="1740"/>
      <c r="WNB65" s="1740"/>
      <c r="WNC65" s="1740"/>
      <c r="WND65" s="349"/>
      <c r="WNE65" s="262"/>
      <c r="WNF65" s="262"/>
      <c r="WNG65" s="262"/>
      <c r="WNH65" s="350"/>
      <c r="WNI65" s="262"/>
      <c r="WNJ65" s="262"/>
      <c r="WNK65" s="262"/>
      <c r="WNL65" s="262"/>
      <c r="WNM65" s="262"/>
      <c r="WNN65" s="262"/>
      <c r="WNO65" s="262"/>
      <c r="WNP65" s="262"/>
      <c r="WNQ65" s="262"/>
      <c r="WNR65" s="1740"/>
      <c r="WNS65" s="1740"/>
      <c r="WNT65" s="1740"/>
      <c r="WNU65" s="349"/>
      <c r="WNV65" s="262"/>
      <c r="WNW65" s="262"/>
      <c r="WNX65" s="262"/>
      <c r="WNY65" s="350"/>
      <c r="WNZ65" s="262"/>
      <c r="WOA65" s="262"/>
      <c r="WOB65" s="262"/>
      <c r="WOC65" s="262"/>
      <c r="WOD65" s="262"/>
      <c r="WOE65" s="262"/>
      <c r="WOF65" s="262"/>
      <c r="WOG65" s="262"/>
      <c r="WOH65" s="262"/>
      <c r="WOI65" s="1740"/>
      <c r="WOJ65" s="1740"/>
      <c r="WOK65" s="1740"/>
      <c r="WOL65" s="349"/>
      <c r="WOM65" s="262"/>
      <c r="WON65" s="262"/>
      <c r="WOO65" s="262"/>
      <c r="WOP65" s="350"/>
      <c r="WOQ65" s="262"/>
      <c r="WOR65" s="262"/>
      <c r="WOS65" s="262"/>
      <c r="WOT65" s="262"/>
      <c r="WOU65" s="262"/>
      <c r="WOV65" s="262"/>
      <c r="WOW65" s="262"/>
      <c r="WOX65" s="262"/>
      <c r="WOY65" s="262"/>
      <c r="WOZ65" s="1740"/>
      <c r="WPA65" s="1740"/>
      <c r="WPB65" s="1740"/>
      <c r="WPC65" s="349"/>
      <c r="WPD65" s="262"/>
      <c r="WPE65" s="262"/>
      <c r="WPF65" s="262"/>
      <c r="WPG65" s="350"/>
      <c r="WPH65" s="262"/>
      <c r="WPI65" s="262"/>
      <c r="WPJ65" s="262"/>
      <c r="WPK65" s="262"/>
      <c r="WPL65" s="262"/>
      <c r="WPM65" s="262"/>
      <c r="WPN65" s="262"/>
      <c r="WPO65" s="262"/>
      <c r="WPP65" s="262"/>
      <c r="WPQ65" s="1740"/>
      <c r="WPR65" s="1740"/>
      <c r="WPS65" s="1740"/>
      <c r="WPT65" s="349"/>
      <c r="WPU65" s="262"/>
      <c r="WPV65" s="262"/>
      <c r="WPW65" s="262"/>
      <c r="WPX65" s="350"/>
      <c r="WPY65" s="262"/>
      <c r="WPZ65" s="262"/>
      <c r="WQA65" s="262"/>
      <c r="WQB65" s="262"/>
      <c r="WQC65" s="262"/>
      <c r="WQD65" s="262"/>
      <c r="WQE65" s="262"/>
      <c r="WQF65" s="262"/>
      <c r="WQG65" s="262"/>
      <c r="WQH65" s="1740"/>
      <c r="WQI65" s="1740"/>
      <c r="WQJ65" s="1740"/>
      <c r="WQK65" s="349"/>
      <c r="WQL65" s="262"/>
      <c r="WQM65" s="262"/>
      <c r="WQN65" s="262"/>
      <c r="WQO65" s="350"/>
      <c r="WQP65" s="262"/>
      <c r="WQQ65" s="262"/>
      <c r="WQR65" s="262"/>
      <c r="WQS65" s="262"/>
      <c r="WQT65" s="262"/>
      <c r="WQU65" s="262"/>
      <c r="WQV65" s="262"/>
      <c r="WQW65" s="262"/>
      <c r="WQX65" s="262"/>
      <c r="WQY65" s="1740"/>
      <c r="WQZ65" s="1740"/>
      <c r="WRA65" s="1740"/>
      <c r="WRB65" s="349"/>
      <c r="WRC65" s="262"/>
      <c r="WRD65" s="262"/>
      <c r="WRE65" s="262"/>
      <c r="WRF65" s="350"/>
      <c r="WRG65" s="262"/>
      <c r="WRH65" s="262"/>
      <c r="WRI65" s="262"/>
      <c r="WRJ65" s="262"/>
      <c r="WRK65" s="262"/>
      <c r="WRL65" s="262"/>
      <c r="WRM65" s="262"/>
      <c r="WRN65" s="262"/>
      <c r="WRO65" s="262"/>
      <c r="WRP65" s="1740"/>
      <c r="WRQ65" s="1740"/>
      <c r="WRR65" s="1740"/>
      <c r="WRS65" s="349"/>
      <c r="WRT65" s="262"/>
      <c r="WRU65" s="262"/>
      <c r="WRV65" s="262"/>
      <c r="WRW65" s="350"/>
      <c r="WRX65" s="262"/>
      <c r="WRY65" s="262"/>
      <c r="WRZ65" s="262"/>
      <c r="WSA65" s="262"/>
      <c r="WSB65" s="262"/>
      <c r="WSC65" s="262"/>
      <c r="WSD65" s="262"/>
      <c r="WSE65" s="262"/>
      <c r="WSF65" s="262"/>
      <c r="WSG65" s="1740"/>
      <c r="WSH65" s="1740"/>
      <c r="WSI65" s="1740"/>
      <c r="WSJ65" s="349"/>
      <c r="WSK65" s="262"/>
      <c r="WSL65" s="262"/>
      <c r="WSM65" s="262"/>
      <c r="WSN65" s="350"/>
      <c r="WSO65" s="262"/>
      <c r="WSP65" s="262"/>
      <c r="WSQ65" s="262"/>
      <c r="WSR65" s="262"/>
      <c r="WSS65" s="262"/>
      <c r="WST65" s="262"/>
      <c r="WSU65" s="262"/>
      <c r="WSV65" s="262"/>
      <c r="WSW65" s="262"/>
      <c r="WSX65" s="1740"/>
      <c r="WSY65" s="1740"/>
      <c r="WSZ65" s="1740"/>
      <c r="WTA65" s="349"/>
      <c r="WTB65" s="262"/>
      <c r="WTC65" s="262"/>
      <c r="WTD65" s="262"/>
      <c r="WTE65" s="350"/>
      <c r="WTF65" s="262"/>
      <c r="WTG65" s="262"/>
      <c r="WTH65" s="262"/>
      <c r="WTI65" s="262"/>
      <c r="WTJ65" s="262"/>
      <c r="WTK65" s="262"/>
      <c r="WTL65" s="262"/>
      <c r="WTM65" s="262"/>
      <c r="WTN65" s="262"/>
      <c r="WTO65" s="1740"/>
      <c r="WTP65" s="1740"/>
      <c r="WTQ65" s="1740"/>
      <c r="WTR65" s="349"/>
      <c r="WTS65" s="262"/>
      <c r="WTT65" s="262"/>
      <c r="WTU65" s="262"/>
      <c r="WTV65" s="350"/>
      <c r="WTW65" s="262"/>
      <c r="WTX65" s="262"/>
      <c r="WTY65" s="262"/>
      <c r="WTZ65" s="262"/>
      <c r="WUA65" s="262"/>
      <c r="WUB65" s="262"/>
      <c r="WUC65" s="262"/>
      <c r="WUD65" s="262"/>
      <c r="WUE65" s="262"/>
      <c r="WUF65" s="1740"/>
      <c r="WUG65" s="1740"/>
      <c r="WUH65" s="1740"/>
      <c r="WUI65" s="349"/>
      <c r="WUJ65" s="262"/>
      <c r="WUK65" s="262"/>
      <c r="WUL65" s="262"/>
      <c r="WUM65" s="350"/>
      <c r="WUN65" s="262"/>
      <c r="WUO65" s="262"/>
      <c r="WUP65" s="262"/>
      <c r="WUQ65" s="262"/>
      <c r="WUR65" s="262"/>
      <c r="WUS65" s="262"/>
      <c r="WUT65" s="262"/>
      <c r="WUU65" s="262"/>
      <c r="WUV65" s="262"/>
      <c r="WUW65" s="1740"/>
      <c r="WUX65" s="1740"/>
      <c r="WUY65" s="1740"/>
      <c r="WUZ65" s="349"/>
      <c r="WVA65" s="262"/>
      <c r="WVB65" s="262"/>
      <c r="WVC65" s="262"/>
      <c r="WVD65" s="350"/>
      <c r="WVE65" s="262"/>
      <c r="WVF65" s="262"/>
      <c r="WVG65" s="262"/>
      <c r="WVH65" s="262"/>
      <c r="WVI65" s="262"/>
      <c r="WVJ65" s="262"/>
      <c r="WVK65" s="262"/>
      <c r="WVL65" s="262"/>
      <c r="WVM65" s="262"/>
      <c r="WVN65" s="1740"/>
      <c r="WVO65" s="1740"/>
      <c r="WVP65" s="1740"/>
      <c r="WVQ65" s="349"/>
      <c r="WVR65" s="262"/>
      <c r="WVS65" s="262"/>
      <c r="WVT65" s="262"/>
      <c r="WVU65" s="350"/>
      <c r="WVV65" s="262"/>
      <c r="WVW65" s="262"/>
      <c r="WVX65" s="262"/>
      <c r="WVY65" s="262"/>
      <c r="WVZ65" s="262"/>
      <c r="WWA65" s="262"/>
      <c r="WWB65" s="262"/>
      <c r="WWC65" s="262"/>
      <c r="WWD65" s="262"/>
      <c r="WWE65" s="1740"/>
      <c r="WWF65" s="1740"/>
      <c r="WWG65" s="1740"/>
      <c r="WWH65" s="349"/>
      <c r="WWI65" s="262"/>
      <c r="WWJ65" s="262"/>
      <c r="WWK65" s="262"/>
      <c r="WWL65" s="350"/>
      <c r="WWM65" s="262"/>
      <c r="WWN65" s="262"/>
      <c r="WWO65" s="262"/>
      <c r="WWP65" s="262"/>
      <c r="WWQ65" s="262"/>
      <c r="WWR65" s="262"/>
      <c r="WWS65" s="262"/>
      <c r="WWT65" s="262"/>
      <c r="WWU65" s="262"/>
      <c r="WWV65" s="1740"/>
      <c r="WWW65" s="1740"/>
      <c r="WWX65" s="1740"/>
      <c r="WWY65" s="349"/>
      <c r="WWZ65" s="262"/>
      <c r="WXA65" s="262"/>
      <c r="WXB65" s="262"/>
      <c r="WXC65" s="350"/>
      <c r="WXD65" s="262"/>
      <c r="WXE65" s="262"/>
      <c r="WXF65" s="262"/>
      <c r="WXG65" s="262"/>
      <c r="WXH65" s="262"/>
      <c r="WXI65" s="262"/>
      <c r="WXJ65" s="262"/>
      <c r="WXK65" s="262"/>
      <c r="WXL65" s="262"/>
      <c r="WXM65" s="1740"/>
      <c r="WXN65" s="1740"/>
      <c r="WXO65" s="1740"/>
      <c r="WXP65" s="349"/>
      <c r="WXQ65" s="262"/>
      <c r="WXR65" s="262"/>
      <c r="WXS65" s="262"/>
      <c r="WXT65" s="350"/>
      <c r="WXU65" s="262"/>
      <c r="WXV65" s="262"/>
      <c r="WXW65" s="262"/>
      <c r="WXX65" s="262"/>
      <c r="WXY65" s="262"/>
      <c r="WXZ65" s="262"/>
      <c r="WYA65" s="262"/>
      <c r="WYB65" s="262"/>
      <c r="WYC65" s="262"/>
      <c r="WYD65" s="1740"/>
      <c r="WYE65" s="1740"/>
      <c r="WYF65" s="1740"/>
      <c r="WYG65" s="349"/>
      <c r="WYH65" s="262"/>
      <c r="WYI65" s="262"/>
      <c r="WYJ65" s="262"/>
      <c r="WYK65" s="350"/>
      <c r="WYL65" s="262"/>
      <c r="WYM65" s="262"/>
      <c r="WYN65" s="262"/>
      <c r="WYO65" s="262"/>
      <c r="WYP65" s="262"/>
      <c r="WYQ65" s="262"/>
      <c r="WYR65" s="262"/>
      <c r="WYS65" s="262"/>
      <c r="WYT65" s="262"/>
      <c r="WYU65" s="1740"/>
      <c r="WYV65" s="1740"/>
      <c r="WYW65" s="1740"/>
      <c r="WYX65" s="349"/>
      <c r="WYY65" s="262"/>
      <c r="WYZ65" s="262"/>
      <c r="WZA65" s="262"/>
      <c r="WZB65" s="350"/>
      <c r="WZC65" s="262"/>
      <c r="WZD65" s="262"/>
      <c r="WZE65" s="262"/>
      <c r="WZF65" s="262"/>
      <c r="WZG65" s="262"/>
      <c r="WZH65" s="262"/>
      <c r="WZI65" s="262"/>
      <c r="WZJ65" s="262"/>
      <c r="WZK65" s="262"/>
      <c r="WZL65" s="1740"/>
      <c r="WZM65" s="1740"/>
      <c r="WZN65" s="1740"/>
      <c r="WZO65" s="349"/>
      <c r="WZP65" s="262"/>
      <c r="WZQ65" s="262"/>
      <c r="WZR65" s="262"/>
      <c r="WZS65" s="350"/>
      <c r="WZT65" s="262"/>
      <c r="WZU65" s="262"/>
      <c r="WZV65" s="262"/>
      <c r="WZW65" s="262"/>
      <c r="WZX65" s="262"/>
      <c r="WZY65" s="262"/>
      <c r="WZZ65" s="262"/>
      <c r="XAA65" s="262"/>
      <c r="XAB65" s="262"/>
      <c r="XAC65" s="1740"/>
      <c r="XAD65" s="1740"/>
      <c r="XAE65" s="1740"/>
      <c r="XAF65" s="349"/>
      <c r="XAG65" s="262"/>
      <c r="XAH65" s="262"/>
      <c r="XAI65" s="262"/>
      <c r="XAJ65" s="350"/>
      <c r="XAK65" s="262"/>
      <c r="XAL65" s="262"/>
      <c r="XAM65" s="262"/>
      <c r="XAN65" s="262"/>
      <c r="XAO65" s="262"/>
      <c r="XAP65" s="262"/>
      <c r="XAQ65" s="262"/>
      <c r="XAR65" s="262"/>
      <c r="XAS65" s="262"/>
      <c r="XAT65" s="1740"/>
      <c r="XAU65" s="1740"/>
      <c r="XAV65" s="1740"/>
      <c r="XAW65" s="349"/>
      <c r="XAX65" s="262"/>
      <c r="XAY65" s="262"/>
      <c r="XAZ65" s="262"/>
      <c r="XBA65" s="350"/>
      <c r="XBB65" s="262"/>
      <c r="XBC65" s="262"/>
      <c r="XBD65" s="262"/>
      <c r="XBE65" s="262"/>
      <c r="XBF65" s="262"/>
      <c r="XBG65" s="262"/>
      <c r="XBH65" s="262"/>
      <c r="XBI65" s="262"/>
      <c r="XBJ65" s="262"/>
      <c r="XBK65" s="1740"/>
      <c r="XBL65" s="1740"/>
      <c r="XBM65" s="1740"/>
      <c r="XBN65" s="349"/>
      <c r="XBO65" s="262"/>
      <c r="XBP65" s="262"/>
      <c r="XBQ65" s="262"/>
      <c r="XBR65" s="350"/>
      <c r="XBS65" s="262"/>
      <c r="XBT65" s="262"/>
      <c r="XBU65" s="262"/>
      <c r="XBV65" s="262"/>
      <c r="XBW65" s="262"/>
      <c r="XBX65" s="262"/>
      <c r="XBY65" s="262"/>
      <c r="XBZ65" s="262"/>
      <c r="XCA65" s="262"/>
      <c r="XCB65" s="1740"/>
      <c r="XCC65" s="1740"/>
      <c r="XCD65" s="1740"/>
      <c r="XCE65" s="349"/>
      <c r="XCF65" s="262"/>
      <c r="XCG65" s="262"/>
      <c r="XCH65" s="262"/>
      <c r="XCI65" s="350"/>
      <c r="XCJ65" s="262"/>
      <c r="XCK65" s="262"/>
      <c r="XCL65" s="262"/>
      <c r="XCM65" s="262"/>
      <c r="XCN65" s="262"/>
      <c r="XCO65" s="262"/>
      <c r="XCP65" s="262"/>
      <c r="XCQ65" s="262"/>
      <c r="XCR65" s="262"/>
      <c r="XCS65" s="1740"/>
      <c r="XCT65" s="1740"/>
      <c r="XCU65" s="1740"/>
      <c r="XCV65" s="349"/>
      <c r="XCW65" s="262"/>
      <c r="XCX65" s="262"/>
      <c r="XCY65" s="262"/>
      <c r="XCZ65" s="350"/>
      <c r="XDA65" s="262"/>
      <c r="XDB65" s="262"/>
      <c r="XDC65" s="262"/>
      <c r="XDD65" s="262"/>
      <c r="XDE65" s="262"/>
      <c r="XDF65" s="262"/>
      <c r="XDG65" s="262"/>
      <c r="XDH65" s="262"/>
      <c r="XDI65" s="262"/>
      <c r="XDJ65" s="1740"/>
      <c r="XDK65" s="1740"/>
      <c r="XDL65" s="1740"/>
      <c r="XDM65" s="349"/>
      <c r="XDN65" s="262"/>
      <c r="XDO65" s="262"/>
      <c r="XDP65" s="262"/>
      <c r="XDQ65" s="350"/>
      <c r="XDR65" s="262"/>
      <c r="XDS65" s="262"/>
      <c r="XDT65" s="262"/>
      <c r="XDU65" s="262"/>
      <c r="XDV65" s="262"/>
      <c r="XDW65" s="262"/>
      <c r="XDX65" s="262"/>
      <c r="XDY65" s="262"/>
      <c r="XDZ65" s="262"/>
      <c r="XEA65" s="1740"/>
      <c r="XEB65" s="1740"/>
      <c r="XEC65" s="1740"/>
      <c r="XED65" s="349"/>
      <c r="XEE65" s="262"/>
      <c r="XEF65" s="262"/>
      <c r="XEG65" s="262"/>
      <c r="XEH65" s="350"/>
      <c r="XEI65" s="262"/>
      <c r="XEJ65" s="262"/>
      <c r="XEK65" s="262"/>
      <c r="XEL65" s="262"/>
      <c r="XEM65" s="262"/>
      <c r="XEN65" s="262"/>
      <c r="XEO65" s="262"/>
      <c r="XEP65" s="262"/>
      <c r="XEQ65" s="262"/>
      <c r="XER65" s="1740"/>
      <c r="XES65" s="1740"/>
      <c r="XET65" s="1740"/>
      <c r="XEU65" s="349"/>
      <c r="XEV65" s="262"/>
      <c r="XEW65" s="262"/>
      <c r="XEX65" s="262"/>
      <c r="XEY65" s="350"/>
      <c r="XEZ65" s="262"/>
      <c r="XFA65" s="262"/>
      <c r="XFB65" s="262"/>
      <c r="XFC65" s="262"/>
    </row>
    <row r="66" spans="1:16383" x14ac:dyDescent="0.2">
      <c r="A66" s="305" t="s">
        <v>101</v>
      </c>
      <c r="B66" s="1735" t="s">
        <v>636</v>
      </c>
      <c r="C66" s="1735"/>
      <c r="D66" s="946">
        <v>20747</v>
      </c>
      <c r="E66" s="1152">
        <f>+I66+L66+O66</f>
        <v>0</v>
      </c>
      <c r="F66" s="263">
        <f t="shared" ref="F66:G69" si="38">+J66+M66+P66</f>
        <v>9357</v>
      </c>
      <c r="G66" s="263">
        <f t="shared" si="38"/>
        <v>6143</v>
      </c>
      <c r="H66" s="463">
        <f t="shared" si="28"/>
        <v>0.6565138399059528</v>
      </c>
      <c r="I66" s="1152"/>
      <c r="J66" s="263">
        <f>+'6.a. mell. PH'!F63</f>
        <v>9357</v>
      </c>
      <c r="K66" s="263"/>
      <c r="L66" s="1154"/>
      <c r="M66" s="946"/>
      <c r="N66" s="947">
        <f>+'6.b. mell. Óvoda'!G63</f>
        <v>6143</v>
      </c>
      <c r="O66" s="262"/>
      <c r="P66" s="262"/>
      <c r="Q66" s="262"/>
      <c r="R66" s="388"/>
      <c r="S66" s="388"/>
      <c r="T66" s="388"/>
      <c r="U66" s="349"/>
      <c r="V66" s="262"/>
      <c r="W66" s="262"/>
      <c r="X66" s="262"/>
      <c r="Y66" s="350"/>
      <c r="Z66" s="262"/>
      <c r="AA66" s="262"/>
      <c r="AB66" s="262"/>
      <c r="AC66" s="262"/>
      <c r="AD66" s="262"/>
      <c r="AE66" s="262"/>
      <c r="AF66" s="262"/>
      <c r="AG66" s="262"/>
      <c r="AH66" s="262"/>
      <c r="AI66" s="388"/>
      <c r="AJ66" s="388"/>
      <c r="AK66" s="388"/>
      <c r="AL66" s="349"/>
      <c r="AM66" s="262"/>
      <c r="AN66" s="262"/>
      <c r="AO66" s="262"/>
      <c r="AP66" s="350"/>
      <c r="AQ66" s="262"/>
      <c r="AR66" s="262"/>
      <c r="AS66" s="262"/>
      <c r="AT66" s="262"/>
      <c r="AU66" s="262"/>
      <c r="AV66" s="262"/>
      <c r="AW66" s="262"/>
      <c r="AX66" s="262"/>
      <c r="AY66" s="262"/>
      <c r="AZ66" s="388"/>
      <c r="BA66" s="388"/>
      <c r="BB66" s="388"/>
      <c r="BC66" s="349"/>
      <c r="BD66" s="262"/>
      <c r="BE66" s="262"/>
      <c r="BF66" s="262"/>
      <c r="BG66" s="350"/>
      <c r="BH66" s="262"/>
      <c r="BI66" s="262"/>
      <c r="BJ66" s="262"/>
      <c r="BK66" s="262"/>
      <c r="BL66" s="262"/>
      <c r="BM66" s="262"/>
      <c r="BN66" s="262"/>
      <c r="BO66" s="262"/>
      <c r="BP66" s="262"/>
      <c r="BQ66" s="388"/>
      <c r="BR66" s="388"/>
      <c r="BS66" s="388"/>
      <c r="BT66" s="349"/>
      <c r="BU66" s="262"/>
      <c r="BV66" s="262"/>
      <c r="BW66" s="262"/>
      <c r="BX66" s="350"/>
      <c r="BY66" s="262"/>
      <c r="BZ66" s="262"/>
      <c r="CA66" s="262"/>
      <c r="CB66" s="262"/>
      <c r="CC66" s="262"/>
      <c r="CD66" s="262"/>
      <c r="CE66" s="262"/>
      <c r="CF66" s="262"/>
      <c r="CG66" s="262"/>
      <c r="CH66" s="388"/>
      <c r="CI66" s="388"/>
      <c r="CJ66" s="388"/>
      <c r="CK66" s="349"/>
      <c r="CL66" s="262"/>
      <c r="CM66" s="262"/>
      <c r="CN66" s="262"/>
      <c r="CO66" s="350"/>
      <c r="CP66" s="262"/>
      <c r="CQ66" s="262"/>
      <c r="CR66" s="262"/>
      <c r="CS66" s="262"/>
      <c r="CT66" s="262"/>
      <c r="CU66" s="262"/>
      <c r="CV66" s="262"/>
      <c r="CW66" s="262"/>
      <c r="CX66" s="262"/>
      <c r="CY66" s="388"/>
      <c r="CZ66" s="388"/>
      <c r="DA66" s="388"/>
      <c r="DB66" s="349"/>
      <c r="DC66" s="262"/>
      <c r="DD66" s="262"/>
      <c r="DE66" s="262"/>
      <c r="DF66" s="350"/>
      <c r="DG66" s="262"/>
      <c r="DH66" s="262"/>
      <c r="DI66" s="262"/>
      <c r="DJ66" s="262"/>
      <c r="DK66" s="262"/>
      <c r="DL66" s="262"/>
      <c r="DM66" s="262"/>
      <c r="DN66" s="262"/>
      <c r="DO66" s="262"/>
      <c r="DP66" s="388"/>
      <c r="DQ66" s="388"/>
      <c r="DR66" s="388"/>
      <c r="DS66" s="349"/>
      <c r="DT66" s="262"/>
      <c r="DU66" s="262"/>
      <c r="DV66" s="262"/>
      <c r="DW66" s="350"/>
      <c r="DX66" s="262"/>
      <c r="DY66" s="262"/>
      <c r="DZ66" s="262"/>
      <c r="EA66" s="262"/>
      <c r="EB66" s="262"/>
      <c r="EC66" s="262"/>
      <c r="ED66" s="262"/>
      <c r="EE66" s="262"/>
      <c r="EF66" s="262"/>
      <c r="EG66" s="388"/>
      <c r="EH66" s="388"/>
      <c r="EI66" s="388"/>
      <c r="EJ66" s="349"/>
      <c r="EK66" s="262"/>
      <c r="EL66" s="262"/>
      <c r="EM66" s="262"/>
      <c r="EN66" s="350"/>
      <c r="EO66" s="262"/>
      <c r="EP66" s="262"/>
      <c r="EQ66" s="262"/>
      <c r="ER66" s="262"/>
      <c r="ES66" s="262"/>
      <c r="ET66" s="262"/>
      <c r="EU66" s="262"/>
      <c r="EV66" s="262"/>
      <c r="EW66" s="262"/>
      <c r="EX66" s="388"/>
      <c r="EY66" s="388"/>
      <c r="EZ66" s="388"/>
      <c r="FA66" s="349"/>
      <c r="FB66" s="262"/>
      <c r="FC66" s="262"/>
      <c r="FD66" s="262"/>
      <c r="FE66" s="350"/>
      <c r="FF66" s="262"/>
      <c r="FG66" s="262"/>
      <c r="FH66" s="262"/>
      <c r="FI66" s="262"/>
      <c r="FJ66" s="262"/>
      <c r="FK66" s="262"/>
      <c r="FL66" s="262"/>
      <c r="FM66" s="262"/>
      <c r="FN66" s="262"/>
      <c r="FO66" s="388"/>
      <c r="FP66" s="388"/>
      <c r="FQ66" s="388"/>
      <c r="FR66" s="349"/>
      <c r="FS66" s="262"/>
      <c r="FT66" s="262"/>
      <c r="FU66" s="262"/>
      <c r="FV66" s="350"/>
      <c r="FW66" s="262"/>
      <c r="FX66" s="262"/>
      <c r="FY66" s="262"/>
      <c r="FZ66" s="262"/>
      <c r="GA66" s="262"/>
      <c r="GB66" s="262"/>
      <c r="GC66" s="262"/>
      <c r="GD66" s="262"/>
      <c r="GE66" s="262"/>
      <c r="GF66" s="388"/>
      <c r="GG66" s="388"/>
      <c r="GH66" s="388"/>
      <c r="GI66" s="349"/>
      <c r="GJ66" s="262"/>
      <c r="GK66" s="262"/>
      <c r="GL66" s="262"/>
      <c r="GM66" s="350"/>
      <c r="GN66" s="262"/>
      <c r="GO66" s="262"/>
      <c r="GP66" s="262"/>
      <c r="GQ66" s="262"/>
      <c r="GR66" s="262"/>
      <c r="GS66" s="262"/>
      <c r="GT66" s="262"/>
      <c r="GU66" s="262"/>
      <c r="GV66" s="262"/>
      <c r="GW66" s="388"/>
      <c r="GX66" s="388"/>
      <c r="GY66" s="388"/>
      <c r="GZ66" s="349"/>
      <c r="HA66" s="262"/>
      <c r="HB66" s="262"/>
      <c r="HC66" s="262"/>
      <c r="HD66" s="350"/>
      <c r="HE66" s="262"/>
      <c r="HF66" s="262"/>
      <c r="HG66" s="262"/>
      <c r="HH66" s="262"/>
      <c r="HI66" s="262"/>
      <c r="HJ66" s="262"/>
      <c r="HK66" s="262"/>
      <c r="HL66" s="262"/>
      <c r="HM66" s="262"/>
      <c r="HN66" s="388"/>
      <c r="HO66" s="388"/>
      <c r="HP66" s="388"/>
      <c r="HQ66" s="349"/>
      <c r="HR66" s="262"/>
      <c r="HS66" s="262"/>
      <c r="HT66" s="262"/>
      <c r="HU66" s="350"/>
      <c r="HV66" s="262"/>
      <c r="HW66" s="262"/>
      <c r="HX66" s="262"/>
      <c r="HY66" s="262"/>
      <c r="HZ66" s="262"/>
      <c r="IA66" s="262"/>
      <c r="IB66" s="262"/>
      <c r="IC66" s="262"/>
      <c r="ID66" s="262"/>
      <c r="IE66" s="388"/>
      <c r="IF66" s="388"/>
      <c r="IG66" s="388"/>
      <c r="IH66" s="349"/>
      <c r="II66" s="262"/>
      <c r="IJ66" s="262"/>
      <c r="IK66" s="262"/>
      <c r="IL66" s="350"/>
      <c r="IM66" s="262"/>
      <c r="IN66" s="262"/>
      <c r="IO66" s="262"/>
      <c r="IP66" s="262"/>
      <c r="IQ66" s="262"/>
      <c r="IR66" s="262"/>
      <c r="IS66" s="262"/>
      <c r="IT66" s="262"/>
      <c r="IU66" s="262"/>
      <c r="IV66" s="388"/>
      <c r="IW66" s="388"/>
      <c r="IX66" s="388"/>
      <c r="IY66" s="349"/>
      <c r="IZ66" s="262"/>
      <c r="JA66" s="262"/>
      <c r="JB66" s="262"/>
      <c r="JC66" s="350"/>
      <c r="JD66" s="262"/>
      <c r="JE66" s="262"/>
      <c r="JF66" s="262"/>
      <c r="JG66" s="262"/>
      <c r="JH66" s="262"/>
      <c r="JI66" s="262"/>
      <c r="JJ66" s="262"/>
      <c r="JK66" s="262"/>
      <c r="JL66" s="262"/>
      <c r="JM66" s="388"/>
      <c r="JN66" s="388"/>
      <c r="JO66" s="388"/>
      <c r="JP66" s="349"/>
      <c r="JQ66" s="262"/>
      <c r="JR66" s="262"/>
      <c r="JS66" s="262"/>
      <c r="JT66" s="350"/>
      <c r="JU66" s="262"/>
      <c r="JV66" s="262"/>
      <c r="JW66" s="262"/>
      <c r="JX66" s="262"/>
      <c r="JY66" s="262"/>
      <c r="JZ66" s="262"/>
      <c r="KA66" s="262"/>
      <c r="KB66" s="262"/>
      <c r="KC66" s="262"/>
      <c r="KD66" s="388"/>
      <c r="KE66" s="388"/>
      <c r="KF66" s="388"/>
      <c r="KG66" s="349"/>
      <c r="KH66" s="262"/>
      <c r="KI66" s="262"/>
      <c r="KJ66" s="262"/>
      <c r="KK66" s="350"/>
      <c r="KL66" s="262"/>
      <c r="KM66" s="262"/>
      <c r="KN66" s="262"/>
      <c r="KO66" s="262"/>
      <c r="KP66" s="262"/>
      <c r="KQ66" s="262"/>
      <c r="KR66" s="262"/>
      <c r="KS66" s="262"/>
      <c r="KT66" s="262"/>
      <c r="KU66" s="388"/>
      <c r="KV66" s="388"/>
      <c r="KW66" s="388"/>
      <c r="KX66" s="349"/>
      <c r="KY66" s="262"/>
      <c r="KZ66" s="262"/>
      <c r="LA66" s="262"/>
      <c r="LB66" s="350"/>
      <c r="LC66" s="262"/>
      <c r="LD66" s="262"/>
      <c r="LE66" s="262"/>
      <c r="LF66" s="262"/>
      <c r="LG66" s="262"/>
      <c r="LH66" s="262"/>
      <c r="LI66" s="262"/>
      <c r="LJ66" s="262"/>
      <c r="LK66" s="262"/>
      <c r="LL66" s="388"/>
      <c r="LM66" s="388"/>
      <c r="LN66" s="388"/>
      <c r="LO66" s="349"/>
      <c r="LP66" s="262"/>
      <c r="LQ66" s="262"/>
      <c r="LR66" s="262"/>
      <c r="LS66" s="350"/>
      <c r="LT66" s="262"/>
      <c r="LU66" s="262"/>
      <c r="LV66" s="262"/>
      <c r="LW66" s="262"/>
      <c r="LX66" s="262"/>
      <c r="LY66" s="262"/>
      <c r="LZ66" s="262"/>
      <c r="MA66" s="262"/>
      <c r="MB66" s="262"/>
      <c r="MC66" s="388"/>
      <c r="MD66" s="388"/>
      <c r="ME66" s="388"/>
      <c r="MF66" s="349"/>
      <c r="MG66" s="262"/>
      <c r="MH66" s="262"/>
      <c r="MI66" s="262"/>
      <c r="MJ66" s="350"/>
      <c r="MK66" s="262"/>
      <c r="ML66" s="262"/>
      <c r="MM66" s="262"/>
      <c r="MN66" s="262"/>
      <c r="MO66" s="262"/>
      <c r="MP66" s="262"/>
      <c r="MQ66" s="262"/>
      <c r="MR66" s="262"/>
      <c r="MS66" s="262"/>
      <c r="MT66" s="388"/>
      <c r="MU66" s="388"/>
      <c r="MV66" s="388"/>
      <c r="MW66" s="349"/>
      <c r="MX66" s="262"/>
      <c r="MY66" s="262"/>
      <c r="MZ66" s="262"/>
      <c r="NA66" s="350"/>
      <c r="NB66" s="262"/>
      <c r="NC66" s="262"/>
      <c r="ND66" s="262"/>
      <c r="NE66" s="262"/>
      <c r="NF66" s="262"/>
      <c r="NG66" s="262"/>
      <c r="NH66" s="262"/>
      <c r="NI66" s="262"/>
      <c r="NJ66" s="262"/>
      <c r="NK66" s="388"/>
      <c r="NL66" s="388"/>
      <c r="NM66" s="388"/>
      <c r="NN66" s="349"/>
      <c r="NO66" s="262"/>
      <c r="NP66" s="262"/>
      <c r="NQ66" s="262"/>
      <c r="NR66" s="350"/>
      <c r="NS66" s="262"/>
      <c r="NT66" s="262"/>
      <c r="NU66" s="262"/>
      <c r="NV66" s="262"/>
      <c r="NW66" s="262"/>
      <c r="NX66" s="262"/>
      <c r="NY66" s="262"/>
      <c r="NZ66" s="262"/>
      <c r="OA66" s="262"/>
      <c r="OB66" s="388"/>
      <c r="OC66" s="388"/>
      <c r="OD66" s="388"/>
      <c r="OE66" s="349"/>
      <c r="OF66" s="262"/>
      <c r="OG66" s="262"/>
      <c r="OH66" s="262"/>
      <c r="OI66" s="350"/>
      <c r="OJ66" s="262"/>
      <c r="OK66" s="262"/>
      <c r="OL66" s="262"/>
      <c r="OM66" s="262"/>
      <c r="ON66" s="262"/>
      <c r="OO66" s="262"/>
      <c r="OP66" s="262"/>
      <c r="OQ66" s="262"/>
      <c r="OR66" s="262"/>
      <c r="OS66" s="388"/>
      <c r="OT66" s="388"/>
      <c r="OU66" s="388"/>
      <c r="OV66" s="349"/>
      <c r="OW66" s="262"/>
      <c r="OX66" s="262"/>
      <c r="OY66" s="262"/>
      <c r="OZ66" s="350"/>
      <c r="PA66" s="262"/>
      <c r="PB66" s="262"/>
      <c r="PC66" s="262"/>
      <c r="PD66" s="262"/>
      <c r="PE66" s="262"/>
      <c r="PF66" s="262"/>
      <c r="PG66" s="262"/>
      <c r="PH66" s="262"/>
      <c r="PI66" s="262"/>
      <c r="PJ66" s="388"/>
      <c r="PK66" s="388"/>
      <c r="PL66" s="388"/>
      <c r="PM66" s="349"/>
      <c r="PN66" s="262"/>
      <c r="PO66" s="262"/>
      <c r="PP66" s="262"/>
      <c r="PQ66" s="350"/>
      <c r="PR66" s="262"/>
      <c r="PS66" s="262"/>
      <c r="PT66" s="262"/>
      <c r="PU66" s="262"/>
      <c r="PV66" s="262"/>
      <c r="PW66" s="262"/>
      <c r="PX66" s="262"/>
      <c r="PY66" s="262"/>
      <c r="PZ66" s="262"/>
      <c r="QA66" s="388"/>
      <c r="QB66" s="388"/>
      <c r="QC66" s="388"/>
      <c r="QD66" s="349"/>
      <c r="QE66" s="262"/>
      <c r="QF66" s="262"/>
      <c r="QG66" s="262"/>
      <c r="QH66" s="350"/>
      <c r="QI66" s="262"/>
      <c r="QJ66" s="262"/>
      <c r="QK66" s="262"/>
      <c r="QL66" s="262"/>
      <c r="QM66" s="262"/>
      <c r="QN66" s="262"/>
      <c r="QO66" s="262"/>
      <c r="QP66" s="262"/>
      <c r="QQ66" s="262"/>
      <c r="QR66" s="388"/>
      <c r="QS66" s="388"/>
      <c r="QT66" s="388"/>
      <c r="QU66" s="349"/>
      <c r="QV66" s="262"/>
      <c r="QW66" s="262"/>
      <c r="QX66" s="262"/>
      <c r="QY66" s="350"/>
      <c r="QZ66" s="262"/>
      <c r="RA66" s="262"/>
      <c r="RB66" s="262"/>
      <c r="RC66" s="262"/>
      <c r="RD66" s="262"/>
      <c r="RE66" s="262"/>
      <c r="RF66" s="262"/>
      <c r="RG66" s="262"/>
      <c r="RH66" s="262"/>
      <c r="RI66" s="388"/>
      <c r="RJ66" s="388"/>
      <c r="RK66" s="388"/>
      <c r="RL66" s="349"/>
      <c r="RM66" s="262"/>
      <c r="RN66" s="262"/>
      <c r="RO66" s="262"/>
      <c r="RP66" s="350"/>
      <c r="RQ66" s="262"/>
      <c r="RR66" s="262"/>
      <c r="RS66" s="262"/>
      <c r="RT66" s="262"/>
      <c r="RU66" s="262"/>
      <c r="RV66" s="262"/>
      <c r="RW66" s="262"/>
      <c r="RX66" s="262"/>
      <c r="RY66" s="262"/>
      <c r="RZ66" s="388"/>
      <c r="SA66" s="388"/>
      <c r="SB66" s="388"/>
      <c r="SC66" s="349"/>
      <c r="SD66" s="262"/>
      <c r="SE66" s="262"/>
      <c r="SF66" s="262"/>
      <c r="SG66" s="350"/>
      <c r="SH66" s="262"/>
      <c r="SI66" s="262"/>
      <c r="SJ66" s="262"/>
      <c r="SK66" s="262"/>
      <c r="SL66" s="262"/>
      <c r="SM66" s="262"/>
      <c r="SN66" s="262"/>
      <c r="SO66" s="262"/>
      <c r="SP66" s="262"/>
      <c r="SQ66" s="388"/>
      <c r="SR66" s="388"/>
      <c r="SS66" s="388"/>
      <c r="ST66" s="349"/>
      <c r="SU66" s="262"/>
      <c r="SV66" s="262"/>
      <c r="SW66" s="262"/>
      <c r="SX66" s="350"/>
      <c r="SY66" s="262"/>
      <c r="SZ66" s="262"/>
      <c r="TA66" s="262"/>
      <c r="TB66" s="262"/>
      <c r="TC66" s="262"/>
      <c r="TD66" s="262"/>
      <c r="TE66" s="262"/>
      <c r="TF66" s="262"/>
      <c r="TG66" s="262"/>
      <c r="TH66" s="388"/>
      <c r="TI66" s="388"/>
      <c r="TJ66" s="388"/>
      <c r="TK66" s="349"/>
      <c r="TL66" s="262"/>
      <c r="TM66" s="262"/>
      <c r="TN66" s="262"/>
      <c r="TO66" s="350"/>
      <c r="TP66" s="262"/>
      <c r="TQ66" s="262"/>
      <c r="TR66" s="262"/>
      <c r="TS66" s="262"/>
      <c r="TT66" s="262"/>
      <c r="TU66" s="262"/>
      <c r="TV66" s="262"/>
      <c r="TW66" s="262"/>
      <c r="TX66" s="262"/>
      <c r="TY66" s="388"/>
      <c r="TZ66" s="388"/>
      <c r="UA66" s="388"/>
      <c r="UB66" s="349"/>
      <c r="UC66" s="262"/>
      <c r="UD66" s="262"/>
      <c r="UE66" s="262"/>
      <c r="UF66" s="350"/>
      <c r="UG66" s="262"/>
      <c r="UH66" s="262"/>
      <c r="UI66" s="262"/>
      <c r="UJ66" s="262"/>
      <c r="UK66" s="262"/>
      <c r="UL66" s="262"/>
      <c r="UM66" s="262"/>
      <c r="UN66" s="262"/>
      <c r="UO66" s="262"/>
      <c r="UP66" s="388"/>
      <c r="UQ66" s="388"/>
      <c r="UR66" s="388"/>
      <c r="US66" s="349"/>
      <c r="UT66" s="262"/>
      <c r="UU66" s="262"/>
      <c r="UV66" s="262"/>
      <c r="UW66" s="350"/>
      <c r="UX66" s="262"/>
      <c r="UY66" s="262"/>
      <c r="UZ66" s="262"/>
      <c r="VA66" s="262"/>
      <c r="VB66" s="262"/>
      <c r="VC66" s="262"/>
      <c r="VD66" s="262"/>
      <c r="VE66" s="262"/>
      <c r="VF66" s="262"/>
      <c r="VG66" s="388"/>
      <c r="VH66" s="388"/>
      <c r="VI66" s="388"/>
      <c r="VJ66" s="349"/>
      <c r="VK66" s="262"/>
      <c r="VL66" s="262"/>
      <c r="VM66" s="262"/>
      <c r="VN66" s="350"/>
      <c r="VO66" s="262"/>
      <c r="VP66" s="262"/>
      <c r="VQ66" s="262"/>
      <c r="VR66" s="262"/>
      <c r="VS66" s="262"/>
      <c r="VT66" s="262"/>
      <c r="VU66" s="262"/>
      <c r="VV66" s="262"/>
      <c r="VW66" s="262"/>
      <c r="VX66" s="388"/>
      <c r="VY66" s="388"/>
      <c r="VZ66" s="388"/>
      <c r="WA66" s="349"/>
      <c r="WB66" s="262"/>
      <c r="WC66" s="262"/>
      <c r="WD66" s="262"/>
      <c r="WE66" s="350"/>
      <c r="WF66" s="262"/>
      <c r="WG66" s="262"/>
      <c r="WH66" s="262"/>
      <c r="WI66" s="262"/>
      <c r="WJ66" s="262"/>
      <c r="WK66" s="262"/>
      <c r="WL66" s="262"/>
      <c r="WM66" s="262"/>
      <c r="WN66" s="262"/>
      <c r="WO66" s="388"/>
      <c r="WP66" s="388"/>
      <c r="WQ66" s="388"/>
      <c r="WR66" s="349"/>
      <c r="WS66" s="262"/>
      <c r="WT66" s="262"/>
      <c r="WU66" s="262"/>
      <c r="WV66" s="350"/>
      <c r="WW66" s="262"/>
      <c r="WX66" s="262"/>
      <c r="WY66" s="262"/>
      <c r="WZ66" s="262"/>
      <c r="XA66" s="262"/>
      <c r="XB66" s="262"/>
      <c r="XC66" s="262"/>
      <c r="XD66" s="262"/>
      <c r="XE66" s="262"/>
      <c r="XF66" s="388"/>
      <c r="XG66" s="388"/>
      <c r="XH66" s="388"/>
      <c r="XI66" s="349"/>
      <c r="XJ66" s="262"/>
      <c r="XK66" s="262"/>
      <c r="XL66" s="262"/>
      <c r="XM66" s="350"/>
      <c r="XN66" s="262"/>
      <c r="XO66" s="262"/>
      <c r="XP66" s="262"/>
      <c r="XQ66" s="262"/>
      <c r="XR66" s="262"/>
      <c r="XS66" s="262"/>
      <c r="XT66" s="262"/>
      <c r="XU66" s="262"/>
      <c r="XV66" s="262"/>
      <c r="XW66" s="388"/>
      <c r="XX66" s="388"/>
      <c r="XY66" s="388"/>
      <c r="XZ66" s="349"/>
      <c r="YA66" s="262"/>
      <c r="YB66" s="262"/>
      <c r="YC66" s="262"/>
      <c r="YD66" s="350"/>
      <c r="YE66" s="262"/>
      <c r="YF66" s="262"/>
      <c r="YG66" s="262"/>
      <c r="YH66" s="262"/>
      <c r="YI66" s="262"/>
      <c r="YJ66" s="262"/>
      <c r="YK66" s="262"/>
      <c r="YL66" s="262"/>
      <c r="YM66" s="262"/>
      <c r="YN66" s="388"/>
      <c r="YO66" s="388"/>
      <c r="YP66" s="388"/>
      <c r="YQ66" s="349"/>
      <c r="YR66" s="262"/>
      <c r="YS66" s="262"/>
      <c r="YT66" s="262"/>
      <c r="YU66" s="350"/>
      <c r="YV66" s="262"/>
      <c r="YW66" s="262"/>
      <c r="YX66" s="262"/>
      <c r="YY66" s="262"/>
      <c r="YZ66" s="262"/>
      <c r="ZA66" s="262"/>
      <c r="ZB66" s="262"/>
      <c r="ZC66" s="262"/>
      <c r="ZD66" s="262"/>
      <c r="ZE66" s="388"/>
      <c r="ZF66" s="388"/>
      <c r="ZG66" s="388"/>
      <c r="ZH66" s="349"/>
      <c r="ZI66" s="262"/>
      <c r="ZJ66" s="262"/>
      <c r="ZK66" s="262"/>
      <c r="ZL66" s="350"/>
      <c r="ZM66" s="262"/>
      <c r="ZN66" s="262"/>
      <c r="ZO66" s="262"/>
      <c r="ZP66" s="262"/>
      <c r="ZQ66" s="262"/>
      <c r="ZR66" s="262"/>
      <c r="ZS66" s="262"/>
      <c r="ZT66" s="262"/>
      <c r="ZU66" s="262"/>
      <c r="ZV66" s="388"/>
      <c r="ZW66" s="388"/>
      <c r="ZX66" s="388"/>
      <c r="ZY66" s="349"/>
      <c r="ZZ66" s="262"/>
      <c r="AAA66" s="262"/>
      <c r="AAB66" s="262"/>
      <c r="AAC66" s="350"/>
      <c r="AAD66" s="262"/>
      <c r="AAE66" s="262"/>
      <c r="AAF66" s="262"/>
      <c r="AAG66" s="262"/>
      <c r="AAH66" s="262"/>
      <c r="AAI66" s="262"/>
      <c r="AAJ66" s="262"/>
      <c r="AAK66" s="262"/>
      <c r="AAL66" s="262"/>
      <c r="AAM66" s="388"/>
      <c r="AAN66" s="388"/>
      <c r="AAO66" s="388"/>
      <c r="AAP66" s="349"/>
      <c r="AAQ66" s="262"/>
      <c r="AAR66" s="262"/>
      <c r="AAS66" s="262"/>
      <c r="AAT66" s="350"/>
      <c r="AAU66" s="262"/>
      <c r="AAV66" s="262"/>
      <c r="AAW66" s="262"/>
      <c r="AAX66" s="262"/>
      <c r="AAY66" s="262"/>
      <c r="AAZ66" s="262"/>
      <c r="ABA66" s="262"/>
      <c r="ABB66" s="262"/>
      <c r="ABC66" s="262"/>
      <c r="ABD66" s="388"/>
      <c r="ABE66" s="388"/>
      <c r="ABF66" s="388"/>
      <c r="ABG66" s="349"/>
      <c r="ABH66" s="262"/>
      <c r="ABI66" s="262"/>
      <c r="ABJ66" s="262"/>
      <c r="ABK66" s="350"/>
      <c r="ABL66" s="262"/>
      <c r="ABM66" s="262"/>
      <c r="ABN66" s="262"/>
      <c r="ABO66" s="262"/>
      <c r="ABP66" s="262"/>
      <c r="ABQ66" s="262"/>
      <c r="ABR66" s="262"/>
      <c r="ABS66" s="262"/>
      <c r="ABT66" s="262"/>
      <c r="ABU66" s="388"/>
      <c r="ABV66" s="388"/>
      <c r="ABW66" s="388"/>
      <c r="ABX66" s="349"/>
      <c r="ABY66" s="262"/>
      <c r="ABZ66" s="262"/>
      <c r="ACA66" s="262"/>
      <c r="ACB66" s="350"/>
      <c r="ACC66" s="262"/>
      <c r="ACD66" s="262"/>
      <c r="ACE66" s="262"/>
      <c r="ACF66" s="262"/>
      <c r="ACG66" s="262"/>
      <c r="ACH66" s="262"/>
      <c r="ACI66" s="262"/>
      <c r="ACJ66" s="262"/>
      <c r="ACK66" s="262"/>
      <c r="ACL66" s="388"/>
      <c r="ACM66" s="388"/>
      <c r="ACN66" s="388"/>
      <c r="ACO66" s="349"/>
      <c r="ACP66" s="262"/>
      <c r="ACQ66" s="262"/>
      <c r="ACR66" s="262"/>
      <c r="ACS66" s="350"/>
      <c r="ACT66" s="262"/>
      <c r="ACU66" s="262"/>
      <c r="ACV66" s="262"/>
      <c r="ACW66" s="262"/>
      <c r="ACX66" s="262"/>
      <c r="ACY66" s="262"/>
      <c r="ACZ66" s="262"/>
      <c r="ADA66" s="262"/>
      <c r="ADB66" s="262"/>
      <c r="ADC66" s="388"/>
      <c r="ADD66" s="388"/>
      <c r="ADE66" s="388"/>
      <c r="ADF66" s="349"/>
      <c r="ADG66" s="262"/>
      <c r="ADH66" s="262"/>
      <c r="ADI66" s="262"/>
      <c r="ADJ66" s="350"/>
      <c r="ADK66" s="262"/>
      <c r="ADL66" s="262"/>
      <c r="ADM66" s="262"/>
      <c r="ADN66" s="262"/>
      <c r="ADO66" s="262"/>
      <c r="ADP66" s="262"/>
      <c r="ADQ66" s="262"/>
      <c r="ADR66" s="262"/>
      <c r="ADS66" s="262"/>
      <c r="ADT66" s="388"/>
      <c r="ADU66" s="388"/>
      <c r="ADV66" s="388"/>
      <c r="ADW66" s="349"/>
      <c r="ADX66" s="262"/>
      <c r="ADY66" s="262"/>
      <c r="ADZ66" s="262"/>
      <c r="AEA66" s="350"/>
      <c r="AEB66" s="262"/>
      <c r="AEC66" s="262"/>
      <c r="AED66" s="262"/>
      <c r="AEE66" s="262"/>
      <c r="AEF66" s="262"/>
      <c r="AEG66" s="262"/>
      <c r="AEH66" s="262"/>
      <c r="AEI66" s="262"/>
      <c r="AEJ66" s="262"/>
      <c r="AEK66" s="388"/>
      <c r="AEL66" s="388"/>
      <c r="AEM66" s="388"/>
      <c r="AEN66" s="349"/>
      <c r="AEO66" s="262"/>
      <c r="AEP66" s="262"/>
      <c r="AEQ66" s="262"/>
      <c r="AER66" s="350"/>
      <c r="AES66" s="262"/>
      <c r="AET66" s="262"/>
      <c r="AEU66" s="262"/>
      <c r="AEV66" s="262"/>
      <c r="AEW66" s="262"/>
      <c r="AEX66" s="262"/>
      <c r="AEY66" s="262"/>
      <c r="AEZ66" s="262"/>
      <c r="AFA66" s="262"/>
      <c r="AFB66" s="388"/>
      <c r="AFC66" s="388"/>
      <c r="AFD66" s="388"/>
      <c r="AFE66" s="349"/>
      <c r="AFF66" s="262"/>
      <c r="AFG66" s="262"/>
      <c r="AFH66" s="262"/>
      <c r="AFI66" s="350"/>
      <c r="AFJ66" s="262"/>
      <c r="AFK66" s="262"/>
      <c r="AFL66" s="262"/>
      <c r="AFM66" s="262"/>
      <c r="AFN66" s="262"/>
      <c r="AFO66" s="262"/>
      <c r="AFP66" s="262"/>
      <c r="AFQ66" s="262"/>
      <c r="AFR66" s="262"/>
      <c r="AFS66" s="388"/>
      <c r="AFT66" s="388"/>
      <c r="AFU66" s="388"/>
      <c r="AFV66" s="349"/>
      <c r="AFW66" s="262"/>
      <c r="AFX66" s="262"/>
      <c r="AFY66" s="262"/>
      <c r="AFZ66" s="350"/>
      <c r="AGA66" s="262"/>
      <c r="AGB66" s="262"/>
      <c r="AGC66" s="262"/>
      <c r="AGD66" s="262"/>
      <c r="AGE66" s="262"/>
      <c r="AGF66" s="262"/>
      <c r="AGG66" s="262"/>
      <c r="AGH66" s="262"/>
      <c r="AGI66" s="262"/>
      <c r="AGJ66" s="388"/>
      <c r="AGK66" s="388"/>
      <c r="AGL66" s="388"/>
      <c r="AGM66" s="349"/>
      <c r="AGN66" s="262"/>
      <c r="AGO66" s="262"/>
      <c r="AGP66" s="262"/>
      <c r="AGQ66" s="350"/>
      <c r="AGR66" s="262"/>
      <c r="AGS66" s="262"/>
      <c r="AGT66" s="262"/>
      <c r="AGU66" s="262"/>
      <c r="AGV66" s="262"/>
      <c r="AGW66" s="262"/>
      <c r="AGX66" s="262"/>
      <c r="AGY66" s="262"/>
      <c r="AGZ66" s="262"/>
      <c r="AHA66" s="388"/>
      <c r="AHB66" s="388"/>
      <c r="AHC66" s="388"/>
      <c r="AHD66" s="349"/>
      <c r="AHE66" s="262"/>
      <c r="AHF66" s="262"/>
      <c r="AHG66" s="262"/>
      <c r="AHH66" s="350"/>
      <c r="AHI66" s="262"/>
      <c r="AHJ66" s="262"/>
      <c r="AHK66" s="262"/>
      <c r="AHL66" s="262"/>
      <c r="AHM66" s="262"/>
      <c r="AHN66" s="262"/>
      <c r="AHO66" s="262"/>
      <c r="AHP66" s="262"/>
      <c r="AHQ66" s="262"/>
      <c r="AHR66" s="388"/>
      <c r="AHS66" s="388"/>
      <c r="AHT66" s="388"/>
      <c r="AHU66" s="349"/>
      <c r="AHV66" s="262"/>
      <c r="AHW66" s="262"/>
      <c r="AHX66" s="262"/>
      <c r="AHY66" s="350"/>
      <c r="AHZ66" s="262"/>
      <c r="AIA66" s="262"/>
      <c r="AIB66" s="262"/>
      <c r="AIC66" s="262"/>
      <c r="AID66" s="262"/>
      <c r="AIE66" s="262"/>
      <c r="AIF66" s="262"/>
      <c r="AIG66" s="262"/>
      <c r="AIH66" s="262"/>
      <c r="AII66" s="388"/>
      <c r="AIJ66" s="388"/>
      <c r="AIK66" s="388"/>
      <c r="AIL66" s="349"/>
      <c r="AIM66" s="262"/>
      <c r="AIN66" s="262"/>
      <c r="AIO66" s="262"/>
      <c r="AIP66" s="350"/>
      <c r="AIQ66" s="262"/>
      <c r="AIR66" s="262"/>
      <c r="AIS66" s="262"/>
      <c r="AIT66" s="262"/>
      <c r="AIU66" s="262"/>
      <c r="AIV66" s="262"/>
      <c r="AIW66" s="262"/>
      <c r="AIX66" s="262"/>
      <c r="AIY66" s="262"/>
      <c r="AIZ66" s="388"/>
      <c r="AJA66" s="388"/>
      <c r="AJB66" s="388"/>
      <c r="AJC66" s="349"/>
      <c r="AJD66" s="262"/>
      <c r="AJE66" s="262"/>
      <c r="AJF66" s="262"/>
      <c r="AJG66" s="350"/>
      <c r="AJH66" s="262"/>
      <c r="AJI66" s="262"/>
      <c r="AJJ66" s="262"/>
      <c r="AJK66" s="262"/>
      <c r="AJL66" s="262"/>
      <c r="AJM66" s="262"/>
      <c r="AJN66" s="262"/>
      <c r="AJO66" s="262"/>
      <c r="AJP66" s="262"/>
      <c r="AJQ66" s="388"/>
      <c r="AJR66" s="388"/>
      <c r="AJS66" s="388"/>
      <c r="AJT66" s="349"/>
      <c r="AJU66" s="262"/>
      <c r="AJV66" s="262"/>
      <c r="AJW66" s="262"/>
      <c r="AJX66" s="350"/>
      <c r="AJY66" s="262"/>
      <c r="AJZ66" s="262"/>
      <c r="AKA66" s="262"/>
      <c r="AKB66" s="262"/>
      <c r="AKC66" s="262"/>
      <c r="AKD66" s="262"/>
      <c r="AKE66" s="262"/>
      <c r="AKF66" s="262"/>
      <c r="AKG66" s="262"/>
      <c r="AKH66" s="388"/>
      <c r="AKI66" s="388"/>
      <c r="AKJ66" s="388"/>
      <c r="AKK66" s="349"/>
      <c r="AKL66" s="262"/>
      <c r="AKM66" s="262"/>
      <c r="AKN66" s="262"/>
      <c r="AKO66" s="350"/>
      <c r="AKP66" s="262"/>
      <c r="AKQ66" s="262"/>
      <c r="AKR66" s="262"/>
      <c r="AKS66" s="262"/>
      <c r="AKT66" s="262"/>
      <c r="AKU66" s="262"/>
      <c r="AKV66" s="262"/>
      <c r="AKW66" s="262"/>
      <c r="AKX66" s="262"/>
      <c r="AKY66" s="388"/>
      <c r="AKZ66" s="388"/>
      <c r="ALA66" s="388"/>
      <c r="ALB66" s="349"/>
      <c r="ALC66" s="262"/>
      <c r="ALD66" s="262"/>
      <c r="ALE66" s="262"/>
      <c r="ALF66" s="350"/>
      <c r="ALG66" s="262"/>
      <c r="ALH66" s="262"/>
      <c r="ALI66" s="262"/>
      <c r="ALJ66" s="262"/>
      <c r="ALK66" s="262"/>
      <c r="ALL66" s="262"/>
      <c r="ALM66" s="262"/>
      <c r="ALN66" s="262"/>
      <c r="ALO66" s="262"/>
      <c r="ALP66" s="388"/>
      <c r="ALQ66" s="388"/>
      <c r="ALR66" s="388"/>
      <c r="ALS66" s="349"/>
      <c r="ALT66" s="262"/>
      <c r="ALU66" s="262"/>
      <c r="ALV66" s="262"/>
      <c r="ALW66" s="350"/>
      <c r="ALX66" s="262"/>
      <c r="ALY66" s="262"/>
      <c r="ALZ66" s="262"/>
      <c r="AMA66" s="262"/>
      <c r="AMB66" s="262"/>
      <c r="AMC66" s="262"/>
      <c r="AMD66" s="262"/>
      <c r="AME66" s="262"/>
      <c r="AMF66" s="262"/>
      <c r="AMG66" s="388"/>
      <c r="AMH66" s="388"/>
      <c r="AMI66" s="388"/>
      <c r="AMJ66" s="349"/>
      <c r="AMK66" s="262"/>
      <c r="AML66" s="262"/>
      <c r="AMM66" s="262"/>
      <c r="AMN66" s="350"/>
      <c r="AMO66" s="262"/>
      <c r="AMP66" s="262"/>
      <c r="AMQ66" s="262"/>
      <c r="AMR66" s="262"/>
      <c r="AMS66" s="262"/>
      <c r="AMT66" s="262"/>
      <c r="AMU66" s="262"/>
      <c r="AMV66" s="262"/>
      <c r="AMW66" s="262"/>
      <c r="AMX66" s="388"/>
      <c r="AMY66" s="388"/>
      <c r="AMZ66" s="388"/>
      <c r="ANA66" s="349"/>
      <c r="ANB66" s="262"/>
      <c r="ANC66" s="262"/>
      <c r="AND66" s="262"/>
      <c r="ANE66" s="350"/>
      <c r="ANF66" s="262"/>
      <c r="ANG66" s="262"/>
      <c r="ANH66" s="262"/>
      <c r="ANI66" s="262"/>
      <c r="ANJ66" s="262"/>
      <c r="ANK66" s="262"/>
      <c r="ANL66" s="262"/>
      <c r="ANM66" s="262"/>
      <c r="ANN66" s="262"/>
      <c r="ANO66" s="388"/>
      <c r="ANP66" s="388"/>
      <c r="ANQ66" s="388"/>
      <c r="ANR66" s="349"/>
      <c r="ANS66" s="262"/>
      <c r="ANT66" s="262"/>
      <c r="ANU66" s="262"/>
      <c r="ANV66" s="350"/>
      <c r="ANW66" s="262"/>
      <c r="ANX66" s="262"/>
      <c r="ANY66" s="262"/>
      <c r="ANZ66" s="262"/>
      <c r="AOA66" s="262"/>
      <c r="AOB66" s="262"/>
      <c r="AOC66" s="262"/>
      <c r="AOD66" s="262"/>
      <c r="AOE66" s="262"/>
      <c r="AOF66" s="388"/>
      <c r="AOG66" s="388"/>
      <c r="AOH66" s="388"/>
      <c r="AOI66" s="349"/>
      <c r="AOJ66" s="262"/>
      <c r="AOK66" s="262"/>
      <c r="AOL66" s="262"/>
      <c r="AOM66" s="350"/>
      <c r="AON66" s="262"/>
      <c r="AOO66" s="262"/>
      <c r="AOP66" s="262"/>
      <c r="AOQ66" s="262"/>
      <c r="AOR66" s="262"/>
      <c r="AOS66" s="262"/>
      <c r="AOT66" s="262"/>
      <c r="AOU66" s="262"/>
      <c r="AOV66" s="262"/>
      <c r="AOW66" s="388"/>
      <c r="AOX66" s="388"/>
      <c r="AOY66" s="388"/>
      <c r="AOZ66" s="349"/>
      <c r="APA66" s="262"/>
      <c r="APB66" s="262"/>
      <c r="APC66" s="262"/>
      <c r="APD66" s="350"/>
      <c r="APE66" s="262"/>
      <c r="APF66" s="262"/>
      <c r="APG66" s="262"/>
      <c r="APH66" s="262"/>
      <c r="API66" s="262"/>
      <c r="APJ66" s="262"/>
      <c r="APK66" s="262"/>
      <c r="APL66" s="262"/>
      <c r="APM66" s="262"/>
      <c r="APN66" s="388"/>
      <c r="APO66" s="388"/>
      <c r="APP66" s="388"/>
      <c r="APQ66" s="349"/>
      <c r="APR66" s="262"/>
      <c r="APS66" s="262"/>
      <c r="APT66" s="262"/>
      <c r="APU66" s="350"/>
      <c r="APV66" s="262"/>
      <c r="APW66" s="262"/>
      <c r="APX66" s="262"/>
      <c r="APY66" s="262"/>
      <c r="APZ66" s="262"/>
      <c r="AQA66" s="262"/>
      <c r="AQB66" s="262"/>
      <c r="AQC66" s="262"/>
      <c r="AQD66" s="262"/>
      <c r="AQE66" s="388"/>
      <c r="AQF66" s="388"/>
      <c r="AQG66" s="388"/>
      <c r="AQH66" s="349"/>
      <c r="AQI66" s="262"/>
      <c r="AQJ66" s="262"/>
      <c r="AQK66" s="262"/>
      <c r="AQL66" s="350"/>
      <c r="AQM66" s="262"/>
      <c r="AQN66" s="262"/>
      <c r="AQO66" s="262"/>
      <c r="AQP66" s="262"/>
      <c r="AQQ66" s="262"/>
      <c r="AQR66" s="262"/>
      <c r="AQS66" s="262"/>
      <c r="AQT66" s="262"/>
      <c r="AQU66" s="262"/>
      <c r="AQV66" s="388"/>
      <c r="AQW66" s="388"/>
      <c r="AQX66" s="388"/>
      <c r="AQY66" s="349"/>
      <c r="AQZ66" s="262"/>
      <c r="ARA66" s="262"/>
      <c r="ARB66" s="262"/>
      <c r="ARC66" s="350"/>
      <c r="ARD66" s="262"/>
      <c r="ARE66" s="262"/>
      <c r="ARF66" s="262"/>
      <c r="ARG66" s="262"/>
      <c r="ARH66" s="262"/>
      <c r="ARI66" s="262"/>
      <c r="ARJ66" s="262"/>
      <c r="ARK66" s="262"/>
      <c r="ARL66" s="262"/>
      <c r="ARM66" s="388"/>
      <c r="ARN66" s="388"/>
      <c r="ARO66" s="388"/>
      <c r="ARP66" s="349"/>
      <c r="ARQ66" s="262"/>
      <c r="ARR66" s="262"/>
      <c r="ARS66" s="262"/>
      <c r="ART66" s="350"/>
      <c r="ARU66" s="262"/>
      <c r="ARV66" s="262"/>
      <c r="ARW66" s="262"/>
      <c r="ARX66" s="262"/>
      <c r="ARY66" s="262"/>
      <c r="ARZ66" s="262"/>
      <c r="ASA66" s="262"/>
      <c r="ASB66" s="262"/>
      <c r="ASC66" s="262"/>
      <c r="ASD66" s="388"/>
      <c r="ASE66" s="388"/>
      <c r="ASF66" s="388"/>
      <c r="ASG66" s="349"/>
      <c r="ASH66" s="262"/>
      <c r="ASI66" s="262"/>
      <c r="ASJ66" s="262"/>
      <c r="ASK66" s="350"/>
      <c r="ASL66" s="262"/>
      <c r="ASM66" s="262"/>
      <c r="ASN66" s="262"/>
      <c r="ASO66" s="262"/>
      <c r="ASP66" s="262"/>
      <c r="ASQ66" s="262"/>
      <c r="ASR66" s="262"/>
      <c r="ASS66" s="262"/>
      <c r="AST66" s="262"/>
      <c r="ASU66" s="388"/>
      <c r="ASV66" s="388"/>
      <c r="ASW66" s="388"/>
      <c r="ASX66" s="349"/>
      <c r="ASY66" s="262"/>
      <c r="ASZ66" s="262"/>
      <c r="ATA66" s="262"/>
      <c r="ATB66" s="350"/>
      <c r="ATC66" s="262"/>
      <c r="ATD66" s="262"/>
      <c r="ATE66" s="262"/>
      <c r="ATF66" s="262"/>
      <c r="ATG66" s="262"/>
      <c r="ATH66" s="262"/>
      <c r="ATI66" s="262"/>
      <c r="ATJ66" s="262"/>
      <c r="ATK66" s="262"/>
      <c r="ATL66" s="388"/>
      <c r="ATM66" s="388"/>
      <c r="ATN66" s="388"/>
      <c r="ATO66" s="349"/>
      <c r="ATP66" s="262"/>
      <c r="ATQ66" s="262"/>
      <c r="ATR66" s="262"/>
      <c r="ATS66" s="350"/>
      <c r="ATT66" s="262"/>
      <c r="ATU66" s="262"/>
      <c r="ATV66" s="262"/>
      <c r="ATW66" s="262"/>
      <c r="ATX66" s="262"/>
      <c r="ATY66" s="262"/>
      <c r="ATZ66" s="262"/>
      <c r="AUA66" s="262"/>
      <c r="AUB66" s="262"/>
      <c r="AUC66" s="388"/>
      <c r="AUD66" s="388"/>
      <c r="AUE66" s="388"/>
      <c r="AUF66" s="349"/>
      <c r="AUG66" s="262"/>
      <c r="AUH66" s="262"/>
      <c r="AUI66" s="262"/>
      <c r="AUJ66" s="350"/>
      <c r="AUK66" s="262"/>
      <c r="AUL66" s="262"/>
      <c r="AUM66" s="262"/>
      <c r="AUN66" s="262"/>
      <c r="AUO66" s="262"/>
      <c r="AUP66" s="262"/>
      <c r="AUQ66" s="262"/>
      <c r="AUR66" s="262"/>
      <c r="AUS66" s="262"/>
      <c r="AUT66" s="388"/>
      <c r="AUU66" s="388"/>
      <c r="AUV66" s="388"/>
      <c r="AUW66" s="349"/>
      <c r="AUX66" s="262"/>
      <c r="AUY66" s="262"/>
      <c r="AUZ66" s="262"/>
      <c r="AVA66" s="350"/>
      <c r="AVB66" s="262"/>
      <c r="AVC66" s="262"/>
      <c r="AVD66" s="262"/>
      <c r="AVE66" s="262"/>
      <c r="AVF66" s="262"/>
      <c r="AVG66" s="262"/>
      <c r="AVH66" s="262"/>
      <c r="AVI66" s="262"/>
      <c r="AVJ66" s="262"/>
      <c r="AVK66" s="388"/>
      <c r="AVL66" s="388"/>
      <c r="AVM66" s="388"/>
      <c r="AVN66" s="349"/>
      <c r="AVO66" s="262"/>
      <c r="AVP66" s="262"/>
      <c r="AVQ66" s="262"/>
      <c r="AVR66" s="350"/>
      <c r="AVS66" s="262"/>
      <c r="AVT66" s="262"/>
      <c r="AVU66" s="262"/>
      <c r="AVV66" s="262"/>
      <c r="AVW66" s="262"/>
      <c r="AVX66" s="262"/>
      <c r="AVY66" s="262"/>
      <c r="AVZ66" s="262"/>
      <c r="AWA66" s="262"/>
      <c r="AWB66" s="388"/>
      <c r="AWC66" s="388"/>
      <c r="AWD66" s="388"/>
      <c r="AWE66" s="349"/>
      <c r="AWF66" s="262"/>
      <c r="AWG66" s="262"/>
      <c r="AWH66" s="262"/>
      <c r="AWI66" s="350"/>
      <c r="AWJ66" s="262"/>
      <c r="AWK66" s="262"/>
      <c r="AWL66" s="262"/>
      <c r="AWM66" s="262"/>
      <c r="AWN66" s="262"/>
      <c r="AWO66" s="262"/>
      <c r="AWP66" s="262"/>
      <c r="AWQ66" s="262"/>
      <c r="AWR66" s="262"/>
      <c r="AWS66" s="388"/>
      <c r="AWT66" s="388"/>
      <c r="AWU66" s="388"/>
      <c r="AWV66" s="349"/>
      <c r="AWW66" s="262"/>
      <c r="AWX66" s="262"/>
      <c r="AWY66" s="262"/>
      <c r="AWZ66" s="350"/>
      <c r="AXA66" s="262"/>
      <c r="AXB66" s="262"/>
      <c r="AXC66" s="262"/>
      <c r="AXD66" s="262"/>
      <c r="AXE66" s="262"/>
      <c r="AXF66" s="262"/>
      <c r="AXG66" s="262"/>
      <c r="AXH66" s="262"/>
      <c r="AXI66" s="262"/>
      <c r="AXJ66" s="388"/>
      <c r="AXK66" s="388"/>
      <c r="AXL66" s="388"/>
      <c r="AXM66" s="349"/>
      <c r="AXN66" s="262"/>
      <c r="AXO66" s="262"/>
      <c r="AXP66" s="262"/>
      <c r="AXQ66" s="350"/>
      <c r="AXR66" s="262"/>
      <c r="AXS66" s="262"/>
      <c r="AXT66" s="262"/>
      <c r="AXU66" s="262"/>
      <c r="AXV66" s="262"/>
      <c r="AXW66" s="262"/>
      <c r="AXX66" s="262"/>
      <c r="AXY66" s="262"/>
      <c r="AXZ66" s="262"/>
      <c r="AYA66" s="388"/>
      <c r="AYB66" s="388"/>
      <c r="AYC66" s="388"/>
      <c r="AYD66" s="349"/>
      <c r="AYE66" s="262"/>
      <c r="AYF66" s="262"/>
      <c r="AYG66" s="262"/>
      <c r="AYH66" s="350"/>
      <c r="AYI66" s="262"/>
      <c r="AYJ66" s="262"/>
      <c r="AYK66" s="262"/>
      <c r="AYL66" s="262"/>
      <c r="AYM66" s="262"/>
      <c r="AYN66" s="262"/>
      <c r="AYO66" s="262"/>
      <c r="AYP66" s="262"/>
      <c r="AYQ66" s="262"/>
      <c r="AYR66" s="388"/>
      <c r="AYS66" s="388"/>
      <c r="AYT66" s="388"/>
      <c r="AYU66" s="349"/>
      <c r="AYV66" s="262"/>
      <c r="AYW66" s="262"/>
      <c r="AYX66" s="262"/>
      <c r="AYY66" s="350"/>
      <c r="AYZ66" s="262"/>
      <c r="AZA66" s="262"/>
      <c r="AZB66" s="262"/>
      <c r="AZC66" s="262"/>
      <c r="AZD66" s="262"/>
      <c r="AZE66" s="262"/>
      <c r="AZF66" s="262"/>
      <c r="AZG66" s="262"/>
      <c r="AZH66" s="262"/>
      <c r="AZI66" s="388"/>
      <c r="AZJ66" s="388"/>
      <c r="AZK66" s="388"/>
      <c r="AZL66" s="349"/>
      <c r="AZM66" s="262"/>
      <c r="AZN66" s="262"/>
      <c r="AZO66" s="262"/>
      <c r="AZP66" s="350"/>
      <c r="AZQ66" s="262"/>
      <c r="AZR66" s="262"/>
      <c r="AZS66" s="262"/>
      <c r="AZT66" s="262"/>
      <c r="AZU66" s="262"/>
      <c r="AZV66" s="262"/>
      <c r="AZW66" s="262"/>
      <c r="AZX66" s="262"/>
      <c r="AZY66" s="262"/>
      <c r="AZZ66" s="388"/>
      <c r="BAA66" s="388"/>
      <c r="BAB66" s="388"/>
      <c r="BAC66" s="349"/>
      <c r="BAD66" s="262"/>
      <c r="BAE66" s="262"/>
      <c r="BAF66" s="262"/>
      <c r="BAG66" s="350"/>
      <c r="BAH66" s="262"/>
      <c r="BAI66" s="262"/>
      <c r="BAJ66" s="262"/>
      <c r="BAK66" s="262"/>
      <c r="BAL66" s="262"/>
      <c r="BAM66" s="262"/>
      <c r="BAN66" s="262"/>
      <c r="BAO66" s="262"/>
      <c r="BAP66" s="262"/>
      <c r="BAQ66" s="388"/>
      <c r="BAR66" s="388"/>
      <c r="BAS66" s="388"/>
      <c r="BAT66" s="349"/>
      <c r="BAU66" s="262"/>
      <c r="BAV66" s="262"/>
      <c r="BAW66" s="262"/>
      <c r="BAX66" s="350"/>
      <c r="BAY66" s="262"/>
      <c r="BAZ66" s="262"/>
      <c r="BBA66" s="262"/>
      <c r="BBB66" s="262"/>
      <c r="BBC66" s="262"/>
      <c r="BBD66" s="262"/>
      <c r="BBE66" s="262"/>
      <c r="BBF66" s="262"/>
      <c r="BBG66" s="262"/>
      <c r="BBH66" s="388"/>
      <c r="BBI66" s="388"/>
      <c r="BBJ66" s="388"/>
      <c r="BBK66" s="349"/>
      <c r="BBL66" s="262"/>
      <c r="BBM66" s="262"/>
      <c r="BBN66" s="262"/>
      <c r="BBO66" s="350"/>
      <c r="BBP66" s="262"/>
      <c r="BBQ66" s="262"/>
      <c r="BBR66" s="262"/>
      <c r="BBS66" s="262"/>
      <c r="BBT66" s="262"/>
      <c r="BBU66" s="262"/>
      <c r="BBV66" s="262"/>
      <c r="BBW66" s="262"/>
      <c r="BBX66" s="262"/>
      <c r="BBY66" s="388"/>
      <c r="BBZ66" s="388"/>
      <c r="BCA66" s="388"/>
      <c r="BCB66" s="349"/>
      <c r="BCC66" s="262"/>
      <c r="BCD66" s="262"/>
      <c r="BCE66" s="262"/>
      <c r="BCF66" s="350"/>
      <c r="BCG66" s="262"/>
      <c r="BCH66" s="262"/>
      <c r="BCI66" s="262"/>
      <c r="BCJ66" s="262"/>
      <c r="BCK66" s="262"/>
      <c r="BCL66" s="262"/>
      <c r="BCM66" s="262"/>
      <c r="BCN66" s="262"/>
      <c r="BCO66" s="262"/>
      <c r="BCP66" s="388"/>
      <c r="BCQ66" s="388"/>
      <c r="BCR66" s="388"/>
      <c r="BCS66" s="349"/>
      <c r="BCT66" s="262"/>
      <c r="BCU66" s="262"/>
      <c r="BCV66" s="262"/>
      <c r="BCW66" s="350"/>
      <c r="BCX66" s="262"/>
      <c r="BCY66" s="262"/>
      <c r="BCZ66" s="262"/>
      <c r="BDA66" s="262"/>
      <c r="BDB66" s="262"/>
      <c r="BDC66" s="262"/>
      <c r="BDD66" s="262"/>
      <c r="BDE66" s="262"/>
      <c r="BDF66" s="262"/>
      <c r="BDG66" s="388"/>
      <c r="BDH66" s="388"/>
      <c r="BDI66" s="388"/>
      <c r="BDJ66" s="349"/>
      <c r="BDK66" s="262"/>
      <c r="BDL66" s="262"/>
      <c r="BDM66" s="262"/>
      <c r="BDN66" s="350"/>
      <c r="BDO66" s="262"/>
      <c r="BDP66" s="262"/>
      <c r="BDQ66" s="262"/>
      <c r="BDR66" s="262"/>
      <c r="BDS66" s="262"/>
      <c r="BDT66" s="262"/>
      <c r="BDU66" s="262"/>
      <c r="BDV66" s="262"/>
      <c r="BDW66" s="262"/>
      <c r="BDX66" s="388"/>
      <c r="BDY66" s="388"/>
      <c r="BDZ66" s="388"/>
      <c r="BEA66" s="349"/>
      <c r="BEB66" s="262"/>
      <c r="BEC66" s="262"/>
      <c r="BED66" s="262"/>
      <c r="BEE66" s="350"/>
      <c r="BEF66" s="262"/>
      <c r="BEG66" s="262"/>
      <c r="BEH66" s="262"/>
      <c r="BEI66" s="262"/>
      <c r="BEJ66" s="262"/>
      <c r="BEK66" s="262"/>
      <c r="BEL66" s="262"/>
      <c r="BEM66" s="262"/>
      <c r="BEN66" s="262"/>
      <c r="BEO66" s="388"/>
      <c r="BEP66" s="388"/>
      <c r="BEQ66" s="388"/>
      <c r="BER66" s="349"/>
      <c r="BES66" s="262"/>
      <c r="BET66" s="262"/>
      <c r="BEU66" s="262"/>
      <c r="BEV66" s="350"/>
      <c r="BEW66" s="262"/>
      <c r="BEX66" s="262"/>
      <c r="BEY66" s="262"/>
      <c r="BEZ66" s="262"/>
      <c r="BFA66" s="262"/>
      <c r="BFB66" s="262"/>
      <c r="BFC66" s="262"/>
      <c r="BFD66" s="262"/>
      <c r="BFE66" s="262"/>
      <c r="BFF66" s="388"/>
      <c r="BFG66" s="388"/>
      <c r="BFH66" s="388"/>
      <c r="BFI66" s="349"/>
      <c r="BFJ66" s="262"/>
      <c r="BFK66" s="262"/>
      <c r="BFL66" s="262"/>
      <c r="BFM66" s="350"/>
      <c r="BFN66" s="262"/>
      <c r="BFO66" s="262"/>
      <c r="BFP66" s="262"/>
      <c r="BFQ66" s="262"/>
      <c r="BFR66" s="262"/>
      <c r="BFS66" s="262"/>
      <c r="BFT66" s="262"/>
      <c r="BFU66" s="262"/>
      <c r="BFV66" s="262"/>
      <c r="BFW66" s="388"/>
      <c r="BFX66" s="388"/>
      <c r="BFY66" s="388"/>
      <c r="BFZ66" s="349"/>
      <c r="BGA66" s="262"/>
      <c r="BGB66" s="262"/>
      <c r="BGC66" s="262"/>
      <c r="BGD66" s="350"/>
      <c r="BGE66" s="262"/>
      <c r="BGF66" s="262"/>
      <c r="BGG66" s="262"/>
      <c r="BGH66" s="262"/>
      <c r="BGI66" s="262"/>
      <c r="BGJ66" s="262"/>
      <c r="BGK66" s="262"/>
      <c r="BGL66" s="262"/>
      <c r="BGM66" s="262"/>
      <c r="BGN66" s="388"/>
      <c r="BGO66" s="388"/>
      <c r="BGP66" s="388"/>
      <c r="BGQ66" s="349"/>
      <c r="BGR66" s="262"/>
      <c r="BGS66" s="262"/>
      <c r="BGT66" s="262"/>
      <c r="BGU66" s="350"/>
      <c r="BGV66" s="262"/>
      <c r="BGW66" s="262"/>
      <c r="BGX66" s="262"/>
      <c r="BGY66" s="262"/>
      <c r="BGZ66" s="262"/>
      <c r="BHA66" s="262"/>
      <c r="BHB66" s="262"/>
      <c r="BHC66" s="262"/>
      <c r="BHD66" s="262"/>
      <c r="BHE66" s="388"/>
      <c r="BHF66" s="388"/>
      <c r="BHG66" s="388"/>
      <c r="BHH66" s="349"/>
      <c r="BHI66" s="262"/>
      <c r="BHJ66" s="262"/>
      <c r="BHK66" s="262"/>
      <c r="BHL66" s="350"/>
      <c r="BHM66" s="262"/>
      <c r="BHN66" s="262"/>
      <c r="BHO66" s="262"/>
      <c r="BHP66" s="262"/>
      <c r="BHQ66" s="262"/>
      <c r="BHR66" s="262"/>
      <c r="BHS66" s="262"/>
      <c r="BHT66" s="262"/>
      <c r="BHU66" s="262"/>
      <c r="BHV66" s="388"/>
      <c r="BHW66" s="388"/>
      <c r="BHX66" s="388"/>
      <c r="BHY66" s="349"/>
      <c r="BHZ66" s="262"/>
      <c r="BIA66" s="262"/>
      <c r="BIB66" s="262"/>
      <c r="BIC66" s="350"/>
      <c r="BID66" s="262"/>
      <c r="BIE66" s="262"/>
      <c r="BIF66" s="262"/>
      <c r="BIG66" s="262"/>
      <c r="BIH66" s="262"/>
      <c r="BII66" s="262"/>
      <c r="BIJ66" s="262"/>
      <c r="BIK66" s="262"/>
      <c r="BIL66" s="262"/>
      <c r="BIM66" s="388"/>
      <c r="BIN66" s="388"/>
      <c r="BIO66" s="388"/>
      <c r="BIP66" s="349"/>
      <c r="BIQ66" s="262"/>
      <c r="BIR66" s="262"/>
      <c r="BIS66" s="262"/>
      <c r="BIT66" s="350"/>
      <c r="BIU66" s="262"/>
      <c r="BIV66" s="262"/>
      <c r="BIW66" s="262"/>
      <c r="BIX66" s="262"/>
      <c r="BIY66" s="262"/>
      <c r="BIZ66" s="262"/>
      <c r="BJA66" s="262"/>
      <c r="BJB66" s="262"/>
      <c r="BJC66" s="262"/>
      <c r="BJD66" s="388"/>
      <c r="BJE66" s="388"/>
      <c r="BJF66" s="388"/>
      <c r="BJG66" s="349"/>
      <c r="BJH66" s="262"/>
      <c r="BJI66" s="262"/>
      <c r="BJJ66" s="262"/>
      <c r="BJK66" s="350"/>
      <c r="BJL66" s="262"/>
      <c r="BJM66" s="262"/>
      <c r="BJN66" s="262"/>
      <c r="BJO66" s="262"/>
      <c r="BJP66" s="262"/>
      <c r="BJQ66" s="262"/>
      <c r="BJR66" s="262"/>
      <c r="BJS66" s="262"/>
      <c r="BJT66" s="262"/>
      <c r="BJU66" s="388"/>
      <c r="BJV66" s="388"/>
      <c r="BJW66" s="388"/>
      <c r="BJX66" s="349"/>
      <c r="BJY66" s="262"/>
      <c r="BJZ66" s="262"/>
      <c r="BKA66" s="262"/>
      <c r="BKB66" s="350"/>
      <c r="BKC66" s="262"/>
      <c r="BKD66" s="262"/>
      <c r="BKE66" s="262"/>
      <c r="BKF66" s="262"/>
      <c r="BKG66" s="262"/>
      <c r="BKH66" s="262"/>
      <c r="BKI66" s="262"/>
      <c r="BKJ66" s="262"/>
      <c r="BKK66" s="262"/>
      <c r="BKL66" s="388"/>
      <c r="BKM66" s="388"/>
      <c r="BKN66" s="388"/>
      <c r="BKO66" s="349"/>
      <c r="BKP66" s="262"/>
      <c r="BKQ66" s="262"/>
      <c r="BKR66" s="262"/>
      <c r="BKS66" s="350"/>
      <c r="BKT66" s="262"/>
      <c r="BKU66" s="262"/>
      <c r="BKV66" s="262"/>
      <c r="BKW66" s="262"/>
      <c r="BKX66" s="262"/>
      <c r="BKY66" s="262"/>
      <c r="BKZ66" s="262"/>
      <c r="BLA66" s="262"/>
      <c r="BLB66" s="262"/>
      <c r="BLC66" s="388"/>
      <c r="BLD66" s="388"/>
      <c r="BLE66" s="388"/>
      <c r="BLF66" s="349"/>
      <c r="BLG66" s="262"/>
      <c r="BLH66" s="262"/>
      <c r="BLI66" s="262"/>
      <c r="BLJ66" s="350"/>
      <c r="BLK66" s="262"/>
      <c r="BLL66" s="262"/>
      <c r="BLM66" s="262"/>
      <c r="BLN66" s="262"/>
      <c r="BLO66" s="262"/>
      <c r="BLP66" s="262"/>
      <c r="BLQ66" s="262"/>
      <c r="BLR66" s="262"/>
      <c r="BLS66" s="262"/>
      <c r="BLT66" s="388"/>
      <c r="BLU66" s="388"/>
      <c r="BLV66" s="388"/>
      <c r="BLW66" s="349"/>
      <c r="BLX66" s="262"/>
      <c r="BLY66" s="262"/>
      <c r="BLZ66" s="262"/>
      <c r="BMA66" s="350"/>
      <c r="BMB66" s="262"/>
      <c r="BMC66" s="262"/>
      <c r="BMD66" s="262"/>
      <c r="BME66" s="262"/>
      <c r="BMF66" s="262"/>
      <c r="BMG66" s="262"/>
      <c r="BMH66" s="262"/>
      <c r="BMI66" s="262"/>
      <c r="BMJ66" s="262"/>
      <c r="BMK66" s="388"/>
      <c r="BML66" s="388"/>
      <c r="BMM66" s="388"/>
      <c r="BMN66" s="349"/>
      <c r="BMO66" s="262"/>
      <c r="BMP66" s="262"/>
      <c r="BMQ66" s="262"/>
      <c r="BMR66" s="350"/>
      <c r="BMS66" s="262"/>
      <c r="BMT66" s="262"/>
      <c r="BMU66" s="262"/>
      <c r="BMV66" s="262"/>
      <c r="BMW66" s="262"/>
      <c r="BMX66" s="262"/>
      <c r="BMY66" s="262"/>
      <c r="BMZ66" s="262"/>
      <c r="BNA66" s="262"/>
      <c r="BNB66" s="388"/>
      <c r="BNC66" s="388"/>
      <c r="BND66" s="388"/>
      <c r="BNE66" s="349"/>
      <c r="BNF66" s="262"/>
      <c r="BNG66" s="262"/>
      <c r="BNH66" s="262"/>
      <c r="BNI66" s="350"/>
      <c r="BNJ66" s="262"/>
      <c r="BNK66" s="262"/>
      <c r="BNL66" s="262"/>
      <c r="BNM66" s="262"/>
      <c r="BNN66" s="262"/>
      <c r="BNO66" s="262"/>
      <c r="BNP66" s="262"/>
      <c r="BNQ66" s="262"/>
      <c r="BNR66" s="262"/>
      <c r="BNS66" s="388"/>
      <c r="BNT66" s="388"/>
      <c r="BNU66" s="388"/>
      <c r="BNV66" s="349"/>
      <c r="BNW66" s="262"/>
      <c r="BNX66" s="262"/>
      <c r="BNY66" s="262"/>
      <c r="BNZ66" s="350"/>
      <c r="BOA66" s="262"/>
      <c r="BOB66" s="262"/>
      <c r="BOC66" s="262"/>
      <c r="BOD66" s="262"/>
      <c r="BOE66" s="262"/>
      <c r="BOF66" s="262"/>
      <c r="BOG66" s="262"/>
      <c r="BOH66" s="262"/>
      <c r="BOI66" s="262"/>
      <c r="BOJ66" s="388"/>
      <c r="BOK66" s="388"/>
      <c r="BOL66" s="388"/>
      <c r="BOM66" s="349"/>
      <c r="BON66" s="262"/>
      <c r="BOO66" s="262"/>
      <c r="BOP66" s="262"/>
      <c r="BOQ66" s="350"/>
      <c r="BOR66" s="262"/>
      <c r="BOS66" s="262"/>
      <c r="BOT66" s="262"/>
      <c r="BOU66" s="262"/>
      <c r="BOV66" s="262"/>
      <c r="BOW66" s="262"/>
      <c r="BOX66" s="262"/>
      <c r="BOY66" s="262"/>
      <c r="BOZ66" s="262"/>
      <c r="BPA66" s="388"/>
      <c r="BPB66" s="388"/>
      <c r="BPC66" s="388"/>
      <c r="BPD66" s="349"/>
      <c r="BPE66" s="262"/>
      <c r="BPF66" s="262"/>
      <c r="BPG66" s="262"/>
      <c r="BPH66" s="350"/>
      <c r="BPI66" s="262"/>
      <c r="BPJ66" s="262"/>
      <c r="BPK66" s="262"/>
      <c r="BPL66" s="262"/>
      <c r="BPM66" s="262"/>
      <c r="BPN66" s="262"/>
      <c r="BPO66" s="262"/>
      <c r="BPP66" s="262"/>
      <c r="BPQ66" s="262"/>
      <c r="BPR66" s="388"/>
      <c r="BPS66" s="388"/>
      <c r="BPT66" s="388"/>
      <c r="BPU66" s="349"/>
      <c r="BPV66" s="262"/>
      <c r="BPW66" s="262"/>
      <c r="BPX66" s="262"/>
      <c r="BPY66" s="350"/>
      <c r="BPZ66" s="262"/>
      <c r="BQA66" s="262"/>
      <c r="BQB66" s="262"/>
      <c r="BQC66" s="262"/>
      <c r="BQD66" s="262"/>
      <c r="BQE66" s="262"/>
      <c r="BQF66" s="262"/>
      <c r="BQG66" s="262"/>
      <c r="BQH66" s="262"/>
      <c r="BQI66" s="388"/>
      <c r="BQJ66" s="388"/>
      <c r="BQK66" s="388"/>
      <c r="BQL66" s="349"/>
      <c r="BQM66" s="262"/>
      <c r="BQN66" s="262"/>
      <c r="BQO66" s="262"/>
      <c r="BQP66" s="350"/>
      <c r="BQQ66" s="262"/>
      <c r="BQR66" s="262"/>
      <c r="BQS66" s="262"/>
      <c r="BQT66" s="262"/>
      <c r="BQU66" s="262"/>
      <c r="BQV66" s="262"/>
      <c r="BQW66" s="262"/>
      <c r="BQX66" s="262"/>
      <c r="BQY66" s="262"/>
      <c r="BQZ66" s="388"/>
      <c r="BRA66" s="388"/>
      <c r="BRB66" s="388"/>
      <c r="BRC66" s="349"/>
      <c r="BRD66" s="262"/>
      <c r="BRE66" s="262"/>
      <c r="BRF66" s="262"/>
      <c r="BRG66" s="350"/>
      <c r="BRH66" s="262"/>
      <c r="BRI66" s="262"/>
      <c r="BRJ66" s="262"/>
      <c r="BRK66" s="262"/>
      <c r="BRL66" s="262"/>
      <c r="BRM66" s="262"/>
      <c r="BRN66" s="262"/>
      <c r="BRO66" s="262"/>
      <c r="BRP66" s="262"/>
      <c r="BRQ66" s="388"/>
      <c r="BRR66" s="388"/>
      <c r="BRS66" s="388"/>
      <c r="BRT66" s="349"/>
      <c r="BRU66" s="262"/>
      <c r="BRV66" s="262"/>
      <c r="BRW66" s="262"/>
      <c r="BRX66" s="350"/>
      <c r="BRY66" s="262"/>
      <c r="BRZ66" s="262"/>
      <c r="BSA66" s="262"/>
      <c r="BSB66" s="262"/>
      <c r="BSC66" s="262"/>
      <c r="BSD66" s="262"/>
      <c r="BSE66" s="262"/>
      <c r="BSF66" s="262"/>
      <c r="BSG66" s="262"/>
      <c r="BSH66" s="388"/>
      <c r="BSI66" s="388"/>
      <c r="BSJ66" s="388"/>
      <c r="BSK66" s="349"/>
      <c r="BSL66" s="262"/>
      <c r="BSM66" s="262"/>
      <c r="BSN66" s="262"/>
      <c r="BSO66" s="350"/>
      <c r="BSP66" s="262"/>
      <c r="BSQ66" s="262"/>
      <c r="BSR66" s="262"/>
      <c r="BSS66" s="262"/>
      <c r="BST66" s="262"/>
      <c r="BSU66" s="262"/>
      <c r="BSV66" s="262"/>
      <c r="BSW66" s="262"/>
      <c r="BSX66" s="262"/>
      <c r="BSY66" s="388"/>
      <c r="BSZ66" s="388"/>
      <c r="BTA66" s="388"/>
      <c r="BTB66" s="349"/>
      <c r="BTC66" s="262"/>
      <c r="BTD66" s="262"/>
      <c r="BTE66" s="262"/>
      <c r="BTF66" s="350"/>
      <c r="BTG66" s="262"/>
      <c r="BTH66" s="262"/>
      <c r="BTI66" s="262"/>
      <c r="BTJ66" s="262"/>
      <c r="BTK66" s="262"/>
      <c r="BTL66" s="262"/>
      <c r="BTM66" s="262"/>
      <c r="BTN66" s="262"/>
      <c r="BTO66" s="262"/>
      <c r="BTP66" s="388"/>
      <c r="BTQ66" s="388"/>
      <c r="BTR66" s="388"/>
      <c r="BTS66" s="349"/>
      <c r="BTT66" s="262"/>
      <c r="BTU66" s="262"/>
      <c r="BTV66" s="262"/>
      <c r="BTW66" s="350"/>
      <c r="BTX66" s="262"/>
      <c r="BTY66" s="262"/>
      <c r="BTZ66" s="262"/>
      <c r="BUA66" s="262"/>
      <c r="BUB66" s="262"/>
      <c r="BUC66" s="262"/>
      <c r="BUD66" s="262"/>
      <c r="BUE66" s="262"/>
      <c r="BUF66" s="262"/>
      <c r="BUG66" s="388"/>
      <c r="BUH66" s="388"/>
      <c r="BUI66" s="388"/>
      <c r="BUJ66" s="349"/>
      <c r="BUK66" s="262"/>
      <c r="BUL66" s="262"/>
      <c r="BUM66" s="262"/>
      <c r="BUN66" s="350"/>
      <c r="BUO66" s="262"/>
      <c r="BUP66" s="262"/>
      <c r="BUQ66" s="262"/>
      <c r="BUR66" s="262"/>
      <c r="BUS66" s="262"/>
      <c r="BUT66" s="262"/>
      <c r="BUU66" s="262"/>
      <c r="BUV66" s="262"/>
      <c r="BUW66" s="262"/>
      <c r="BUX66" s="388"/>
      <c r="BUY66" s="388"/>
      <c r="BUZ66" s="388"/>
      <c r="BVA66" s="349"/>
      <c r="BVB66" s="262"/>
      <c r="BVC66" s="262"/>
      <c r="BVD66" s="262"/>
      <c r="BVE66" s="350"/>
      <c r="BVF66" s="262"/>
      <c r="BVG66" s="262"/>
      <c r="BVH66" s="262"/>
      <c r="BVI66" s="262"/>
      <c r="BVJ66" s="262"/>
      <c r="BVK66" s="262"/>
      <c r="BVL66" s="262"/>
      <c r="BVM66" s="262"/>
      <c r="BVN66" s="262"/>
      <c r="BVO66" s="388"/>
      <c r="BVP66" s="388"/>
      <c r="BVQ66" s="388"/>
      <c r="BVR66" s="349"/>
      <c r="BVS66" s="262"/>
      <c r="BVT66" s="262"/>
      <c r="BVU66" s="262"/>
      <c r="BVV66" s="350"/>
      <c r="BVW66" s="262"/>
      <c r="BVX66" s="262"/>
      <c r="BVY66" s="262"/>
      <c r="BVZ66" s="262"/>
      <c r="BWA66" s="262"/>
      <c r="BWB66" s="262"/>
      <c r="BWC66" s="262"/>
      <c r="BWD66" s="262"/>
      <c r="BWE66" s="262"/>
      <c r="BWF66" s="388"/>
      <c r="BWG66" s="388"/>
      <c r="BWH66" s="388"/>
      <c r="BWI66" s="349"/>
      <c r="BWJ66" s="262"/>
      <c r="BWK66" s="262"/>
      <c r="BWL66" s="262"/>
      <c r="BWM66" s="350"/>
      <c r="BWN66" s="262"/>
      <c r="BWO66" s="262"/>
      <c r="BWP66" s="262"/>
      <c r="BWQ66" s="262"/>
      <c r="BWR66" s="262"/>
      <c r="BWS66" s="262"/>
      <c r="BWT66" s="262"/>
      <c r="BWU66" s="262"/>
      <c r="BWV66" s="262"/>
      <c r="BWW66" s="388"/>
      <c r="BWX66" s="388"/>
      <c r="BWY66" s="388"/>
      <c r="BWZ66" s="349"/>
      <c r="BXA66" s="262"/>
      <c r="BXB66" s="262"/>
      <c r="BXC66" s="262"/>
      <c r="BXD66" s="350"/>
      <c r="BXE66" s="262"/>
      <c r="BXF66" s="262"/>
      <c r="BXG66" s="262"/>
      <c r="BXH66" s="262"/>
      <c r="BXI66" s="262"/>
      <c r="BXJ66" s="262"/>
      <c r="BXK66" s="262"/>
      <c r="BXL66" s="262"/>
      <c r="BXM66" s="262"/>
      <c r="BXN66" s="388"/>
      <c r="BXO66" s="388"/>
      <c r="BXP66" s="388"/>
      <c r="BXQ66" s="349"/>
      <c r="BXR66" s="262"/>
      <c r="BXS66" s="262"/>
      <c r="BXT66" s="262"/>
      <c r="BXU66" s="350"/>
      <c r="BXV66" s="262"/>
      <c r="BXW66" s="262"/>
      <c r="BXX66" s="262"/>
      <c r="BXY66" s="262"/>
      <c r="BXZ66" s="262"/>
      <c r="BYA66" s="262"/>
      <c r="BYB66" s="262"/>
      <c r="BYC66" s="262"/>
      <c r="BYD66" s="262"/>
      <c r="BYE66" s="388"/>
      <c r="BYF66" s="388"/>
      <c r="BYG66" s="388"/>
      <c r="BYH66" s="349"/>
      <c r="BYI66" s="262"/>
      <c r="BYJ66" s="262"/>
      <c r="BYK66" s="262"/>
      <c r="BYL66" s="350"/>
      <c r="BYM66" s="262"/>
      <c r="BYN66" s="262"/>
      <c r="BYO66" s="262"/>
      <c r="BYP66" s="262"/>
      <c r="BYQ66" s="262"/>
      <c r="BYR66" s="262"/>
      <c r="BYS66" s="262"/>
      <c r="BYT66" s="262"/>
      <c r="BYU66" s="262"/>
      <c r="BYV66" s="388"/>
      <c r="BYW66" s="388"/>
      <c r="BYX66" s="388"/>
      <c r="BYY66" s="349"/>
      <c r="BYZ66" s="262"/>
      <c r="BZA66" s="262"/>
      <c r="BZB66" s="262"/>
      <c r="BZC66" s="350"/>
      <c r="BZD66" s="262"/>
      <c r="BZE66" s="262"/>
      <c r="BZF66" s="262"/>
      <c r="BZG66" s="262"/>
      <c r="BZH66" s="262"/>
      <c r="BZI66" s="262"/>
      <c r="BZJ66" s="262"/>
      <c r="BZK66" s="262"/>
      <c r="BZL66" s="262"/>
      <c r="BZM66" s="388"/>
      <c r="BZN66" s="388"/>
      <c r="BZO66" s="388"/>
      <c r="BZP66" s="349"/>
      <c r="BZQ66" s="262"/>
      <c r="BZR66" s="262"/>
      <c r="BZS66" s="262"/>
      <c r="BZT66" s="350"/>
      <c r="BZU66" s="262"/>
      <c r="BZV66" s="262"/>
      <c r="BZW66" s="262"/>
      <c r="BZX66" s="262"/>
      <c r="BZY66" s="262"/>
      <c r="BZZ66" s="262"/>
      <c r="CAA66" s="262"/>
      <c r="CAB66" s="262"/>
      <c r="CAC66" s="262"/>
      <c r="CAD66" s="388"/>
      <c r="CAE66" s="388"/>
      <c r="CAF66" s="388"/>
      <c r="CAG66" s="349"/>
      <c r="CAH66" s="262"/>
      <c r="CAI66" s="262"/>
      <c r="CAJ66" s="262"/>
      <c r="CAK66" s="350"/>
      <c r="CAL66" s="262"/>
      <c r="CAM66" s="262"/>
      <c r="CAN66" s="262"/>
      <c r="CAO66" s="262"/>
      <c r="CAP66" s="262"/>
      <c r="CAQ66" s="262"/>
      <c r="CAR66" s="262"/>
      <c r="CAS66" s="262"/>
      <c r="CAT66" s="262"/>
      <c r="CAU66" s="388"/>
      <c r="CAV66" s="388"/>
      <c r="CAW66" s="388"/>
      <c r="CAX66" s="349"/>
      <c r="CAY66" s="262"/>
      <c r="CAZ66" s="262"/>
      <c r="CBA66" s="262"/>
      <c r="CBB66" s="350"/>
      <c r="CBC66" s="262"/>
      <c r="CBD66" s="262"/>
      <c r="CBE66" s="262"/>
      <c r="CBF66" s="262"/>
      <c r="CBG66" s="262"/>
      <c r="CBH66" s="262"/>
      <c r="CBI66" s="262"/>
      <c r="CBJ66" s="262"/>
      <c r="CBK66" s="262"/>
      <c r="CBL66" s="388"/>
      <c r="CBM66" s="388"/>
      <c r="CBN66" s="388"/>
      <c r="CBO66" s="349"/>
      <c r="CBP66" s="262"/>
      <c r="CBQ66" s="262"/>
      <c r="CBR66" s="262"/>
      <c r="CBS66" s="350"/>
      <c r="CBT66" s="262"/>
      <c r="CBU66" s="262"/>
      <c r="CBV66" s="262"/>
      <c r="CBW66" s="262"/>
      <c r="CBX66" s="262"/>
      <c r="CBY66" s="262"/>
      <c r="CBZ66" s="262"/>
      <c r="CCA66" s="262"/>
      <c r="CCB66" s="262"/>
      <c r="CCC66" s="388"/>
      <c r="CCD66" s="388"/>
      <c r="CCE66" s="388"/>
      <c r="CCF66" s="349"/>
      <c r="CCG66" s="262"/>
      <c r="CCH66" s="262"/>
      <c r="CCI66" s="262"/>
      <c r="CCJ66" s="350"/>
      <c r="CCK66" s="262"/>
      <c r="CCL66" s="262"/>
      <c r="CCM66" s="262"/>
      <c r="CCN66" s="262"/>
      <c r="CCO66" s="262"/>
      <c r="CCP66" s="262"/>
      <c r="CCQ66" s="262"/>
      <c r="CCR66" s="262"/>
      <c r="CCS66" s="262"/>
      <c r="CCT66" s="388"/>
      <c r="CCU66" s="388"/>
      <c r="CCV66" s="388"/>
      <c r="CCW66" s="349"/>
      <c r="CCX66" s="262"/>
      <c r="CCY66" s="262"/>
      <c r="CCZ66" s="262"/>
      <c r="CDA66" s="350"/>
      <c r="CDB66" s="262"/>
      <c r="CDC66" s="262"/>
      <c r="CDD66" s="262"/>
      <c r="CDE66" s="262"/>
      <c r="CDF66" s="262"/>
      <c r="CDG66" s="262"/>
      <c r="CDH66" s="262"/>
      <c r="CDI66" s="262"/>
      <c r="CDJ66" s="262"/>
      <c r="CDK66" s="388"/>
      <c r="CDL66" s="388"/>
      <c r="CDM66" s="388"/>
      <c r="CDN66" s="349"/>
      <c r="CDO66" s="262"/>
      <c r="CDP66" s="262"/>
      <c r="CDQ66" s="262"/>
      <c r="CDR66" s="350"/>
      <c r="CDS66" s="262"/>
      <c r="CDT66" s="262"/>
      <c r="CDU66" s="262"/>
      <c r="CDV66" s="262"/>
      <c r="CDW66" s="262"/>
      <c r="CDX66" s="262"/>
      <c r="CDY66" s="262"/>
      <c r="CDZ66" s="262"/>
      <c r="CEA66" s="262"/>
      <c r="CEB66" s="388"/>
      <c r="CEC66" s="388"/>
      <c r="CED66" s="388"/>
      <c r="CEE66" s="349"/>
      <c r="CEF66" s="262"/>
      <c r="CEG66" s="262"/>
      <c r="CEH66" s="262"/>
      <c r="CEI66" s="350"/>
      <c r="CEJ66" s="262"/>
      <c r="CEK66" s="262"/>
      <c r="CEL66" s="262"/>
      <c r="CEM66" s="262"/>
      <c r="CEN66" s="262"/>
      <c r="CEO66" s="262"/>
      <c r="CEP66" s="262"/>
      <c r="CEQ66" s="262"/>
      <c r="CER66" s="262"/>
      <c r="CES66" s="388"/>
      <c r="CET66" s="388"/>
      <c r="CEU66" s="388"/>
      <c r="CEV66" s="349"/>
      <c r="CEW66" s="262"/>
      <c r="CEX66" s="262"/>
      <c r="CEY66" s="262"/>
      <c r="CEZ66" s="350"/>
      <c r="CFA66" s="262"/>
      <c r="CFB66" s="262"/>
      <c r="CFC66" s="262"/>
      <c r="CFD66" s="262"/>
      <c r="CFE66" s="262"/>
      <c r="CFF66" s="262"/>
      <c r="CFG66" s="262"/>
      <c r="CFH66" s="262"/>
      <c r="CFI66" s="262"/>
      <c r="CFJ66" s="388"/>
      <c r="CFK66" s="388"/>
      <c r="CFL66" s="388"/>
      <c r="CFM66" s="349"/>
      <c r="CFN66" s="262"/>
      <c r="CFO66" s="262"/>
      <c r="CFP66" s="262"/>
      <c r="CFQ66" s="350"/>
      <c r="CFR66" s="262"/>
      <c r="CFS66" s="262"/>
      <c r="CFT66" s="262"/>
      <c r="CFU66" s="262"/>
      <c r="CFV66" s="262"/>
      <c r="CFW66" s="262"/>
      <c r="CFX66" s="262"/>
      <c r="CFY66" s="262"/>
      <c r="CFZ66" s="262"/>
      <c r="CGA66" s="388"/>
      <c r="CGB66" s="388"/>
      <c r="CGC66" s="388"/>
      <c r="CGD66" s="349"/>
      <c r="CGE66" s="262"/>
      <c r="CGF66" s="262"/>
      <c r="CGG66" s="262"/>
      <c r="CGH66" s="350"/>
      <c r="CGI66" s="262"/>
      <c r="CGJ66" s="262"/>
      <c r="CGK66" s="262"/>
      <c r="CGL66" s="262"/>
      <c r="CGM66" s="262"/>
      <c r="CGN66" s="262"/>
      <c r="CGO66" s="262"/>
      <c r="CGP66" s="262"/>
      <c r="CGQ66" s="262"/>
      <c r="CGR66" s="388"/>
      <c r="CGS66" s="388"/>
      <c r="CGT66" s="388"/>
      <c r="CGU66" s="349"/>
      <c r="CGV66" s="262"/>
      <c r="CGW66" s="262"/>
      <c r="CGX66" s="262"/>
      <c r="CGY66" s="350"/>
      <c r="CGZ66" s="262"/>
      <c r="CHA66" s="262"/>
      <c r="CHB66" s="262"/>
      <c r="CHC66" s="262"/>
      <c r="CHD66" s="262"/>
      <c r="CHE66" s="262"/>
      <c r="CHF66" s="262"/>
      <c r="CHG66" s="262"/>
      <c r="CHH66" s="262"/>
      <c r="CHI66" s="388"/>
      <c r="CHJ66" s="388"/>
      <c r="CHK66" s="388"/>
      <c r="CHL66" s="349"/>
      <c r="CHM66" s="262"/>
      <c r="CHN66" s="262"/>
      <c r="CHO66" s="262"/>
      <c r="CHP66" s="350"/>
      <c r="CHQ66" s="262"/>
      <c r="CHR66" s="262"/>
      <c r="CHS66" s="262"/>
      <c r="CHT66" s="262"/>
      <c r="CHU66" s="262"/>
      <c r="CHV66" s="262"/>
      <c r="CHW66" s="262"/>
      <c r="CHX66" s="262"/>
      <c r="CHY66" s="262"/>
      <c r="CHZ66" s="388"/>
      <c r="CIA66" s="388"/>
      <c r="CIB66" s="388"/>
      <c r="CIC66" s="349"/>
      <c r="CID66" s="262"/>
      <c r="CIE66" s="262"/>
      <c r="CIF66" s="262"/>
      <c r="CIG66" s="350"/>
      <c r="CIH66" s="262"/>
      <c r="CII66" s="262"/>
      <c r="CIJ66" s="262"/>
      <c r="CIK66" s="262"/>
      <c r="CIL66" s="262"/>
      <c r="CIM66" s="262"/>
      <c r="CIN66" s="262"/>
      <c r="CIO66" s="262"/>
      <c r="CIP66" s="262"/>
      <c r="CIQ66" s="388"/>
      <c r="CIR66" s="388"/>
      <c r="CIS66" s="388"/>
      <c r="CIT66" s="349"/>
      <c r="CIU66" s="262"/>
      <c r="CIV66" s="262"/>
      <c r="CIW66" s="262"/>
      <c r="CIX66" s="350"/>
      <c r="CIY66" s="262"/>
      <c r="CIZ66" s="262"/>
      <c r="CJA66" s="262"/>
      <c r="CJB66" s="262"/>
      <c r="CJC66" s="262"/>
      <c r="CJD66" s="262"/>
      <c r="CJE66" s="262"/>
      <c r="CJF66" s="262"/>
      <c r="CJG66" s="262"/>
      <c r="CJH66" s="388"/>
      <c r="CJI66" s="388"/>
      <c r="CJJ66" s="388"/>
      <c r="CJK66" s="349"/>
      <c r="CJL66" s="262"/>
      <c r="CJM66" s="262"/>
      <c r="CJN66" s="262"/>
      <c r="CJO66" s="350"/>
      <c r="CJP66" s="262"/>
      <c r="CJQ66" s="262"/>
      <c r="CJR66" s="262"/>
      <c r="CJS66" s="262"/>
      <c r="CJT66" s="262"/>
      <c r="CJU66" s="262"/>
      <c r="CJV66" s="262"/>
      <c r="CJW66" s="262"/>
      <c r="CJX66" s="262"/>
      <c r="CJY66" s="388"/>
      <c r="CJZ66" s="388"/>
      <c r="CKA66" s="388"/>
      <c r="CKB66" s="349"/>
      <c r="CKC66" s="262"/>
      <c r="CKD66" s="262"/>
      <c r="CKE66" s="262"/>
      <c r="CKF66" s="350"/>
      <c r="CKG66" s="262"/>
      <c r="CKH66" s="262"/>
      <c r="CKI66" s="262"/>
      <c r="CKJ66" s="262"/>
      <c r="CKK66" s="262"/>
      <c r="CKL66" s="262"/>
      <c r="CKM66" s="262"/>
      <c r="CKN66" s="262"/>
      <c r="CKO66" s="262"/>
      <c r="CKP66" s="388"/>
      <c r="CKQ66" s="388"/>
      <c r="CKR66" s="388"/>
      <c r="CKS66" s="349"/>
      <c r="CKT66" s="262"/>
      <c r="CKU66" s="262"/>
      <c r="CKV66" s="262"/>
      <c r="CKW66" s="350"/>
      <c r="CKX66" s="262"/>
      <c r="CKY66" s="262"/>
      <c r="CKZ66" s="262"/>
      <c r="CLA66" s="262"/>
      <c r="CLB66" s="262"/>
      <c r="CLC66" s="262"/>
      <c r="CLD66" s="262"/>
      <c r="CLE66" s="262"/>
      <c r="CLF66" s="262"/>
      <c r="CLG66" s="388"/>
      <c r="CLH66" s="388"/>
      <c r="CLI66" s="388"/>
      <c r="CLJ66" s="349"/>
      <c r="CLK66" s="262"/>
      <c r="CLL66" s="262"/>
      <c r="CLM66" s="262"/>
      <c r="CLN66" s="350"/>
      <c r="CLO66" s="262"/>
      <c r="CLP66" s="262"/>
      <c r="CLQ66" s="262"/>
      <c r="CLR66" s="262"/>
      <c r="CLS66" s="262"/>
      <c r="CLT66" s="262"/>
      <c r="CLU66" s="262"/>
      <c r="CLV66" s="262"/>
      <c r="CLW66" s="262"/>
      <c r="CLX66" s="388"/>
      <c r="CLY66" s="388"/>
      <c r="CLZ66" s="388"/>
      <c r="CMA66" s="349"/>
      <c r="CMB66" s="262"/>
      <c r="CMC66" s="262"/>
      <c r="CMD66" s="262"/>
      <c r="CME66" s="350"/>
      <c r="CMF66" s="262"/>
      <c r="CMG66" s="262"/>
      <c r="CMH66" s="262"/>
      <c r="CMI66" s="262"/>
      <c r="CMJ66" s="262"/>
      <c r="CMK66" s="262"/>
      <c r="CML66" s="262"/>
      <c r="CMM66" s="262"/>
      <c r="CMN66" s="262"/>
      <c r="CMO66" s="388"/>
      <c r="CMP66" s="388"/>
      <c r="CMQ66" s="388"/>
      <c r="CMR66" s="349"/>
      <c r="CMS66" s="262"/>
      <c r="CMT66" s="262"/>
      <c r="CMU66" s="262"/>
      <c r="CMV66" s="350"/>
      <c r="CMW66" s="262"/>
      <c r="CMX66" s="262"/>
      <c r="CMY66" s="262"/>
      <c r="CMZ66" s="262"/>
      <c r="CNA66" s="262"/>
      <c r="CNB66" s="262"/>
      <c r="CNC66" s="262"/>
      <c r="CND66" s="262"/>
      <c r="CNE66" s="262"/>
      <c r="CNF66" s="388"/>
      <c r="CNG66" s="388"/>
      <c r="CNH66" s="388"/>
      <c r="CNI66" s="349"/>
      <c r="CNJ66" s="262"/>
      <c r="CNK66" s="262"/>
      <c r="CNL66" s="262"/>
      <c r="CNM66" s="350"/>
      <c r="CNN66" s="262"/>
      <c r="CNO66" s="262"/>
      <c r="CNP66" s="262"/>
      <c r="CNQ66" s="262"/>
      <c r="CNR66" s="262"/>
      <c r="CNS66" s="262"/>
      <c r="CNT66" s="262"/>
      <c r="CNU66" s="262"/>
      <c r="CNV66" s="262"/>
      <c r="CNW66" s="388"/>
      <c r="CNX66" s="388"/>
      <c r="CNY66" s="388"/>
      <c r="CNZ66" s="349"/>
      <c r="COA66" s="262"/>
      <c r="COB66" s="262"/>
      <c r="COC66" s="262"/>
      <c r="COD66" s="350"/>
      <c r="COE66" s="262"/>
      <c r="COF66" s="262"/>
      <c r="COG66" s="262"/>
      <c r="COH66" s="262"/>
      <c r="COI66" s="262"/>
      <c r="COJ66" s="262"/>
      <c r="COK66" s="262"/>
      <c r="COL66" s="262"/>
      <c r="COM66" s="262"/>
      <c r="CON66" s="388"/>
      <c r="COO66" s="388"/>
      <c r="COP66" s="388"/>
      <c r="COQ66" s="349"/>
      <c r="COR66" s="262"/>
      <c r="COS66" s="262"/>
      <c r="COT66" s="262"/>
      <c r="COU66" s="350"/>
      <c r="COV66" s="262"/>
      <c r="COW66" s="262"/>
      <c r="COX66" s="262"/>
      <c r="COY66" s="262"/>
      <c r="COZ66" s="262"/>
      <c r="CPA66" s="262"/>
      <c r="CPB66" s="262"/>
      <c r="CPC66" s="262"/>
      <c r="CPD66" s="262"/>
      <c r="CPE66" s="388"/>
      <c r="CPF66" s="388"/>
      <c r="CPG66" s="388"/>
      <c r="CPH66" s="349"/>
      <c r="CPI66" s="262"/>
      <c r="CPJ66" s="262"/>
      <c r="CPK66" s="262"/>
      <c r="CPL66" s="350"/>
      <c r="CPM66" s="262"/>
      <c r="CPN66" s="262"/>
      <c r="CPO66" s="262"/>
      <c r="CPP66" s="262"/>
      <c r="CPQ66" s="262"/>
      <c r="CPR66" s="262"/>
      <c r="CPS66" s="262"/>
      <c r="CPT66" s="262"/>
      <c r="CPU66" s="262"/>
      <c r="CPV66" s="388"/>
      <c r="CPW66" s="388"/>
      <c r="CPX66" s="388"/>
      <c r="CPY66" s="349"/>
      <c r="CPZ66" s="262"/>
      <c r="CQA66" s="262"/>
      <c r="CQB66" s="262"/>
      <c r="CQC66" s="350"/>
      <c r="CQD66" s="262"/>
      <c r="CQE66" s="262"/>
      <c r="CQF66" s="262"/>
      <c r="CQG66" s="262"/>
      <c r="CQH66" s="262"/>
      <c r="CQI66" s="262"/>
      <c r="CQJ66" s="262"/>
      <c r="CQK66" s="262"/>
      <c r="CQL66" s="262"/>
      <c r="CQM66" s="388"/>
      <c r="CQN66" s="388"/>
      <c r="CQO66" s="388"/>
      <c r="CQP66" s="349"/>
      <c r="CQQ66" s="262"/>
      <c r="CQR66" s="262"/>
      <c r="CQS66" s="262"/>
      <c r="CQT66" s="350"/>
      <c r="CQU66" s="262"/>
      <c r="CQV66" s="262"/>
      <c r="CQW66" s="262"/>
      <c r="CQX66" s="262"/>
      <c r="CQY66" s="262"/>
      <c r="CQZ66" s="262"/>
      <c r="CRA66" s="262"/>
      <c r="CRB66" s="262"/>
      <c r="CRC66" s="262"/>
      <c r="CRD66" s="388"/>
      <c r="CRE66" s="388"/>
      <c r="CRF66" s="388"/>
      <c r="CRG66" s="349"/>
      <c r="CRH66" s="262"/>
      <c r="CRI66" s="262"/>
      <c r="CRJ66" s="262"/>
      <c r="CRK66" s="350"/>
      <c r="CRL66" s="262"/>
      <c r="CRM66" s="262"/>
      <c r="CRN66" s="262"/>
      <c r="CRO66" s="262"/>
      <c r="CRP66" s="262"/>
      <c r="CRQ66" s="262"/>
      <c r="CRR66" s="262"/>
      <c r="CRS66" s="262"/>
      <c r="CRT66" s="262"/>
      <c r="CRU66" s="388"/>
      <c r="CRV66" s="388"/>
      <c r="CRW66" s="388"/>
      <c r="CRX66" s="349"/>
      <c r="CRY66" s="262"/>
      <c r="CRZ66" s="262"/>
      <c r="CSA66" s="262"/>
      <c r="CSB66" s="350"/>
      <c r="CSC66" s="262"/>
      <c r="CSD66" s="262"/>
      <c r="CSE66" s="262"/>
      <c r="CSF66" s="262"/>
      <c r="CSG66" s="262"/>
      <c r="CSH66" s="262"/>
      <c r="CSI66" s="262"/>
      <c r="CSJ66" s="262"/>
      <c r="CSK66" s="262"/>
      <c r="CSL66" s="388"/>
      <c r="CSM66" s="388"/>
      <c r="CSN66" s="388"/>
      <c r="CSO66" s="349"/>
      <c r="CSP66" s="262"/>
      <c r="CSQ66" s="262"/>
      <c r="CSR66" s="262"/>
      <c r="CSS66" s="350"/>
      <c r="CST66" s="262"/>
      <c r="CSU66" s="262"/>
      <c r="CSV66" s="262"/>
      <c r="CSW66" s="262"/>
      <c r="CSX66" s="262"/>
      <c r="CSY66" s="262"/>
      <c r="CSZ66" s="262"/>
      <c r="CTA66" s="262"/>
      <c r="CTB66" s="262"/>
      <c r="CTC66" s="388"/>
      <c r="CTD66" s="388"/>
      <c r="CTE66" s="388"/>
      <c r="CTF66" s="349"/>
      <c r="CTG66" s="262"/>
      <c r="CTH66" s="262"/>
      <c r="CTI66" s="262"/>
      <c r="CTJ66" s="350"/>
      <c r="CTK66" s="262"/>
      <c r="CTL66" s="262"/>
      <c r="CTM66" s="262"/>
      <c r="CTN66" s="262"/>
      <c r="CTO66" s="262"/>
      <c r="CTP66" s="262"/>
      <c r="CTQ66" s="262"/>
      <c r="CTR66" s="262"/>
      <c r="CTS66" s="262"/>
      <c r="CTT66" s="388"/>
      <c r="CTU66" s="388"/>
      <c r="CTV66" s="388"/>
      <c r="CTW66" s="349"/>
      <c r="CTX66" s="262"/>
      <c r="CTY66" s="262"/>
      <c r="CTZ66" s="262"/>
      <c r="CUA66" s="350"/>
      <c r="CUB66" s="262"/>
      <c r="CUC66" s="262"/>
      <c r="CUD66" s="262"/>
      <c r="CUE66" s="262"/>
      <c r="CUF66" s="262"/>
      <c r="CUG66" s="262"/>
      <c r="CUH66" s="262"/>
      <c r="CUI66" s="262"/>
      <c r="CUJ66" s="262"/>
      <c r="CUK66" s="388"/>
      <c r="CUL66" s="388"/>
      <c r="CUM66" s="388"/>
      <c r="CUN66" s="349"/>
      <c r="CUO66" s="262"/>
      <c r="CUP66" s="262"/>
      <c r="CUQ66" s="262"/>
      <c r="CUR66" s="350"/>
      <c r="CUS66" s="262"/>
      <c r="CUT66" s="262"/>
      <c r="CUU66" s="262"/>
      <c r="CUV66" s="262"/>
      <c r="CUW66" s="262"/>
      <c r="CUX66" s="262"/>
      <c r="CUY66" s="262"/>
      <c r="CUZ66" s="262"/>
      <c r="CVA66" s="262"/>
      <c r="CVB66" s="388"/>
      <c r="CVC66" s="388"/>
      <c r="CVD66" s="388"/>
      <c r="CVE66" s="349"/>
      <c r="CVF66" s="262"/>
      <c r="CVG66" s="262"/>
      <c r="CVH66" s="262"/>
      <c r="CVI66" s="350"/>
      <c r="CVJ66" s="262"/>
      <c r="CVK66" s="262"/>
      <c r="CVL66" s="262"/>
      <c r="CVM66" s="262"/>
      <c r="CVN66" s="262"/>
      <c r="CVO66" s="262"/>
      <c r="CVP66" s="262"/>
      <c r="CVQ66" s="262"/>
      <c r="CVR66" s="262"/>
      <c r="CVS66" s="388"/>
      <c r="CVT66" s="388"/>
      <c r="CVU66" s="388"/>
      <c r="CVV66" s="349"/>
      <c r="CVW66" s="262"/>
      <c r="CVX66" s="262"/>
      <c r="CVY66" s="262"/>
      <c r="CVZ66" s="350"/>
      <c r="CWA66" s="262"/>
      <c r="CWB66" s="262"/>
      <c r="CWC66" s="262"/>
      <c r="CWD66" s="262"/>
      <c r="CWE66" s="262"/>
      <c r="CWF66" s="262"/>
      <c r="CWG66" s="262"/>
      <c r="CWH66" s="262"/>
      <c r="CWI66" s="262"/>
      <c r="CWJ66" s="388"/>
      <c r="CWK66" s="388"/>
      <c r="CWL66" s="388"/>
      <c r="CWM66" s="349"/>
      <c r="CWN66" s="262"/>
      <c r="CWO66" s="262"/>
      <c r="CWP66" s="262"/>
      <c r="CWQ66" s="350"/>
      <c r="CWR66" s="262"/>
      <c r="CWS66" s="262"/>
      <c r="CWT66" s="262"/>
      <c r="CWU66" s="262"/>
      <c r="CWV66" s="262"/>
      <c r="CWW66" s="262"/>
      <c r="CWX66" s="262"/>
      <c r="CWY66" s="262"/>
      <c r="CWZ66" s="262"/>
      <c r="CXA66" s="388"/>
      <c r="CXB66" s="388"/>
      <c r="CXC66" s="388"/>
      <c r="CXD66" s="349"/>
      <c r="CXE66" s="262"/>
      <c r="CXF66" s="262"/>
      <c r="CXG66" s="262"/>
      <c r="CXH66" s="350"/>
      <c r="CXI66" s="262"/>
      <c r="CXJ66" s="262"/>
      <c r="CXK66" s="262"/>
      <c r="CXL66" s="262"/>
      <c r="CXM66" s="262"/>
      <c r="CXN66" s="262"/>
      <c r="CXO66" s="262"/>
      <c r="CXP66" s="262"/>
      <c r="CXQ66" s="262"/>
      <c r="CXR66" s="388"/>
      <c r="CXS66" s="388"/>
      <c r="CXT66" s="388"/>
      <c r="CXU66" s="349"/>
      <c r="CXV66" s="262"/>
      <c r="CXW66" s="262"/>
      <c r="CXX66" s="262"/>
      <c r="CXY66" s="350"/>
      <c r="CXZ66" s="262"/>
      <c r="CYA66" s="262"/>
      <c r="CYB66" s="262"/>
      <c r="CYC66" s="262"/>
      <c r="CYD66" s="262"/>
      <c r="CYE66" s="262"/>
      <c r="CYF66" s="262"/>
      <c r="CYG66" s="262"/>
      <c r="CYH66" s="262"/>
      <c r="CYI66" s="388"/>
      <c r="CYJ66" s="388"/>
      <c r="CYK66" s="388"/>
      <c r="CYL66" s="349"/>
      <c r="CYM66" s="262"/>
      <c r="CYN66" s="262"/>
      <c r="CYO66" s="262"/>
      <c r="CYP66" s="350"/>
      <c r="CYQ66" s="262"/>
      <c r="CYR66" s="262"/>
      <c r="CYS66" s="262"/>
      <c r="CYT66" s="262"/>
      <c r="CYU66" s="262"/>
      <c r="CYV66" s="262"/>
      <c r="CYW66" s="262"/>
      <c r="CYX66" s="262"/>
      <c r="CYY66" s="262"/>
      <c r="CYZ66" s="388"/>
      <c r="CZA66" s="388"/>
      <c r="CZB66" s="388"/>
      <c r="CZC66" s="349"/>
      <c r="CZD66" s="262"/>
      <c r="CZE66" s="262"/>
      <c r="CZF66" s="262"/>
      <c r="CZG66" s="350"/>
      <c r="CZH66" s="262"/>
      <c r="CZI66" s="262"/>
      <c r="CZJ66" s="262"/>
      <c r="CZK66" s="262"/>
      <c r="CZL66" s="262"/>
      <c r="CZM66" s="262"/>
      <c r="CZN66" s="262"/>
      <c r="CZO66" s="262"/>
      <c r="CZP66" s="262"/>
      <c r="CZQ66" s="388"/>
      <c r="CZR66" s="388"/>
      <c r="CZS66" s="388"/>
      <c r="CZT66" s="349"/>
      <c r="CZU66" s="262"/>
      <c r="CZV66" s="262"/>
      <c r="CZW66" s="262"/>
      <c r="CZX66" s="350"/>
      <c r="CZY66" s="262"/>
      <c r="CZZ66" s="262"/>
      <c r="DAA66" s="262"/>
      <c r="DAB66" s="262"/>
      <c r="DAC66" s="262"/>
      <c r="DAD66" s="262"/>
      <c r="DAE66" s="262"/>
      <c r="DAF66" s="262"/>
      <c r="DAG66" s="262"/>
      <c r="DAH66" s="388"/>
      <c r="DAI66" s="388"/>
      <c r="DAJ66" s="388"/>
      <c r="DAK66" s="349"/>
      <c r="DAL66" s="262"/>
      <c r="DAM66" s="262"/>
      <c r="DAN66" s="262"/>
      <c r="DAO66" s="350"/>
      <c r="DAP66" s="262"/>
      <c r="DAQ66" s="262"/>
      <c r="DAR66" s="262"/>
      <c r="DAS66" s="262"/>
      <c r="DAT66" s="262"/>
      <c r="DAU66" s="262"/>
      <c r="DAV66" s="262"/>
      <c r="DAW66" s="262"/>
      <c r="DAX66" s="262"/>
      <c r="DAY66" s="388"/>
      <c r="DAZ66" s="388"/>
      <c r="DBA66" s="388"/>
      <c r="DBB66" s="349"/>
      <c r="DBC66" s="262"/>
      <c r="DBD66" s="262"/>
      <c r="DBE66" s="262"/>
      <c r="DBF66" s="350"/>
      <c r="DBG66" s="262"/>
      <c r="DBH66" s="262"/>
      <c r="DBI66" s="262"/>
      <c r="DBJ66" s="262"/>
      <c r="DBK66" s="262"/>
      <c r="DBL66" s="262"/>
      <c r="DBM66" s="262"/>
      <c r="DBN66" s="262"/>
      <c r="DBO66" s="262"/>
      <c r="DBP66" s="388"/>
      <c r="DBQ66" s="388"/>
      <c r="DBR66" s="388"/>
      <c r="DBS66" s="349"/>
      <c r="DBT66" s="262"/>
      <c r="DBU66" s="262"/>
      <c r="DBV66" s="262"/>
      <c r="DBW66" s="350"/>
      <c r="DBX66" s="262"/>
      <c r="DBY66" s="262"/>
      <c r="DBZ66" s="262"/>
      <c r="DCA66" s="262"/>
      <c r="DCB66" s="262"/>
      <c r="DCC66" s="262"/>
      <c r="DCD66" s="262"/>
      <c r="DCE66" s="262"/>
      <c r="DCF66" s="262"/>
      <c r="DCG66" s="388"/>
      <c r="DCH66" s="388"/>
      <c r="DCI66" s="388"/>
      <c r="DCJ66" s="349"/>
      <c r="DCK66" s="262"/>
      <c r="DCL66" s="262"/>
      <c r="DCM66" s="262"/>
      <c r="DCN66" s="350"/>
      <c r="DCO66" s="262"/>
      <c r="DCP66" s="262"/>
      <c r="DCQ66" s="262"/>
      <c r="DCR66" s="262"/>
      <c r="DCS66" s="262"/>
      <c r="DCT66" s="262"/>
      <c r="DCU66" s="262"/>
      <c r="DCV66" s="262"/>
      <c r="DCW66" s="262"/>
      <c r="DCX66" s="388"/>
      <c r="DCY66" s="388"/>
      <c r="DCZ66" s="388"/>
      <c r="DDA66" s="349"/>
      <c r="DDB66" s="262"/>
      <c r="DDC66" s="262"/>
      <c r="DDD66" s="262"/>
      <c r="DDE66" s="350"/>
      <c r="DDF66" s="262"/>
      <c r="DDG66" s="262"/>
      <c r="DDH66" s="262"/>
      <c r="DDI66" s="262"/>
      <c r="DDJ66" s="262"/>
      <c r="DDK66" s="262"/>
      <c r="DDL66" s="262"/>
      <c r="DDM66" s="262"/>
      <c r="DDN66" s="262"/>
      <c r="DDO66" s="388"/>
      <c r="DDP66" s="388"/>
      <c r="DDQ66" s="388"/>
      <c r="DDR66" s="349"/>
      <c r="DDS66" s="262"/>
      <c r="DDT66" s="262"/>
      <c r="DDU66" s="262"/>
      <c r="DDV66" s="350"/>
      <c r="DDW66" s="262"/>
      <c r="DDX66" s="262"/>
      <c r="DDY66" s="262"/>
      <c r="DDZ66" s="262"/>
      <c r="DEA66" s="262"/>
      <c r="DEB66" s="262"/>
      <c r="DEC66" s="262"/>
      <c r="DED66" s="262"/>
      <c r="DEE66" s="262"/>
      <c r="DEF66" s="388"/>
      <c r="DEG66" s="388"/>
      <c r="DEH66" s="388"/>
      <c r="DEI66" s="349"/>
      <c r="DEJ66" s="262"/>
      <c r="DEK66" s="262"/>
      <c r="DEL66" s="262"/>
      <c r="DEM66" s="350"/>
      <c r="DEN66" s="262"/>
      <c r="DEO66" s="262"/>
      <c r="DEP66" s="262"/>
      <c r="DEQ66" s="262"/>
      <c r="DER66" s="262"/>
      <c r="DES66" s="262"/>
      <c r="DET66" s="262"/>
      <c r="DEU66" s="262"/>
      <c r="DEV66" s="262"/>
      <c r="DEW66" s="388"/>
      <c r="DEX66" s="388"/>
      <c r="DEY66" s="388"/>
      <c r="DEZ66" s="349"/>
      <c r="DFA66" s="262"/>
      <c r="DFB66" s="262"/>
      <c r="DFC66" s="262"/>
      <c r="DFD66" s="350"/>
      <c r="DFE66" s="262"/>
      <c r="DFF66" s="262"/>
      <c r="DFG66" s="262"/>
      <c r="DFH66" s="262"/>
      <c r="DFI66" s="262"/>
      <c r="DFJ66" s="262"/>
      <c r="DFK66" s="262"/>
      <c r="DFL66" s="262"/>
      <c r="DFM66" s="262"/>
      <c r="DFN66" s="388"/>
      <c r="DFO66" s="388"/>
      <c r="DFP66" s="388"/>
      <c r="DFQ66" s="349"/>
      <c r="DFR66" s="262"/>
      <c r="DFS66" s="262"/>
      <c r="DFT66" s="262"/>
      <c r="DFU66" s="350"/>
      <c r="DFV66" s="262"/>
      <c r="DFW66" s="262"/>
      <c r="DFX66" s="262"/>
      <c r="DFY66" s="262"/>
      <c r="DFZ66" s="262"/>
      <c r="DGA66" s="262"/>
      <c r="DGB66" s="262"/>
      <c r="DGC66" s="262"/>
      <c r="DGD66" s="262"/>
      <c r="DGE66" s="388"/>
      <c r="DGF66" s="388"/>
      <c r="DGG66" s="388"/>
      <c r="DGH66" s="349"/>
      <c r="DGI66" s="262"/>
      <c r="DGJ66" s="262"/>
      <c r="DGK66" s="262"/>
      <c r="DGL66" s="350"/>
      <c r="DGM66" s="262"/>
      <c r="DGN66" s="262"/>
      <c r="DGO66" s="262"/>
      <c r="DGP66" s="262"/>
      <c r="DGQ66" s="262"/>
      <c r="DGR66" s="262"/>
      <c r="DGS66" s="262"/>
      <c r="DGT66" s="262"/>
      <c r="DGU66" s="262"/>
      <c r="DGV66" s="388"/>
      <c r="DGW66" s="388"/>
      <c r="DGX66" s="388"/>
      <c r="DGY66" s="349"/>
      <c r="DGZ66" s="262"/>
      <c r="DHA66" s="262"/>
      <c r="DHB66" s="262"/>
      <c r="DHC66" s="350"/>
      <c r="DHD66" s="262"/>
      <c r="DHE66" s="262"/>
      <c r="DHF66" s="262"/>
      <c r="DHG66" s="262"/>
      <c r="DHH66" s="262"/>
      <c r="DHI66" s="262"/>
      <c r="DHJ66" s="262"/>
      <c r="DHK66" s="262"/>
      <c r="DHL66" s="262"/>
      <c r="DHM66" s="388"/>
      <c r="DHN66" s="388"/>
      <c r="DHO66" s="388"/>
      <c r="DHP66" s="349"/>
      <c r="DHQ66" s="262"/>
      <c r="DHR66" s="262"/>
      <c r="DHS66" s="262"/>
      <c r="DHT66" s="350"/>
      <c r="DHU66" s="262"/>
      <c r="DHV66" s="262"/>
      <c r="DHW66" s="262"/>
      <c r="DHX66" s="262"/>
      <c r="DHY66" s="262"/>
      <c r="DHZ66" s="262"/>
      <c r="DIA66" s="262"/>
      <c r="DIB66" s="262"/>
      <c r="DIC66" s="262"/>
      <c r="DID66" s="388"/>
      <c r="DIE66" s="388"/>
      <c r="DIF66" s="388"/>
      <c r="DIG66" s="349"/>
      <c r="DIH66" s="262"/>
      <c r="DII66" s="262"/>
      <c r="DIJ66" s="262"/>
      <c r="DIK66" s="350"/>
      <c r="DIL66" s="262"/>
      <c r="DIM66" s="262"/>
      <c r="DIN66" s="262"/>
      <c r="DIO66" s="262"/>
      <c r="DIP66" s="262"/>
      <c r="DIQ66" s="262"/>
      <c r="DIR66" s="262"/>
      <c r="DIS66" s="262"/>
      <c r="DIT66" s="262"/>
      <c r="DIU66" s="388"/>
      <c r="DIV66" s="388"/>
      <c r="DIW66" s="388"/>
      <c r="DIX66" s="349"/>
      <c r="DIY66" s="262"/>
      <c r="DIZ66" s="262"/>
      <c r="DJA66" s="262"/>
      <c r="DJB66" s="350"/>
      <c r="DJC66" s="262"/>
      <c r="DJD66" s="262"/>
      <c r="DJE66" s="262"/>
      <c r="DJF66" s="262"/>
      <c r="DJG66" s="262"/>
      <c r="DJH66" s="262"/>
      <c r="DJI66" s="262"/>
      <c r="DJJ66" s="262"/>
      <c r="DJK66" s="262"/>
      <c r="DJL66" s="388"/>
      <c r="DJM66" s="388"/>
      <c r="DJN66" s="388"/>
      <c r="DJO66" s="349"/>
      <c r="DJP66" s="262"/>
      <c r="DJQ66" s="262"/>
      <c r="DJR66" s="262"/>
      <c r="DJS66" s="350"/>
      <c r="DJT66" s="262"/>
      <c r="DJU66" s="262"/>
      <c r="DJV66" s="262"/>
      <c r="DJW66" s="262"/>
      <c r="DJX66" s="262"/>
      <c r="DJY66" s="262"/>
      <c r="DJZ66" s="262"/>
      <c r="DKA66" s="262"/>
      <c r="DKB66" s="262"/>
      <c r="DKC66" s="388"/>
      <c r="DKD66" s="388"/>
      <c r="DKE66" s="388"/>
      <c r="DKF66" s="349"/>
      <c r="DKG66" s="262"/>
      <c r="DKH66" s="262"/>
      <c r="DKI66" s="262"/>
      <c r="DKJ66" s="350"/>
      <c r="DKK66" s="262"/>
      <c r="DKL66" s="262"/>
      <c r="DKM66" s="262"/>
      <c r="DKN66" s="262"/>
      <c r="DKO66" s="262"/>
      <c r="DKP66" s="262"/>
      <c r="DKQ66" s="262"/>
      <c r="DKR66" s="262"/>
      <c r="DKS66" s="262"/>
      <c r="DKT66" s="388"/>
      <c r="DKU66" s="388"/>
      <c r="DKV66" s="388"/>
      <c r="DKW66" s="349"/>
      <c r="DKX66" s="262"/>
      <c r="DKY66" s="262"/>
      <c r="DKZ66" s="262"/>
      <c r="DLA66" s="350"/>
      <c r="DLB66" s="262"/>
      <c r="DLC66" s="262"/>
      <c r="DLD66" s="262"/>
      <c r="DLE66" s="262"/>
      <c r="DLF66" s="262"/>
      <c r="DLG66" s="262"/>
      <c r="DLH66" s="262"/>
      <c r="DLI66" s="262"/>
      <c r="DLJ66" s="262"/>
      <c r="DLK66" s="388"/>
      <c r="DLL66" s="388"/>
      <c r="DLM66" s="388"/>
      <c r="DLN66" s="349"/>
      <c r="DLO66" s="262"/>
      <c r="DLP66" s="262"/>
      <c r="DLQ66" s="262"/>
      <c r="DLR66" s="350"/>
      <c r="DLS66" s="262"/>
      <c r="DLT66" s="262"/>
      <c r="DLU66" s="262"/>
      <c r="DLV66" s="262"/>
      <c r="DLW66" s="262"/>
      <c r="DLX66" s="262"/>
      <c r="DLY66" s="262"/>
      <c r="DLZ66" s="262"/>
      <c r="DMA66" s="262"/>
      <c r="DMB66" s="388"/>
      <c r="DMC66" s="388"/>
      <c r="DMD66" s="388"/>
      <c r="DME66" s="349"/>
      <c r="DMF66" s="262"/>
      <c r="DMG66" s="262"/>
      <c r="DMH66" s="262"/>
      <c r="DMI66" s="350"/>
      <c r="DMJ66" s="262"/>
      <c r="DMK66" s="262"/>
      <c r="DML66" s="262"/>
      <c r="DMM66" s="262"/>
      <c r="DMN66" s="262"/>
      <c r="DMO66" s="262"/>
      <c r="DMP66" s="262"/>
      <c r="DMQ66" s="262"/>
      <c r="DMR66" s="262"/>
      <c r="DMS66" s="388"/>
      <c r="DMT66" s="388"/>
      <c r="DMU66" s="388"/>
      <c r="DMV66" s="349"/>
      <c r="DMW66" s="262"/>
      <c r="DMX66" s="262"/>
      <c r="DMY66" s="262"/>
      <c r="DMZ66" s="350"/>
      <c r="DNA66" s="262"/>
      <c r="DNB66" s="262"/>
      <c r="DNC66" s="262"/>
      <c r="DND66" s="262"/>
      <c r="DNE66" s="262"/>
      <c r="DNF66" s="262"/>
      <c r="DNG66" s="262"/>
      <c r="DNH66" s="262"/>
      <c r="DNI66" s="262"/>
      <c r="DNJ66" s="388"/>
      <c r="DNK66" s="388"/>
      <c r="DNL66" s="388"/>
      <c r="DNM66" s="349"/>
      <c r="DNN66" s="262"/>
      <c r="DNO66" s="262"/>
      <c r="DNP66" s="262"/>
      <c r="DNQ66" s="350"/>
      <c r="DNR66" s="262"/>
      <c r="DNS66" s="262"/>
      <c r="DNT66" s="262"/>
      <c r="DNU66" s="262"/>
      <c r="DNV66" s="262"/>
      <c r="DNW66" s="262"/>
      <c r="DNX66" s="262"/>
      <c r="DNY66" s="262"/>
      <c r="DNZ66" s="262"/>
      <c r="DOA66" s="388"/>
      <c r="DOB66" s="388"/>
      <c r="DOC66" s="388"/>
      <c r="DOD66" s="349"/>
      <c r="DOE66" s="262"/>
      <c r="DOF66" s="262"/>
      <c r="DOG66" s="262"/>
      <c r="DOH66" s="350"/>
      <c r="DOI66" s="262"/>
      <c r="DOJ66" s="262"/>
      <c r="DOK66" s="262"/>
      <c r="DOL66" s="262"/>
      <c r="DOM66" s="262"/>
      <c r="DON66" s="262"/>
      <c r="DOO66" s="262"/>
      <c r="DOP66" s="262"/>
      <c r="DOQ66" s="262"/>
      <c r="DOR66" s="388"/>
      <c r="DOS66" s="388"/>
      <c r="DOT66" s="388"/>
      <c r="DOU66" s="349"/>
      <c r="DOV66" s="262"/>
      <c r="DOW66" s="262"/>
      <c r="DOX66" s="262"/>
      <c r="DOY66" s="350"/>
      <c r="DOZ66" s="262"/>
      <c r="DPA66" s="262"/>
      <c r="DPB66" s="262"/>
      <c r="DPC66" s="262"/>
      <c r="DPD66" s="262"/>
      <c r="DPE66" s="262"/>
      <c r="DPF66" s="262"/>
      <c r="DPG66" s="262"/>
      <c r="DPH66" s="262"/>
      <c r="DPI66" s="388"/>
      <c r="DPJ66" s="388"/>
      <c r="DPK66" s="388"/>
      <c r="DPL66" s="349"/>
      <c r="DPM66" s="262"/>
      <c r="DPN66" s="262"/>
      <c r="DPO66" s="262"/>
      <c r="DPP66" s="350"/>
      <c r="DPQ66" s="262"/>
      <c r="DPR66" s="262"/>
      <c r="DPS66" s="262"/>
      <c r="DPT66" s="262"/>
      <c r="DPU66" s="262"/>
      <c r="DPV66" s="262"/>
      <c r="DPW66" s="262"/>
      <c r="DPX66" s="262"/>
      <c r="DPY66" s="262"/>
      <c r="DPZ66" s="388"/>
      <c r="DQA66" s="388"/>
      <c r="DQB66" s="388"/>
      <c r="DQC66" s="349"/>
      <c r="DQD66" s="262"/>
      <c r="DQE66" s="262"/>
      <c r="DQF66" s="262"/>
      <c r="DQG66" s="350"/>
      <c r="DQH66" s="262"/>
      <c r="DQI66" s="262"/>
      <c r="DQJ66" s="262"/>
      <c r="DQK66" s="262"/>
      <c r="DQL66" s="262"/>
      <c r="DQM66" s="262"/>
      <c r="DQN66" s="262"/>
      <c r="DQO66" s="262"/>
      <c r="DQP66" s="262"/>
      <c r="DQQ66" s="388"/>
      <c r="DQR66" s="388"/>
      <c r="DQS66" s="388"/>
      <c r="DQT66" s="349"/>
      <c r="DQU66" s="262"/>
      <c r="DQV66" s="262"/>
      <c r="DQW66" s="262"/>
      <c r="DQX66" s="350"/>
      <c r="DQY66" s="262"/>
      <c r="DQZ66" s="262"/>
      <c r="DRA66" s="262"/>
      <c r="DRB66" s="262"/>
      <c r="DRC66" s="262"/>
      <c r="DRD66" s="262"/>
      <c r="DRE66" s="262"/>
      <c r="DRF66" s="262"/>
      <c r="DRG66" s="262"/>
      <c r="DRH66" s="388"/>
      <c r="DRI66" s="388"/>
      <c r="DRJ66" s="388"/>
      <c r="DRK66" s="349"/>
      <c r="DRL66" s="262"/>
      <c r="DRM66" s="262"/>
      <c r="DRN66" s="262"/>
      <c r="DRO66" s="350"/>
      <c r="DRP66" s="262"/>
      <c r="DRQ66" s="262"/>
      <c r="DRR66" s="262"/>
      <c r="DRS66" s="262"/>
      <c r="DRT66" s="262"/>
      <c r="DRU66" s="262"/>
      <c r="DRV66" s="262"/>
      <c r="DRW66" s="262"/>
      <c r="DRX66" s="262"/>
      <c r="DRY66" s="388"/>
      <c r="DRZ66" s="388"/>
      <c r="DSA66" s="388"/>
      <c r="DSB66" s="349"/>
      <c r="DSC66" s="262"/>
      <c r="DSD66" s="262"/>
      <c r="DSE66" s="262"/>
      <c r="DSF66" s="350"/>
      <c r="DSG66" s="262"/>
      <c r="DSH66" s="262"/>
      <c r="DSI66" s="262"/>
      <c r="DSJ66" s="262"/>
      <c r="DSK66" s="262"/>
      <c r="DSL66" s="262"/>
      <c r="DSM66" s="262"/>
      <c r="DSN66" s="262"/>
      <c r="DSO66" s="262"/>
      <c r="DSP66" s="388"/>
      <c r="DSQ66" s="388"/>
      <c r="DSR66" s="388"/>
      <c r="DSS66" s="349"/>
      <c r="DST66" s="262"/>
      <c r="DSU66" s="262"/>
      <c r="DSV66" s="262"/>
      <c r="DSW66" s="350"/>
      <c r="DSX66" s="262"/>
      <c r="DSY66" s="262"/>
      <c r="DSZ66" s="262"/>
      <c r="DTA66" s="262"/>
      <c r="DTB66" s="262"/>
      <c r="DTC66" s="262"/>
      <c r="DTD66" s="262"/>
      <c r="DTE66" s="262"/>
      <c r="DTF66" s="262"/>
      <c r="DTG66" s="388"/>
      <c r="DTH66" s="388"/>
      <c r="DTI66" s="388"/>
      <c r="DTJ66" s="349"/>
      <c r="DTK66" s="262"/>
      <c r="DTL66" s="262"/>
      <c r="DTM66" s="262"/>
      <c r="DTN66" s="350"/>
      <c r="DTO66" s="262"/>
      <c r="DTP66" s="262"/>
      <c r="DTQ66" s="262"/>
      <c r="DTR66" s="262"/>
      <c r="DTS66" s="262"/>
      <c r="DTT66" s="262"/>
      <c r="DTU66" s="262"/>
      <c r="DTV66" s="262"/>
      <c r="DTW66" s="262"/>
      <c r="DTX66" s="388"/>
      <c r="DTY66" s="388"/>
      <c r="DTZ66" s="388"/>
      <c r="DUA66" s="349"/>
      <c r="DUB66" s="262"/>
      <c r="DUC66" s="262"/>
      <c r="DUD66" s="262"/>
      <c r="DUE66" s="350"/>
      <c r="DUF66" s="262"/>
      <c r="DUG66" s="262"/>
      <c r="DUH66" s="262"/>
      <c r="DUI66" s="262"/>
      <c r="DUJ66" s="262"/>
      <c r="DUK66" s="262"/>
      <c r="DUL66" s="262"/>
      <c r="DUM66" s="262"/>
      <c r="DUN66" s="262"/>
      <c r="DUO66" s="388"/>
      <c r="DUP66" s="388"/>
      <c r="DUQ66" s="388"/>
      <c r="DUR66" s="349"/>
      <c r="DUS66" s="262"/>
      <c r="DUT66" s="262"/>
      <c r="DUU66" s="262"/>
      <c r="DUV66" s="350"/>
      <c r="DUW66" s="262"/>
      <c r="DUX66" s="262"/>
      <c r="DUY66" s="262"/>
      <c r="DUZ66" s="262"/>
      <c r="DVA66" s="262"/>
      <c r="DVB66" s="262"/>
      <c r="DVC66" s="262"/>
      <c r="DVD66" s="262"/>
      <c r="DVE66" s="262"/>
      <c r="DVF66" s="388"/>
      <c r="DVG66" s="388"/>
      <c r="DVH66" s="388"/>
      <c r="DVI66" s="349"/>
      <c r="DVJ66" s="262"/>
      <c r="DVK66" s="262"/>
      <c r="DVL66" s="262"/>
      <c r="DVM66" s="350"/>
      <c r="DVN66" s="262"/>
      <c r="DVO66" s="262"/>
      <c r="DVP66" s="262"/>
      <c r="DVQ66" s="262"/>
      <c r="DVR66" s="262"/>
      <c r="DVS66" s="262"/>
      <c r="DVT66" s="262"/>
      <c r="DVU66" s="262"/>
      <c r="DVV66" s="262"/>
      <c r="DVW66" s="388"/>
      <c r="DVX66" s="388"/>
      <c r="DVY66" s="388"/>
      <c r="DVZ66" s="349"/>
      <c r="DWA66" s="262"/>
      <c r="DWB66" s="262"/>
      <c r="DWC66" s="262"/>
      <c r="DWD66" s="350"/>
      <c r="DWE66" s="262"/>
      <c r="DWF66" s="262"/>
      <c r="DWG66" s="262"/>
      <c r="DWH66" s="262"/>
      <c r="DWI66" s="262"/>
      <c r="DWJ66" s="262"/>
      <c r="DWK66" s="262"/>
      <c r="DWL66" s="262"/>
      <c r="DWM66" s="262"/>
      <c r="DWN66" s="388"/>
      <c r="DWO66" s="388"/>
      <c r="DWP66" s="388"/>
      <c r="DWQ66" s="349"/>
      <c r="DWR66" s="262"/>
      <c r="DWS66" s="262"/>
      <c r="DWT66" s="262"/>
      <c r="DWU66" s="350"/>
      <c r="DWV66" s="262"/>
      <c r="DWW66" s="262"/>
      <c r="DWX66" s="262"/>
      <c r="DWY66" s="262"/>
      <c r="DWZ66" s="262"/>
      <c r="DXA66" s="262"/>
      <c r="DXB66" s="262"/>
      <c r="DXC66" s="262"/>
      <c r="DXD66" s="262"/>
      <c r="DXE66" s="388"/>
      <c r="DXF66" s="388"/>
      <c r="DXG66" s="388"/>
      <c r="DXH66" s="349"/>
      <c r="DXI66" s="262"/>
      <c r="DXJ66" s="262"/>
      <c r="DXK66" s="262"/>
      <c r="DXL66" s="350"/>
      <c r="DXM66" s="262"/>
      <c r="DXN66" s="262"/>
      <c r="DXO66" s="262"/>
      <c r="DXP66" s="262"/>
      <c r="DXQ66" s="262"/>
      <c r="DXR66" s="262"/>
      <c r="DXS66" s="262"/>
      <c r="DXT66" s="262"/>
      <c r="DXU66" s="262"/>
      <c r="DXV66" s="388"/>
      <c r="DXW66" s="388"/>
      <c r="DXX66" s="388"/>
      <c r="DXY66" s="349"/>
      <c r="DXZ66" s="262"/>
      <c r="DYA66" s="262"/>
      <c r="DYB66" s="262"/>
      <c r="DYC66" s="350"/>
      <c r="DYD66" s="262"/>
      <c r="DYE66" s="262"/>
      <c r="DYF66" s="262"/>
      <c r="DYG66" s="262"/>
      <c r="DYH66" s="262"/>
      <c r="DYI66" s="262"/>
      <c r="DYJ66" s="262"/>
      <c r="DYK66" s="262"/>
      <c r="DYL66" s="262"/>
      <c r="DYM66" s="388"/>
      <c r="DYN66" s="388"/>
      <c r="DYO66" s="388"/>
      <c r="DYP66" s="349"/>
      <c r="DYQ66" s="262"/>
      <c r="DYR66" s="262"/>
      <c r="DYS66" s="262"/>
      <c r="DYT66" s="350"/>
      <c r="DYU66" s="262"/>
      <c r="DYV66" s="262"/>
      <c r="DYW66" s="262"/>
      <c r="DYX66" s="262"/>
      <c r="DYY66" s="262"/>
      <c r="DYZ66" s="262"/>
      <c r="DZA66" s="262"/>
      <c r="DZB66" s="262"/>
      <c r="DZC66" s="262"/>
      <c r="DZD66" s="388"/>
      <c r="DZE66" s="388"/>
      <c r="DZF66" s="388"/>
      <c r="DZG66" s="349"/>
      <c r="DZH66" s="262"/>
      <c r="DZI66" s="262"/>
      <c r="DZJ66" s="262"/>
      <c r="DZK66" s="350"/>
      <c r="DZL66" s="262"/>
      <c r="DZM66" s="262"/>
      <c r="DZN66" s="262"/>
      <c r="DZO66" s="262"/>
      <c r="DZP66" s="262"/>
      <c r="DZQ66" s="262"/>
      <c r="DZR66" s="262"/>
      <c r="DZS66" s="262"/>
      <c r="DZT66" s="262"/>
      <c r="DZU66" s="388"/>
      <c r="DZV66" s="388"/>
      <c r="DZW66" s="388"/>
      <c r="DZX66" s="349"/>
      <c r="DZY66" s="262"/>
      <c r="DZZ66" s="262"/>
      <c r="EAA66" s="262"/>
      <c r="EAB66" s="350"/>
      <c r="EAC66" s="262"/>
      <c r="EAD66" s="262"/>
      <c r="EAE66" s="262"/>
      <c r="EAF66" s="262"/>
      <c r="EAG66" s="262"/>
      <c r="EAH66" s="262"/>
      <c r="EAI66" s="262"/>
      <c r="EAJ66" s="262"/>
      <c r="EAK66" s="262"/>
      <c r="EAL66" s="388"/>
      <c r="EAM66" s="388"/>
      <c r="EAN66" s="388"/>
      <c r="EAO66" s="349"/>
      <c r="EAP66" s="262"/>
      <c r="EAQ66" s="262"/>
      <c r="EAR66" s="262"/>
      <c r="EAS66" s="350"/>
      <c r="EAT66" s="262"/>
      <c r="EAU66" s="262"/>
      <c r="EAV66" s="262"/>
      <c r="EAW66" s="262"/>
      <c r="EAX66" s="262"/>
      <c r="EAY66" s="262"/>
      <c r="EAZ66" s="262"/>
      <c r="EBA66" s="262"/>
      <c r="EBB66" s="262"/>
      <c r="EBC66" s="388"/>
      <c r="EBD66" s="388"/>
      <c r="EBE66" s="388"/>
      <c r="EBF66" s="349"/>
      <c r="EBG66" s="262"/>
      <c r="EBH66" s="262"/>
      <c r="EBI66" s="262"/>
      <c r="EBJ66" s="350"/>
      <c r="EBK66" s="262"/>
      <c r="EBL66" s="262"/>
      <c r="EBM66" s="262"/>
      <c r="EBN66" s="262"/>
      <c r="EBO66" s="262"/>
      <c r="EBP66" s="262"/>
      <c r="EBQ66" s="262"/>
      <c r="EBR66" s="262"/>
      <c r="EBS66" s="262"/>
      <c r="EBT66" s="388"/>
      <c r="EBU66" s="388"/>
      <c r="EBV66" s="388"/>
      <c r="EBW66" s="349"/>
      <c r="EBX66" s="262"/>
      <c r="EBY66" s="262"/>
      <c r="EBZ66" s="262"/>
      <c r="ECA66" s="350"/>
      <c r="ECB66" s="262"/>
      <c r="ECC66" s="262"/>
      <c r="ECD66" s="262"/>
      <c r="ECE66" s="262"/>
      <c r="ECF66" s="262"/>
      <c r="ECG66" s="262"/>
      <c r="ECH66" s="262"/>
      <c r="ECI66" s="262"/>
      <c r="ECJ66" s="262"/>
      <c r="ECK66" s="388"/>
      <c r="ECL66" s="388"/>
      <c r="ECM66" s="388"/>
      <c r="ECN66" s="349"/>
      <c r="ECO66" s="262"/>
      <c r="ECP66" s="262"/>
      <c r="ECQ66" s="262"/>
      <c r="ECR66" s="350"/>
      <c r="ECS66" s="262"/>
      <c r="ECT66" s="262"/>
      <c r="ECU66" s="262"/>
      <c r="ECV66" s="262"/>
      <c r="ECW66" s="262"/>
      <c r="ECX66" s="262"/>
      <c r="ECY66" s="262"/>
      <c r="ECZ66" s="262"/>
      <c r="EDA66" s="262"/>
      <c r="EDB66" s="388"/>
      <c r="EDC66" s="388"/>
      <c r="EDD66" s="388"/>
      <c r="EDE66" s="349"/>
      <c r="EDF66" s="262"/>
      <c r="EDG66" s="262"/>
      <c r="EDH66" s="262"/>
      <c r="EDI66" s="350"/>
      <c r="EDJ66" s="262"/>
      <c r="EDK66" s="262"/>
      <c r="EDL66" s="262"/>
      <c r="EDM66" s="262"/>
      <c r="EDN66" s="262"/>
      <c r="EDO66" s="262"/>
      <c r="EDP66" s="262"/>
      <c r="EDQ66" s="262"/>
      <c r="EDR66" s="262"/>
      <c r="EDS66" s="388"/>
      <c r="EDT66" s="388"/>
      <c r="EDU66" s="388"/>
      <c r="EDV66" s="349"/>
      <c r="EDW66" s="262"/>
      <c r="EDX66" s="262"/>
      <c r="EDY66" s="262"/>
      <c r="EDZ66" s="350"/>
      <c r="EEA66" s="262"/>
      <c r="EEB66" s="262"/>
      <c r="EEC66" s="262"/>
      <c r="EED66" s="262"/>
      <c r="EEE66" s="262"/>
      <c r="EEF66" s="262"/>
      <c r="EEG66" s="262"/>
      <c r="EEH66" s="262"/>
      <c r="EEI66" s="262"/>
      <c r="EEJ66" s="388"/>
      <c r="EEK66" s="388"/>
      <c r="EEL66" s="388"/>
      <c r="EEM66" s="349"/>
      <c r="EEN66" s="262"/>
      <c r="EEO66" s="262"/>
      <c r="EEP66" s="262"/>
      <c r="EEQ66" s="350"/>
      <c r="EER66" s="262"/>
      <c r="EES66" s="262"/>
      <c r="EET66" s="262"/>
      <c r="EEU66" s="262"/>
      <c r="EEV66" s="262"/>
      <c r="EEW66" s="262"/>
      <c r="EEX66" s="262"/>
      <c r="EEY66" s="262"/>
      <c r="EEZ66" s="262"/>
      <c r="EFA66" s="388"/>
      <c r="EFB66" s="388"/>
      <c r="EFC66" s="388"/>
      <c r="EFD66" s="349"/>
      <c r="EFE66" s="262"/>
      <c r="EFF66" s="262"/>
      <c r="EFG66" s="262"/>
      <c r="EFH66" s="350"/>
      <c r="EFI66" s="262"/>
      <c r="EFJ66" s="262"/>
      <c r="EFK66" s="262"/>
      <c r="EFL66" s="262"/>
      <c r="EFM66" s="262"/>
      <c r="EFN66" s="262"/>
      <c r="EFO66" s="262"/>
      <c r="EFP66" s="262"/>
      <c r="EFQ66" s="262"/>
      <c r="EFR66" s="388"/>
      <c r="EFS66" s="388"/>
      <c r="EFT66" s="388"/>
      <c r="EFU66" s="349"/>
      <c r="EFV66" s="262"/>
      <c r="EFW66" s="262"/>
      <c r="EFX66" s="262"/>
      <c r="EFY66" s="350"/>
      <c r="EFZ66" s="262"/>
      <c r="EGA66" s="262"/>
      <c r="EGB66" s="262"/>
      <c r="EGC66" s="262"/>
      <c r="EGD66" s="262"/>
      <c r="EGE66" s="262"/>
      <c r="EGF66" s="262"/>
      <c r="EGG66" s="262"/>
      <c r="EGH66" s="262"/>
      <c r="EGI66" s="388"/>
      <c r="EGJ66" s="388"/>
      <c r="EGK66" s="388"/>
      <c r="EGL66" s="349"/>
      <c r="EGM66" s="262"/>
      <c r="EGN66" s="262"/>
      <c r="EGO66" s="262"/>
      <c r="EGP66" s="350"/>
      <c r="EGQ66" s="262"/>
      <c r="EGR66" s="262"/>
      <c r="EGS66" s="262"/>
      <c r="EGT66" s="262"/>
      <c r="EGU66" s="262"/>
      <c r="EGV66" s="262"/>
      <c r="EGW66" s="262"/>
      <c r="EGX66" s="262"/>
      <c r="EGY66" s="262"/>
      <c r="EGZ66" s="388"/>
      <c r="EHA66" s="388"/>
      <c r="EHB66" s="388"/>
      <c r="EHC66" s="349"/>
      <c r="EHD66" s="262"/>
      <c r="EHE66" s="262"/>
      <c r="EHF66" s="262"/>
      <c r="EHG66" s="350"/>
      <c r="EHH66" s="262"/>
      <c r="EHI66" s="262"/>
      <c r="EHJ66" s="262"/>
      <c r="EHK66" s="262"/>
      <c r="EHL66" s="262"/>
      <c r="EHM66" s="262"/>
      <c r="EHN66" s="262"/>
      <c r="EHO66" s="262"/>
      <c r="EHP66" s="262"/>
      <c r="EHQ66" s="388"/>
      <c r="EHR66" s="388"/>
      <c r="EHS66" s="388"/>
      <c r="EHT66" s="349"/>
      <c r="EHU66" s="262"/>
      <c r="EHV66" s="262"/>
      <c r="EHW66" s="262"/>
      <c r="EHX66" s="350"/>
      <c r="EHY66" s="262"/>
      <c r="EHZ66" s="262"/>
      <c r="EIA66" s="262"/>
      <c r="EIB66" s="262"/>
      <c r="EIC66" s="262"/>
      <c r="EID66" s="262"/>
      <c r="EIE66" s="262"/>
      <c r="EIF66" s="262"/>
      <c r="EIG66" s="262"/>
      <c r="EIH66" s="388"/>
      <c r="EII66" s="388"/>
      <c r="EIJ66" s="388"/>
      <c r="EIK66" s="349"/>
      <c r="EIL66" s="262"/>
      <c r="EIM66" s="262"/>
      <c r="EIN66" s="262"/>
      <c r="EIO66" s="350"/>
      <c r="EIP66" s="262"/>
      <c r="EIQ66" s="262"/>
      <c r="EIR66" s="262"/>
      <c r="EIS66" s="262"/>
      <c r="EIT66" s="262"/>
      <c r="EIU66" s="262"/>
      <c r="EIV66" s="262"/>
      <c r="EIW66" s="262"/>
      <c r="EIX66" s="262"/>
      <c r="EIY66" s="388"/>
      <c r="EIZ66" s="388"/>
      <c r="EJA66" s="388"/>
      <c r="EJB66" s="349"/>
      <c r="EJC66" s="262"/>
      <c r="EJD66" s="262"/>
      <c r="EJE66" s="262"/>
      <c r="EJF66" s="350"/>
      <c r="EJG66" s="262"/>
      <c r="EJH66" s="262"/>
      <c r="EJI66" s="262"/>
      <c r="EJJ66" s="262"/>
      <c r="EJK66" s="262"/>
      <c r="EJL66" s="262"/>
      <c r="EJM66" s="262"/>
      <c r="EJN66" s="262"/>
      <c r="EJO66" s="262"/>
      <c r="EJP66" s="388"/>
      <c r="EJQ66" s="388"/>
      <c r="EJR66" s="388"/>
      <c r="EJS66" s="349"/>
      <c r="EJT66" s="262"/>
      <c r="EJU66" s="262"/>
      <c r="EJV66" s="262"/>
      <c r="EJW66" s="350"/>
      <c r="EJX66" s="262"/>
      <c r="EJY66" s="262"/>
      <c r="EJZ66" s="262"/>
      <c r="EKA66" s="262"/>
      <c r="EKB66" s="262"/>
      <c r="EKC66" s="262"/>
      <c r="EKD66" s="262"/>
      <c r="EKE66" s="262"/>
      <c r="EKF66" s="262"/>
      <c r="EKG66" s="388"/>
      <c r="EKH66" s="388"/>
      <c r="EKI66" s="388"/>
      <c r="EKJ66" s="349"/>
      <c r="EKK66" s="262"/>
      <c r="EKL66" s="262"/>
      <c r="EKM66" s="262"/>
      <c r="EKN66" s="350"/>
      <c r="EKO66" s="262"/>
      <c r="EKP66" s="262"/>
      <c r="EKQ66" s="262"/>
      <c r="EKR66" s="262"/>
      <c r="EKS66" s="262"/>
      <c r="EKT66" s="262"/>
      <c r="EKU66" s="262"/>
      <c r="EKV66" s="262"/>
      <c r="EKW66" s="262"/>
      <c r="EKX66" s="388"/>
      <c r="EKY66" s="388"/>
      <c r="EKZ66" s="388"/>
      <c r="ELA66" s="349"/>
      <c r="ELB66" s="262"/>
      <c r="ELC66" s="262"/>
      <c r="ELD66" s="262"/>
      <c r="ELE66" s="350"/>
      <c r="ELF66" s="262"/>
      <c r="ELG66" s="262"/>
      <c r="ELH66" s="262"/>
      <c r="ELI66" s="262"/>
      <c r="ELJ66" s="262"/>
      <c r="ELK66" s="262"/>
      <c r="ELL66" s="262"/>
      <c r="ELM66" s="262"/>
      <c r="ELN66" s="262"/>
      <c r="ELO66" s="388"/>
      <c r="ELP66" s="388"/>
      <c r="ELQ66" s="388"/>
      <c r="ELR66" s="349"/>
      <c r="ELS66" s="262"/>
      <c r="ELT66" s="262"/>
      <c r="ELU66" s="262"/>
      <c r="ELV66" s="350"/>
      <c r="ELW66" s="262"/>
      <c r="ELX66" s="262"/>
      <c r="ELY66" s="262"/>
      <c r="ELZ66" s="262"/>
      <c r="EMA66" s="262"/>
      <c r="EMB66" s="262"/>
      <c r="EMC66" s="262"/>
      <c r="EMD66" s="262"/>
      <c r="EME66" s="262"/>
      <c r="EMF66" s="388"/>
      <c r="EMG66" s="388"/>
      <c r="EMH66" s="388"/>
      <c r="EMI66" s="349"/>
      <c r="EMJ66" s="262"/>
      <c r="EMK66" s="262"/>
      <c r="EML66" s="262"/>
      <c r="EMM66" s="350"/>
      <c r="EMN66" s="262"/>
      <c r="EMO66" s="262"/>
      <c r="EMP66" s="262"/>
      <c r="EMQ66" s="262"/>
      <c r="EMR66" s="262"/>
      <c r="EMS66" s="262"/>
      <c r="EMT66" s="262"/>
      <c r="EMU66" s="262"/>
      <c r="EMV66" s="262"/>
      <c r="EMW66" s="388"/>
      <c r="EMX66" s="388"/>
      <c r="EMY66" s="388"/>
      <c r="EMZ66" s="349"/>
      <c r="ENA66" s="262"/>
      <c r="ENB66" s="262"/>
      <c r="ENC66" s="262"/>
      <c r="END66" s="350"/>
      <c r="ENE66" s="262"/>
      <c r="ENF66" s="262"/>
      <c r="ENG66" s="262"/>
      <c r="ENH66" s="262"/>
      <c r="ENI66" s="262"/>
      <c r="ENJ66" s="262"/>
      <c r="ENK66" s="262"/>
      <c r="ENL66" s="262"/>
      <c r="ENM66" s="262"/>
      <c r="ENN66" s="388"/>
      <c r="ENO66" s="388"/>
      <c r="ENP66" s="388"/>
      <c r="ENQ66" s="349"/>
      <c r="ENR66" s="262"/>
      <c r="ENS66" s="262"/>
      <c r="ENT66" s="262"/>
      <c r="ENU66" s="350"/>
      <c r="ENV66" s="262"/>
      <c r="ENW66" s="262"/>
      <c r="ENX66" s="262"/>
      <c r="ENY66" s="262"/>
      <c r="ENZ66" s="262"/>
      <c r="EOA66" s="262"/>
      <c r="EOB66" s="262"/>
      <c r="EOC66" s="262"/>
      <c r="EOD66" s="262"/>
      <c r="EOE66" s="388"/>
      <c r="EOF66" s="388"/>
      <c r="EOG66" s="388"/>
      <c r="EOH66" s="349"/>
      <c r="EOI66" s="262"/>
      <c r="EOJ66" s="262"/>
      <c r="EOK66" s="262"/>
      <c r="EOL66" s="350"/>
      <c r="EOM66" s="262"/>
      <c r="EON66" s="262"/>
      <c r="EOO66" s="262"/>
      <c r="EOP66" s="262"/>
      <c r="EOQ66" s="262"/>
      <c r="EOR66" s="262"/>
      <c r="EOS66" s="262"/>
      <c r="EOT66" s="262"/>
      <c r="EOU66" s="262"/>
      <c r="EOV66" s="388"/>
      <c r="EOW66" s="388"/>
      <c r="EOX66" s="388"/>
      <c r="EOY66" s="349"/>
      <c r="EOZ66" s="262"/>
      <c r="EPA66" s="262"/>
      <c r="EPB66" s="262"/>
      <c r="EPC66" s="350"/>
      <c r="EPD66" s="262"/>
      <c r="EPE66" s="262"/>
      <c r="EPF66" s="262"/>
      <c r="EPG66" s="262"/>
      <c r="EPH66" s="262"/>
      <c r="EPI66" s="262"/>
      <c r="EPJ66" s="262"/>
      <c r="EPK66" s="262"/>
      <c r="EPL66" s="262"/>
      <c r="EPM66" s="388"/>
      <c r="EPN66" s="388"/>
      <c r="EPO66" s="388"/>
      <c r="EPP66" s="349"/>
      <c r="EPQ66" s="262"/>
      <c r="EPR66" s="262"/>
      <c r="EPS66" s="262"/>
      <c r="EPT66" s="350"/>
      <c r="EPU66" s="262"/>
      <c r="EPV66" s="262"/>
      <c r="EPW66" s="262"/>
      <c r="EPX66" s="262"/>
      <c r="EPY66" s="262"/>
      <c r="EPZ66" s="262"/>
      <c r="EQA66" s="262"/>
      <c r="EQB66" s="262"/>
      <c r="EQC66" s="262"/>
      <c r="EQD66" s="388"/>
      <c r="EQE66" s="388"/>
      <c r="EQF66" s="388"/>
      <c r="EQG66" s="349"/>
      <c r="EQH66" s="262"/>
      <c r="EQI66" s="262"/>
      <c r="EQJ66" s="262"/>
      <c r="EQK66" s="350"/>
      <c r="EQL66" s="262"/>
      <c r="EQM66" s="262"/>
      <c r="EQN66" s="262"/>
      <c r="EQO66" s="262"/>
      <c r="EQP66" s="262"/>
      <c r="EQQ66" s="262"/>
      <c r="EQR66" s="262"/>
      <c r="EQS66" s="262"/>
      <c r="EQT66" s="262"/>
      <c r="EQU66" s="388"/>
      <c r="EQV66" s="388"/>
      <c r="EQW66" s="388"/>
      <c r="EQX66" s="349"/>
      <c r="EQY66" s="262"/>
      <c r="EQZ66" s="262"/>
      <c r="ERA66" s="262"/>
      <c r="ERB66" s="350"/>
      <c r="ERC66" s="262"/>
      <c r="ERD66" s="262"/>
      <c r="ERE66" s="262"/>
      <c r="ERF66" s="262"/>
      <c r="ERG66" s="262"/>
      <c r="ERH66" s="262"/>
      <c r="ERI66" s="262"/>
      <c r="ERJ66" s="262"/>
      <c r="ERK66" s="262"/>
      <c r="ERL66" s="388"/>
      <c r="ERM66" s="388"/>
      <c r="ERN66" s="388"/>
      <c r="ERO66" s="349"/>
      <c r="ERP66" s="262"/>
      <c r="ERQ66" s="262"/>
      <c r="ERR66" s="262"/>
      <c r="ERS66" s="350"/>
      <c r="ERT66" s="262"/>
      <c r="ERU66" s="262"/>
      <c r="ERV66" s="262"/>
      <c r="ERW66" s="262"/>
      <c r="ERX66" s="262"/>
      <c r="ERY66" s="262"/>
      <c r="ERZ66" s="262"/>
      <c r="ESA66" s="262"/>
      <c r="ESB66" s="262"/>
      <c r="ESC66" s="388"/>
      <c r="ESD66" s="388"/>
      <c r="ESE66" s="388"/>
      <c r="ESF66" s="349"/>
      <c r="ESG66" s="262"/>
      <c r="ESH66" s="262"/>
      <c r="ESI66" s="262"/>
      <c r="ESJ66" s="350"/>
      <c r="ESK66" s="262"/>
      <c r="ESL66" s="262"/>
      <c r="ESM66" s="262"/>
      <c r="ESN66" s="262"/>
      <c r="ESO66" s="262"/>
      <c r="ESP66" s="262"/>
      <c r="ESQ66" s="262"/>
      <c r="ESR66" s="262"/>
      <c r="ESS66" s="262"/>
      <c r="EST66" s="388"/>
      <c r="ESU66" s="388"/>
      <c r="ESV66" s="388"/>
      <c r="ESW66" s="349"/>
      <c r="ESX66" s="262"/>
      <c r="ESY66" s="262"/>
      <c r="ESZ66" s="262"/>
      <c r="ETA66" s="350"/>
      <c r="ETB66" s="262"/>
      <c r="ETC66" s="262"/>
      <c r="ETD66" s="262"/>
      <c r="ETE66" s="262"/>
      <c r="ETF66" s="262"/>
      <c r="ETG66" s="262"/>
      <c r="ETH66" s="262"/>
      <c r="ETI66" s="262"/>
      <c r="ETJ66" s="262"/>
      <c r="ETK66" s="388"/>
      <c r="ETL66" s="388"/>
      <c r="ETM66" s="388"/>
      <c r="ETN66" s="349"/>
      <c r="ETO66" s="262"/>
      <c r="ETP66" s="262"/>
      <c r="ETQ66" s="262"/>
      <c r="ETR66" s="350"/>
      <c r="ETS66" s="262"/>
      <c r="ETT66" s="262"/>
      <c r="ETU66" s="262"/>
      <c r="ETV66" s="262"/>
      <c r="ETW66" s="262"/>
      <c r="ETX66" s="262"/>
      <c r="ETY66" s="262"/>
      <c r="ETZ66" s="262"/>
      <c r="EUA66" s="262"/>
      <c r="EUB66" s="388"/>
      <c r="EUC66" s="388"/>
      <c r="EUD66" s="388"/>
      <c r="EUE66" s="349"/>
      <c r="EUF66" s="262"/>
      <c r="EUG66" s="262"/>
      <c r="EUH66" s="262"/>
      <c r="EUI66" s="350"/>
      <c r="EUJ66" s="262"/>
      <c r="EUK66" s="262"/>
      <c r="EUL66" s="262"/>
      <c r="EUM66" s="262"/>
      <c r="EUN66" s="262"/>
      <c r="EUO66" s="262"/>
      <c r="EUP66" s="262"/>
      <c r="EUQ66" s="262"/>
      <c r="EUR66" s="262"/>
      <c r="EUS66" s="388"/>
      <c r="EUT66" s="388"/>
      <c r="EUU66" s="388"/>
      <c r="EUV66" s="349"/>
      <c r="EUW66" s="262"/>
      <c r="EUX66" s="262"/>
      <c r="EUY66" s="262"/>
      <c r="EUZ66" s="350"/>
      <c r="EVA66" s="262"/>
      <c r="EVB66" s="262"/>
      <c r="EVC66" s="262"/>
      <c r="EVD66" s="262"/>
      <c r="EVE66" s="262"/>
      <c r="EVF66" s="262"/>
      <c r="EVG66" s="262"/>
      <c r="EVH66" s="262"/>
      <c r="EVI66" s="262"/>
      <c r="EVJ66" s="388"/>
      <c r="EVK66" s="388"/>
      <c r="EVL66" s="388"/>
      <c r="EVM66" s="349"/>
      <c r="EVN66" s="262"/>
      <c r="EVO66" s="262"/>
      <c r="EVP66" s="262"/>
      <c r="EVQ66" s="350"/>
      <c r="EVR66" s="262"/>
      <c r="EVS66" s="262"/>
      <c r="EVT66" s="262"/>
      <c r="EVU66" s="262"/>
      <c r="EVV66" s="262"/>
      <c r="EVW66" s="262"/>
      <c r="EVX66" s="262"/>
      <c r="EVY66" s="262"/>
      <c r="EVZ66" s="262"/>
      <c r="EWA66" s="388"/>
      <c r="EWB66" s="388"/>
      <c r="EWC66" s="388"/>
      <c r="EWD66" s="349"/>
      <c r="EWE66" s="262"/>
      <c r="EWF66" s="262"/>
      <c r="EWG66" s="262"/>
      <c r="EWH66" s="350"/>
      <c r="EWI66" s="262"/>
      <c r="EWJ66" s="262"/>
      <c r="EWK66" s="262"/>
      <c r="EWL66" s="262"/>
      <c r="EWM66" s="262"/>
      <c r="EWN66" s="262"/>
      <c r="EWO66" s="262"/>
      <c r="EWP66" s="262"/>
      <c r="EWQ66" s="262"/>
      <c r="EWR66" s="388"/>
      <c r="EWS66" s="388"/>
      <c r="EWT66" s="388"/>
      <c r="EWU66" s="349"/>
      <c r="EWV66" s="262"/>
      <c r="EWW66" s="262"/>
      <c r="EWX66" s="262"/>
      <c r="EWY66" s="350"/>
      <c r="EWZ66" s="262"/>
      <c r="EXA66" s="262"/>
      <c r="EXB66" s="262"/>
      <c r="EXC66" s="262"/>
      <c r="EXD66" s="262"/>
      <c r="EXE66" s="262"/>
      <c r="EXF66" s="262"/>
      <c r="EXG66" s="262"/>
      <c r="EXH66" s="262"/>
      <c r="EXI66" s="388"/>
      <c r="EXJ66" s="388"/>
      <c r="EXK66" s="388"/>
      <c r="EXL66" s="349"/>
      <c r="EXM66" s="262"/>
      <c r="EXN66" s="262"/>
      <c r="EXO66" s="262"/>
      <c r="EXP66" s="350"/>
      <c r="EXQ66" s="262"/>
      <c r="EXR66" s="262"/>
      <c r="EXS66" s="262"/>
      <c r="EXT66" s="262"/>
      <c r="EXU66" s="262"/>
      <c r="EXV66" s="262"/>
      <c r="EXW66" s="262"/>
      <c r="EXX66" s="262"/>
      <c r="EXY66" s="262"/>
      <c r="EXZ66" s="388"/>
      <c r="EYA66" s="388"/>
      <c r="EYB66" s="388"/>
      <c r="EYC66" s="349"/>
      <c r="EYD66" s="262"/>
      <c r="EYE66" s="262"/>
      <c r="EYF66" s="262"/>
      <c r="EYG66" s="350"/>
      <c r="EYH66" s="262"/>
      <c r="EYI66" s="262"/>
      <c r="EYJ66" s="262"/>
      <c r="EYK66" s="262"/>
      <c r="EYL66" s="262"/>
      <c r="EYM66" s="262"/>
      <c r="EYN66" s="262"/>
      <c r="EYO66" s="262"/>
      <c r="EYP66" s="262"/>
      <c r="EYQ66" s="388"/>
      <c r="EYR66" s="388"/>
      <c r="EYS66" s="388"/>
      <c r="EYT66" s="349"/>
      <c r="EYU66" s="262"/>
      <c r="EYV66" s="262"/>
      <c r="EYW66" s="262"/>
      <c r="EYX66" s="350"/>
      <c r="EYY66" s="262"/>
      <c r="EYZ66" s="262"/>
      <c r="EZA66" s="262"/>
      <c r="EZB66" s="262"/>
      <c r="EZC66" s="262"/>
      <c r="EZD66" s="262"/>
      <c r="EZE66" s="262"/>
      <c r="EZF66" s="262"/>
      <c r="EZG66" s="262"/>
      <c r="EZH66" s="388"/>
      <c r="EZI66" s="388"/>
      <c r="EZJ66" s="388"/>
      <c r="EZK66" s="349"/>
      <c r="EZL66" s="262"/>
      <c r="EZM66" s="262"/>
      <c r="EZN66" s="262"/>
      <c r="EZO66" s="350"/>
      <c r="EZP66" s="262"/>
      <c r="EZQ66" s="262"/>
      <c r="EZR66" s="262"/>
      <c r="EZS66" s="262"/>
      <c r="EZT66" s="262"/>
      <c r="EZU66" s="262"/>
      <c r="EZV66" s="262"/>
      <c r="EZW66" s="262"/>
      <c r="EZX66" s="262"/>
      <c r="EZY66" s="388"/>
      <c r="EZZ66" s="388"/>
      <c r="FAA66" s="388"/>
      <c r="FAB66" s="349"/>
      <c r="FAC66" s="262"/>
      <c r="FAD66" s="262"/>
      <c r="FAE66" s="262"/>
      <c r="FAF66" s="350"/>
      <c r="FAG66" s="262"/>
      <c r="FAH66" s="262"/>
      <c r="FAI66" s="262"/>
      <c r="FAJ66" s="262"/>
      <c r="FAK66" s="262"/>
      <c r="FAL66" s="262"/>
      <c r="FAM66" s="262"/>
      <c r="FAN66" s="262"/>
      <c r="FAO66" s="262"/>
      <c r="FAP66" s="388"/>
      <c r="FAQ66" s="388"/>
      <c r="FAR66" s="388"/>
      <c r="FAS66" s="349"/>
      <c r="FAT66" s="262"/>
      <c r="FAU66" s="262"/>
      <c r="FAV66" s="262"/>
      <c r="FAW66" s="350"/>
      <c r="FAX66" s="262"/>
      <c r="FAY66" s="262"/>
      <c r="FAZ66" s="262"/>
      <c r="FBA66" s="262"/>
      <c r="FBB66" s="262"/>
      <c r="FBC66" s="262"/>
      <c r="FBD66" s="262"/>
      <c r="FBE66" s="262"/>
      <c r="FBF66" s="262"/>
      <c r="FBG66" s="388"/>
      <c r="FBH66" s="388"/>
      <c r="FBI66" s="388"/>
      <c r="FBJ66" s="349"/>
      <c r="FBK66" s="262"/>
      <c r="FBL66" s="262"/>
      <c r="FBM66" s="262"/>
      <c r="FBN66" s="350"/>
      <c r="FBO66" s="262"/>
      <c r="FBP66" s="262"/>
      <c r="FBQ66" s="262"/>
      <c r="FBR66" s="262"/>
      <c r="FBS66" s="262"/>
      <c r="FBT66" s="262"/>
      <c r="FBU66" s="262"/>
      <c r="FBV66" s="262"/>
      <c r="FBW66" s="262"/>
      <c r="FBX66" s="388"/>
      <c r="FBY66" s="388"/>
      <c r="FBZ66" s="388"/>
      <c r="FCA66" s="349"/>
      <c r="FCB66" s="262"/>
      <c r="FCC66" s="262"/>
      <c r="FCD66" s="262"/>
      <c r="FCE66" s="350"/>
      <c r="FCF66" s="262"/>
      <c r="FCG66" s="262"/>
      <c r="FCH66" s="262"/>
      <c r="FCI66" s="262"/>
      <c r="FCJ66" s="262"/>
      <c r="FCK66" s="262"/>
      <c r="FCL66" s="262"/>
      <c r="FCM66" s="262"/>
      <c r="FCN66" s="262"/>
      <c r="FCO66" s="388"/>
      <c r="FCP66" s="388"/>
      <c r="FCQ66" s="388"/>
      <c r="FCR66" s="349"/>
      <c r="FCS66" s="262"/>
      <c r="FCT66" s="262"/>
      <c r="FCU66" s="262"/>
      <c r="FCV66" s="350"/>
      <c r="FCW66" s="262"/>
      <c r="FCX66" s="262"/>
      <c r="FCY66" s="262"/>
      <c r="FCZ66" s="262"/>
      <c r="FDA66" s="262"/>
      <c r="FDB66" s="262"/>
      <c r="FDC66" s="262"/>
      <c r="FDD66" s="262"/>
      <c r="FDE66" s="262"/>
      <c r="FDF66" s="388"/>
      <c r="FDG66" s="388"/>
      <c r="FDH66" s="388"/>
      <c r="FDI66" s="349"/>
      <c r="FDJ66" s="262"/>
      <c r="FDK66" s="262"/>
      <c r="FDL66" s="262"/>
      <c r="FDM66" s="350"/>
      <c r="FDN66" s="262"/>
      <c r="FDO66" s="262"/>
      <c r="FDP66" s="262"/>
      <c r="FDQ66" s="262"/>
      <c r="FDR66" s="262"/>
      <c r="FDS66" s="262"/>
      <c r="FDT66" s="262"/>
      <c r="FDU66" s="262"/>
      <c r="FDV66" s="262"/>
      <c r="FDW66" s="388"/>
      <c r="FDX66" s="388"/>
      <c r="FDY66" s="388"/>
      <c r="FDZ66" s="349"/>
      <c r="FEA66" s="262"/>
      <c r="FEB66" s="262"/>
      <c r="FEC66" s="262"/>
      <c r="FED66" s="350"/>
      <c r="FEE66" s="262"/>
      <c r="FEF66" s="262"/>
      <c r="FEG66" s="262"/>
      <c r="FEH66" s="262"/>
      <c r="FEI66" s="262"/>
      <c r="FEJ66" s="262"/>
      <c r="FEK66" s="262"/>
      <c r="FEL66" s="262"/>
      <c r="FEM66" s="262"/>
      <c r="FEN66" s="388"/>
      <c r="FEO66" s="388"/>
      <c r="FEP66" s="388"/>
      <c r="FEQ66" s="349"/>
      <c r="FER66" s="262"/>
      <c r="FES66" s="262"/>
      <c r="FET66" s="262"/>
      <c r="FEU66" s="350"/>
      <c r="FEV66" s="262"/>
      <c r="FEW66" s="262"/>
      <c r="FEX66" s="262"/>
      <c r="FEY66" s="262"/>
      <c r="FEZ66" s="262"/>
      <c r="FFA66" s="262"/>
      <c r="FFB66" s="262"/>
      <c r="FFC66" s="262"/>
      <c r="FFD66" s="262"/>
      <c r="FFE66" s="388"/>
      <c r="FFF66" s="388"/>
      <c r="FFG66" s="388"/>
      <c r="FFH66" s="349"/>
      <c r="FFI66" s="262"/>
      <c r="FFJ66" s="262"/>
      <c r="FFK66" s="262"/>
      <c r="FFL66" s="350"/>
      <c r="FFM66" s="262"/>
      <c r="FFN66" s="262"/>
      <c r="FFO66" s="262"/>
      <c r="FFP66" s="262"/>
      <c r="FFQ66" s="262"/>
      <c r="FFR66" s="262"/>
      <c r="FFS66" s="262"/>
      <c r="FFT66" s="262"/>
      <c r="FFU66" s="262"/>
      <c r="FFV66" s="388"/>
      <c r="FFW66" s="388"/>
      <c r="FFX66" s="388"/>
      <c r="FFY66" s="349"/>
      <c r="FFZ66" s="262"/>
      <c r="FGA66" s="262"/>
      <c r="FGB66" s="262"/>
      <c r="FGC66" s="350"/>
      <c r="FGD66" s="262"/>
      <c r="FGE66" s="262"/>
      <c r="FGF66" s="262"/>
      <c r="FGG66" s="262"/>
      <c r="FGH66" s="262"/>
      <c r="FGI66" s="262"/>
      <c r="FGJ66" s="262"/>
      <c r="FGK66" s="262"/>
      <c r="FGL66" s="262"/>
      <c r="FGM66" s="388"/>
      <c r="FGN66" s="388"/>
      <c r="FGO66" s="388"/>
      <c r="FGP66" s="349"/>
      <c r="FGQ66" s="262"/>
      <c r="FGR66" s="262"/>
      <c r="FGS66" s="262"/>
      <c r="FGT66" s="350"/>
      <c r="FGU66" s="262"/>
      <c r="FGV66" s="262"/>
      <c r="FGW66" s="262"/>
      <c r="FGX66" s="262"/>
      <c r="FGY66" s="262"/>
      <c r="FGZ66" s="262"/>
      <c r="FHA66" s="262"/>
      <c r="FHB66" s="262"/>
      <c r="FHC66" s="262"/>
      <c r="FHD66" s="388"/>
      <c r="FHE66" s="388"/>
      <c r="FHF66" s="388"/>
      <c r="FHG66" s="349"/>
      <c r="FHH66" s="262"/>
      <c r="FHI66" s="262"/>
      <c r="FHJ66" s="262"/>
      <c r="FHK66" s="350"/>
      <c r="FHL66" s="262"/>
      <c r="FHM66" s="262"/>
      <c r="FHN66" s="262"/>
      <c r="FHO66" s="262"/>
      <c r="FHP66" s="262"/>
      <c r="FHQ66" s="262"/>
      <c r="FHR66" s="262"/>
      <c r="FHS66" s="262"/>
      <c r="FHT66" s="262"/>
      <c r="FHU66" s="388"/>
      <c r="FHV66" s="388"/>
      <c r="FHW66" s="388"/>
      <c r="FHX66" s="349"/>
      <c r="FHY66" s="262"/>
      <c r="FHZ66" s="262"/>
      <c r="FIA66" s="262"/>
      <c r="FIB66" s="350"/>
      <c r="FIC66" s="262"/>
      <c r="FID66" s="262"/>
      <c r="FIE66" s="262"/>
      <c r="FIF66" s="262"/>
      <c r="FIG66" s="262"/>
      <c r="FIH66" s="262"/>
      <c r="FII66" s="262"/>
      <c r="FIJ66" s="262"/>
      <c r="FIK66" s="262"/>
      <c r="FIL66" s="388"/>
      <c r="FIM66" s="388"/>
      <c r="FIN66" s="388"/>
      <c r="FIO66" s="349"/>
      <c r="FIP66" s="262"/>
      <c r="FIQ66" s="262"/>
      <c r="FIR66" s="262"/>
      <c r="FIS66" s="350"/>
      <c r="FIT66" s="262"/>
      <c r="FIU66" s="262"/>
      <c r="FIV66" s="262"/>
      <c r="FIW66" s="262"/>
      <c r="FIX66" s="262"/>
      <c r="FIY66" s="262"/>
      <c r="FIZ66" s="262"/>
      <c r="FJA66" s="262"/>
      <c r="FJB66" s="262"/>
      <c r="FJC66" s="388"/>
      <c r="FJD66" s="388"/>
      <c r="FJE66" s="388"/>
      <c r="FJF66" s="349"/>
      <c r="FJG66" s="262"/>
      <c r="FJH66" s="262"/>
      <c r="FJI66" s="262"/>
      <c r="FJJ66" s="350"/>
      <c r="FJK66" s="262"/>
      <c r="FJL66" s="262"/>
      <c r="FJM66" s="262"/>
      <c r="FJN66" s="262"/>
      <c r="FJO66" s="262"/>
      <c r="FJP66" s="262"/>
      <c r="FJQ66" s="262"/>
      <c r="FJR66" s="262"/>
      <c r="FJS66" s="262"/>
      <c r="FJT66" s="388"/>
      <c r="FJU66" s="388"/>
      <c r="FJV66" s="388"/>
      <c r="FJW66" s="349"/>
      <c r="FJX66" s="262"/>
      <c r="FJY66" s="262"/>
      <c r="FJZ66" s="262"/>
      <c r="FKA66" s="350"/>
      <c r="FKB66" s="262"/>
      <c r="FKC66" s="262"/>
      <c r="FKD66" s="262"/>
      <c r="FKE66" s="262"/>
      <c r="FKF66" s="262"/>
      <c r="FKG66" s="262"/>
      <c r="FKH66" s="262"/>
      <c r="FKI66" s="262"/>
      <c r="FKJ66" s="262"/>
      <c r="FKK66" s="388"/>
      <c r="FKL66" s="388"/>
      <c r="FKM66" s="388"/>
      <c r="FKN66" s="349"/>
      <c r="FKO66" s="262"/>
      <c r="FKP66" s="262"/>
      <c r="FKQ66" s="262"/>
      <c r="FKR66" s="350"/>
      <c r="FKS66" s="262"/>
      <c r="FKT66" s="262"/>
      <c r="FKU66" s="262"/>
      <c r="FKV66" s="262"/>
      <c r="FKW66" s="262"/>
      <c r="FKX66" s="262"/>
      <c r="FKY66" s="262"/>
      <c r="FKZ66" s="262"/>
      <c r="FLA66" s="262"/>
      <c r="FLB66" s="388"/>
      <c r="FLC66" s="388"/>
      <c r="FLD66" s="388"/>
      <c r="FLE66" s="349"/>
      <c r="FLF66" s="262"/>
      <c r="FLG66" s="262"/>
      <c r="FLH66" s="262"/>
      <c r="FLI66" s="350"/>
      <c r="FLJ66" s="262"/>
      <c r="FLK66" s="262"/>
      <c r="FLL66" s="262"/>
      <c r="FLM66" s="262"/>
      <c r="FLN66" s="262"/>
      <c r="FLO66" s="262"/>
      <c r="FLP66" s="262"/>
      <c r="FLQ66" s="262"/>
      <c r="FLR66" s="262"/>
      <c r="FLS66" s="388"/>
      <c r="FLT66" s="388"/>
      <c r="FLU66" s="388"/>
      <c r="FLV66" s="349"/>
      <c r="FLW66" s="262"/>
      <c r="FLX66" s="262"/>
      <c r="FLY66" s="262"/>
      <c r="FLZ66" s="350"/>
      <c r="FMA66" s="262"/>
      <c r="FMB66" s="262"/>
      <c r="FMC66" s="262"/>
      <c r="FMD66" s="262"/>
      <c r="FME66" s="262"/>
      <c r="FMF66" s="262"/>
      <c r="FMG66" s="262"/>
      <c r="FMH66" s="262"/>
      <c r="FMI66" s="262"/>
      <c r="FMJ66" s="388"/>
      <c r="FMK66" s="388"/>
      <c r="FML66" s="388"/>
      <c r="FMM66" s="349"/>
      <c r="FMN66" s="262"/>
      <c r="FMO66" s="262"/>
      <c r="FMP66" s="262"/>
      <c r="FMQ66" s="350"/>
      <c r="FMR66" s="262"/>
      <c r="FMS66" s="262"/>
      <c r="FMT66" s="262"/>
      <c r="FMU66" s="262"/>
      <c r="FMV66" s="262"/>
      <c r="FMW66" s="262"/>
      <c r="FMX66" s="262"/>
      <c r="FMY66" s="262"/>
      <c r="FMZ66" s="262"/>
      <c r="FNA66" s="388"/>
      <c r="FNB66" s="388"/>
      <c r="FNC66" s="388"/>
      <c r="FND66" s="349"/>
      <c r="FNE66" s="262"/>
      <c r="FNF66" s="262"/>
      <c r="FNG66" s="262"/>
      <c r="FNH66" s="350"/>
      <c r="FNI66" s="262"/>
      <c r="FNJ66" s="262"/>
      <c r="FNK66" s="262"/>
      <c r="FNL66" s="262"/>
      <c r="FNM66" s="262"/>
      <c r="FNN66" s="262"/>
      <c r="FNO66" s="262"/>
      <c r="FNP66" s="262"/>
      <c r="FNQ66" s="262"/>
      <c r="FNR66" s="388"/>
      <c r="FNS66" s="388"/>
      <c r="FNT66" s="388"/>
      <c r="FNU66" s="349"/>
      <c r="FNV66" s="262"/>
      <c r="FNW66" s="262"/>
      <c r="FNX66" s="262"/>
      <c r="FNY66" s="350"/>
      <c r="FNZ66" s="262"/>
      <c r="FOA66" s="262"/>
      <c r="FOB66" s="262"/>
      <c r="FOC66" s="262"/>
      <c r="FOD66" s="262"/>
      <c r="FOE66" s="262"/>
      <c r="FOF66" s="262"/>
      <c r="FOG66" s="262"/>
      <c r="FOH66" s="262"/>
      <c r="FOI66" s="388"/>
      <c r="FOJ66" s="388"/>
      <c r="FOK66" s="388"/>
      <c r="FOL66" s="349"/>
      <c r="FOM66" s="262"/>
      <c r="FON66" s="262"/>
      <c r="FOO66" s="262"/>
      <c r="FOP66" s="350"/>
      <c r="FOQ66" s="262"/>
      <c r="FOR66" s="262"/>
      <c r="FOS66" s="262"/>
      <c r="FOT66" s="262"/>
      <c r="FOU66" s="262"/>
      <c r="FOV66" s="262"/>
      <c r="FOW66" s="262"/>
      <c r="FOX66" s="262"/>
      <c r="FOY66" s="262"/>
      <c r="FOZ66" s="388"/>
      <c r="FPA66" s="388"/>
      <c r="FPB66" s="388"/>
      <c r="FPC66" s="349"/>
      <c r="FPD66" s="262"/>
      <c r="FPE66" s="262"/>
      <c r="FPF66" s="262"/>
      <c r="FPG66" s="350"/>
      <c r="FPH66" s="262"/>
      <c r="FPI66" s="262"/>
      <c r="FPJ66" s="262"/>
      <c r="FPK66" s="262"/>
      <c r="FPL66" s="262"/>
      <c r="FPM66" s="262"/>
      <c r="FPN66" s="262"/>
      <c r="FPO66" s="262"/>
      <c r="FPP66" s="262"/>
      <c r="FPQ66" s="388"/>
      <c r="FPR66" s="388"/>
      <c r="FPS66" s="388"/>
      <c r="FPT66" s="349"/>
      <c r="FPU66" s="262"/>
      <c r="FPV66" s="262"/>
      <c r="FPW66" s="262"/>
      <c r="FPX66" s="350"/>
      <c r="FPY66" s="262"/>
      <c r="FPZ66" s="262"/>
      <c r="FQA66" s="262"/>
      <c r="FQB66" s="262"/>
      <c r="FQC66" s="262"/>
      <c r="FQD66" s="262"/>
      <c r="FQE66" s="262"/>
      <c r="FQF66" s="262"/>
      <c r="FQG66" s="262"/>
      <c r="FQH66" s="388"/>
      <c r="FQI66" s="388"/>
      <c r="FQJ66" s="388"/>
      <c r="FQK66" s="349"/>
      <c r="FQL66" s="262"/>
      <c r="FQM66" s="262"/>
      <c r="FQN66" s="262"/>
      <c r="FQO66" s="350"/>
      <c r="FQP66" s="262"/>
      <c r="FQQ66" s="262"/>
      <c r="FQR66" s="262"/>
      <c r="FQS66" s="262"/>
      <c r="FQT66" s="262"/>
      <c r="FQU66" s="262"/>
      <c r="FQV66" s="262"/>
      <c r="FQW66" s="262"/>
      <c r="FQX66" s="262"/>
      <c r="FQY66" s="388"/>
      <c r="FQZ66" s="388"/>
      <c r="FRA66" s="388"/>
      <c r="FRB66" s="349"/>
      <c r="FRC66" s="262"/>
      <c r="FRD66" s="262"/>
      <c r="FRE66" s="262"/>
      <c r="FRF66" s="350"/>
      <c r="FRG66" s="262"/>
      <c r="FRH66" s="262"/>
      <c r="FRI66" s="262"/>
      <c r="FRJ66" s="262"/>
      <c r="FRK66" s="262"/>
      <c r="FRL66" s="262"/>
      <c r="FRM66" s="262"/>
      <c r="FRN66" s="262"/>
      <c r="FRO66" s="262"/>
      <c r="FRP66" s="388"/>
      <c r="FRQ66" s="388"/>
      <c r="FRR66" s="388"/>
      <c r="FRS66" s="349"/>
      <c r="FRT66" s="262"/>
      <c r="FRU66" s="262"/>
      <c r="FRV66" s="262"/>
      <c r="FRW66" s="350"/>
      <c r="FRX66" s="262"/>
      <c r="FRY66" s="262"/>
      <c r="FRZ66" s="262"/>
      <c r="FSA66" s="262"/>
      <c r="FSB66" s="262"/>
      <c r="FSC66" s="262"/>
      <c r="FSD66" s="262"/>
      <c r="FSE66" s="262"/>
      <c r="FSF66" s="262"/>
      <c r="FSG66" s="388"/>
      <c r="FSH66" s="388"/>
      <c r="FSI66" s="388"/>
      <c r="FSJ66" s="349"/>
      <c r="FSK66" s="262"/>
      <c r="FSL66" s="262"/>
      <c r="FSM66" s="262"/>
      <c r="FSN66" s="350"/>
      <c r="FSO66" s="262"/>
      <c r="FSP66" s="262"/>
      <c r="FSQ66" s="262"/>
      <c r="FSR66" s="262"/>
      <c r="FSS66" s="262"/>
      <c r="FST66" s="262"/>
      <c r="FSU66" s="262"/>
      <c r="FSV66" s="262"/>
      <c r="FSW66" s="262"/>
      <c r="FSX66" s="388"/>
      <c r="FSY66" s="388"/>
      <c r="FSZ66" s="388"/>
      <c r="FTA66" s="349"/>
      <c r="FTB66" s="262"/>
      <c r="FTC66" s="262"/>
      <c r="FTD66" s="262"/>
      <c r="FTE66" s="350"/>
      <c r="FTF66" s="262"/>
      <c r="FTG66" s="262"/>
      <c r="FTH66" s="262"/>
      <c r="FTI66" s="262"/>
      <c r="FTJ66" s="262"/>
      <c r="FTK66" s="262"/>
      <c r="FTL66" s="262"/>
      <c r="FTM66" s="262"/>
      <c r="FTN66" s="262"/>
      <c r="FTO66" s="388"/>
      <c r="FTP66" s="388"/>
      <c r="FTQ66" s="388"/>
      <c r="FTR66" s="349"/>
      <c r="FTS66" s="262"/>
      <c r="FTT66" s="262"/>
      <c r="FTU66" s="262"/>
      <c r="FTV66" s="350"/>
      <c r="FTW66" s="262"/>
      <c r="FTX66" s="262"/>
      <c r="FTY66" s="262"/>
      <c r="FTZ66" s="262"/>
      <c r="FUA66" s="262"/>
      <c r="FUB66" s="262"/>
      <c r="FUC66" s="262"/>
      <c r="FUD66" s="262"/>
      <c r="FUE66" s="262"/>
      <c r="FUF66" s="388"/>
      <c r="FUG66" s="388"/>
      <c r="FUH66" s="388"/>
      <c r="FUI66" s="349"/>
      <c r="FUJ66" s="262"/>
      <c r="FUK66" s="262"/>
      <c r="FUL66" s="262"/>
      <c r="FUM66" s="350"/>
      <c r="FUN66" s="262"/>
      <c r="FUO66" s="262"/>
      <c r="FUP66" s="262"/>
      <c r="FUQ66" s="262"/>
      <c r="FUR66" s="262"/>
      <c r="FUS66" s="262"/>
      <c r="FUT66" s="262"/>
      <c r="FUU66" s="262"/>
      <c r="FUV66" s="262"/>
      <c r="FUW66" s="388"/>
      <c r="FUX66" s="388"/>
      <c r="FUY66" s="388"/>
      <c r="FUZ66" s="349"/>
      <c r="FVA66" s="262"/>
      <c r="FVB66" s="262"/>
      <c r="FVC66" s="262"/>
      <c r="FVD66" s="350"/>
      <c r="FVE66" s="262"/>
      <c r="FVF66" s="262"/>
      <c r="FVG66" s="262"/>
      <c r="FVH66" s="262"/>
      <c r="FVI66" s="262"/>
      <c r="FVJ66" s="262"/>
      <c r="FVK66" s="262"/>
      <c r="FVL66" s="262"/>
      <c r="FVM66" s="262"/>
      <c r="FVN66" s="388"/>
      <c r="FVO66" s="388"/>
      <c r="FVP66" s="388"/>
      <c r="FVQ66" s="349"/>
      <c r="FVR66" s="262"/>
      <c r="FVS66" s="262"/>
      <c r="FVT66" s="262"/>
      <c r="FVU66" s="350"/>
      <c r="FVV66" s="262"/>
      <c r="FVW66" s="262"/>
      <c r="FVX66" s="262"/>
      <c r="FVY66" s="262"/>
      <c r="FVZ66" s="262"/>
      <c r="FWA66" s="262"/>
      <c r="FWB66" s="262"/>
      <c r="FWC66" s="262"/>
      <c r="FWD66" s="262"/>
      <c r="FWE66" s="388"/>
      <c r="FWF66" s="388"/>
      <c r="FWG66" s="388"/>
      <c r="FWH66" s="349"/>
      <c r="FWI66" s="262"/>
      <c r="FWJ66" s="262"/>
      <c r="FWK66" s="262"/>
      <c r="FWL66" s="350"/>
      <c r="FWM66" s="262"/>
      <c r="FWN66" s="262"/>
      <c r="FWO66" s="262"/>
      <c r="FWP66" s="262"/>
      <c r="FWQ66" s="262"/>
      <c r="FWR66" s="262"/>
      <c r="FWS66" s="262"/>
      <c r="FWT66" s="262"/>
      <c r="FWU66" s="262"/>
      <c r="FWV66" s="388"/>
      <c r="FWW66" s="388"/>
      <c r="FWX66" s="388"/>
      <c r="FWY66" s="349"/>
      <c r="FWZ66" s="262"/>
      <c r="FXA66" s="262"/>
      <c r="FXB66" s="262"/>
      <c r="FXC66" s="350"/>
      <c r="FXD66" s="262"/>
      <c r="FXE66" s="262"/>
      <c r="FXF66" s="262"/>
      <c r="FXG66" s="262"/>
      <c r="FXH66" s="262"/>
      <c r="FXI66" s="262"/>
      <c r="FXJ66" s="262"/>
      <c r="FXK66" s="262"/>
      <c r="FXL66" s="262"/>
      <c r="FXM66" s="388"/>
      <c r="FXN66" s="388"/>
      <c r="FXO66" s="388"/>
      <c r="FXP66" s="349"/>
      <c r="FXQ66" s="262"/>
      <c r="FXR66" s="262"/>
      <c r="FXS66" s="262"/>
      <c r="FXT66" s="350"/>
      <c r="FXU66" s="262"/>
      <c r="FXV66" s="262"/>
      <c r="FXW66" s="262"/>
      <c r="FXX66" s="262"/>
      <c r="FXY66" s="262"/>
      <c r="FXZ66" s="262"/>
      <c r="FYA66" s="262"/>
      <c r="FYB66" s="262"/>
      <c r="FYC66" s="262"/>
      <c r="FYD66" s="388"/>
      <c r="FYE66" s="388"/>
      <c r="FYF66" s="388"/>
      <c r="FYG66" s="349"/>
      <c r="FYH66" s="262"/>
      <c r="FYI66" s="262"/>
      <c r="FYJ66" s="262"/>
      <c r="FYK66" s="350"/>
      <c r="FYL66" s="262"/>
      <c r="FYM66" s="262"/>
      <c r="FYN66" s="262"/>
      <c r="FYO66" s="262"/>
      <c r="FYP66" s="262"/>
      <c r="FYQ66" s="262"/>
      <c r="FYR66" s="262"/>
      <c r="FYS66" s="262"/>
      <c r="FYT66" s="262"/>
      <c r="FYU66" s="388"/>
      <c r="FYV66" s="388"/>
      <c r="FYW66" s="388"/>
      <c r="FYX66" s="349"/>
      <c r="FYY66" s="262"/>
      <c r="FYZ66" s="262"/>
      <c r="FZA66" s="262"/>
      <c r="FZB66" s="350"/>
      <c r="FZC66" s="262"/>
      <c r="FZD66" s="262"/>
      <c r="FZE66" s="262"/>
      <c r="FZF66" s="262"/>
      <c r="FZG66" s="262"/>
      <c r="FZH66" s="262"/>
      <c r="FZI66" s="262"/>
      <c r="FZJ66" s="262"/>
      <c r="FZK66" s="262"/>
      <c r="FZL66" s="388"/>
      <c r="FZM66" s="388"/>
      <c r="FZN66" s="388"/>
      <c r="FZO66" s="349"/>
      <c r="FZP66" s="262"/>
      <c r="FZQ66" s="262"/>
      <c r="FZR66" s="262"/>
      <c r="FZS66" s="350"/>
      <c r="FZT66" s="262"/>
      <c r="FZU66" s="262"/>
      <c r="FZV66" s="262"/>
      <c r="FZW66" s="262"/>
      <c r="FZX66" s="262"/>
      <c r="FZY66" s="262"/>
      <c r="FZZ66" s="262"/>
      <c r="GAA66" s="262"/>
      <c r="GAB66" s="262"/>
      <c r="GAC66" s="388"/>
      <c r="GAD66" s="388"/>
      <c r="GAE66" s="388"/>
      <c r="GAF66" s="349"/>
      <c r="GAG66" s="262"/>
      <c r="GAH66" s="262"/>
      <c r="GAI66" s="262"/>
      <c r="GAJ66" s="350"/>
      <c r="GAK66" s="262"/>
      <c r="GAL66" s="262"/>
      <c r="GAM66" s="262"/>
      <c r="GAN66" s="262"/>
      <c r="GAO66" s="262"/>
      <c r="GAP66" s="262"/>
      <c r="GAQ66" s="262"/>
      <c r="GAR66" s="262"/>
      <c r="GAS66" s="262"/>
      <c r="GAT66" s="388"/>
      <c r="GAU66" s="388"/>
      <c r="GAV66" s="388"/>
      <c r="GAW66" s="349"/>
      <c r="GAX66" s="262"/>
      <c r="GAY66" s="262"/>
      <c r="GAZ66" s="262"/>
      <c r="GBA66" s="350"/>
      <c r="GBB66" s="262"/>
      <c r="GBC66" s="262"/>
      <c r="GBD66" s="262"/>
      <c r="GBE66" s="262"/>
      <c r="GBF66" s="262"/>
      <c r="GBG66" s="262"/>
      <c r="GBH66" s="262"/>
      <c r="GBI66" s="262"/>
      <c r="GBJ66" s="262"/>
      <c r="GBK66" s="388"/>
      <c r="GBL66" s="388"/>
      <c r="GBM66" s="388"/>
      <c r="GBN66" s="349"/>
      <c r="GBO66" s="262"/>
      <c r="GBP66" s="262"/>
      <c r="GBQ66" s="262"/>
      <c r="GBR66" s="350"/>
      <c r="GBS66" s="262"/>
      <c r="GBT66" s="262"/>
      <c r="GBU66" s="262"/>
      <c r="GBV66" s="262"/>
      <c r="GBW66" s="262"/>
      <c r="GBX66" s="262"/>
      <c r="GBY66" s="262"/>
      <c r="GBZ66" s="262"/>
      <c r="GCA66" s="262"/>
      <c r="GCB66" s="388"/>
      <c r="GCC66" s="388"/>
      <c r="GCD66" s="388"/>
      <c r="GCE66" s="349"/>
      <c r="GCF66" s="262"/>
      <c r="GCG66" s="262"/>
      <c r="GCH66" s="262"/>
      <c r="GCI66" s="350"/>
      <c r="GCJ66" s="262"/>
      <c r="GCK66" s="262"/>
      <c r="GCL66" s="262"/>
      <c r="GCM66" s="262"/>
      <c r="GCN66" s="262"/>
      <c r="GCO66" s="262"/>
      <c r="GCP66" s="262"/>
      <c r="GCQ66" s="262"/>
      <c r="GCR66" s="262"/>
      <c r="GCS66" s="388"/>
      <c r="GCT66" s="388"/>
      <c r="GCU66" s="388"/>
      <c r="GCV66" s="349"/>
      <c r="GCW66" s="262"/>
      <c r="GCX66" s="262"/>
      <c r="GCY66" s="262"/>
      <c r="GCZ66" s="350"/>
      <c r="GDA66" s="262"/>
      <c r="GDB66" s="262"/>
      <c r="GDC66" s="262"/>
      <c r="GDD66" s="262"/>
      <c r="GDE66" s="262"/>
      <c r="GDF66" s="262"/>
      <c r="GDG66" s="262"/>
      <c r="GDH66" s="262"/>
      <c r="GDI66" s="262"/>
      <c r="GDJ66" s="388"/>
      <c r="GDK66" s="388"/>
      <c r="GDL66" s="388"/>
      <c r="GDM66" s="349"/>
      <c r="GDN66" s="262"/>
      <c r="GDO66" s="262"/>
      <c r="GDP66" s="262"/>
      <c r="GDQ66" s="350"/>
      <c r="GDR66" s="262"/>
      <c r="GDS66" s="262"/>
      <c r="GDT66" s="262"/>
      <c r="GDU66" s="262"/>
      <c r="GDV66" s="262"/>
      <c r="GDW66" s="262"/>
      <c r="GDX66" s="262"/>
      <c r="GDY66" s="262"/>
      <c r="GDZ66" s="262"/>
      <c r="GEA66" s="388"/>
      <c r="GEB66" s="388"/>
      <c r="GEC66" s="388"/>
      <c r="GED66" s="349"/>
      <c r="GEE66" s="262"/>
      <c r="GEF66" s="262"/>
      <c r="GEG66" s="262"/>
      <c r="GEH66" s="350"/>
      <c r="GEI66" s="262"/>
      <c r="GEJ66" s="262"/>
      <c r="GEK66" s="262"/>
      <c r="GEL66" s="262"/>
      <c r="GEM66" s="262"/>
      <c r="GEN66" s="262"/>
      <c r="GEO66" s="262"/>
      <c r="GEP66" s="262"/>
      <c r="GEQ66" s="262"/>
      <c r="GER66" s="388"/>
      <c r="GES66" s="388"/>
      <c r="GET66" s="388"/>
      <c r="GEU66" s="349"/>
      <c r="GEV66" s="262"/>
      <c r="GEW66" s="262"/>
      <c r="GEX66" s="262"/>
      <c r="GEY66" s="350"/>
      <c r="GEZ66" s="262"/>
      <c r="GFA66" s="262"/>
      <c r="GFB66" s="262"/>
      <c r="GFC66" s="262"/>
      <c r="GFD66" s="262"/>
      <c r="GFE66" s="262"/>
      <c r="GFF66" s="262"/>
      <c r="GFG66" s="262"/>
      <c r="GFH66" s="262"/>
      <c r="GFI66" s="388"/>
      <c r="GFJ66" s="388"/>
      <c r="GFK66" s="388"/>
      <c r="GFL66" s="349"/>
      <c r="GFM66" s="262"/>
      <c r="GFN66" s="262"/>
      <c r="GFO66" s="262"/>
      <c r="GFP66" s="350"/>
      <c r="GFQ66" s="262"/>
      <c r="GFR66" s="262"/>
      <c r="GFS66" s="262"/>
      <c r="GFT66" s="262"/>
      <c r="GFU66" s="262"/>
      <c r="GFV66" s="262"/>
      <c r="GFW66" s="262"/>
      <c r="GFX66" s="262"/>
      <c r="GFY66" s="262"/>
      <c r="GFZ66" s="388"/>
      <c r="GGA66" s="388"/>
      <c r="GGB66" s="388"/>
      <c r="GGC66" s="349"/>
      <c r="GGD66" s="262"/>
      <c r="GGE66" s="262"/>
      <c r="GGF66" s="262"/>
      <c r="GGG66" s="350"/>
      <c r="GGH66" s="262"/>
      <c r="GGI66" s="262"/>
      <c r="GGJ66" s="262"/>
      <c r="GGK66" s="262"/>
      <c r="GGL66" s="262"/>
      <c r="GGM66" s="262"/>
      <c r="GGN66" s="262"/>
      <c r="GGO66" s="262"/>
      <c r="GGP66" s="262"/>
      <c r="GGQ66" s="388"/>
      <c r="GGR66" s="388"/>
      <c r="GGS66" s="388"/>
      <c r="GGT66" s="349"/>
      <c r="GGU66" s="262"/>
      <c r="GGV66" s="262"/>
      <c r="GGW66" s="262"/>
      <c r="GGX66" s="350"/>
      <c r="GGY66" s="262"/>
      <c r="GGZ66" s="262"/>
      <c r="GHA66" s="262"/>
      <c r="GHB66" s="262"/>
      <c r="GHC66" s="262"/>
      <c r="GHD66" s="262"/>
      <c r="GHE66" s="262"/>
      <c r="GHF66" s="262"/>
      <c r="GHG66" s="262"/>
      <c r="GHH66" s="388"/>
      <c r="GHI66" s="388"/>
      <c r="GHJ66" s="388"/>
      <c r="GHK66" s="349"/>
      <c r="GHL66" s="262"/>
      <c r="GHM66" s="262"/>
      <c r="GHN66" s="262"/>
      <c r="GHO66" s="350"/>
      <c r="GHP66" s="262"/>
      <c r="GHQ66" s="262"/>
      <c r="GHR66" s="262"/>
      <c r="GHS66" s="262"/>
      <c r="GHT66" s="262"/>
      <c r="GHU66" s="262"/>
      <c r="GHV66" s="262"/>
      <c r="GHW66" s="262"/>
      <c r="GHX66" s="262"/>
      <c r="GHY66" s="388"/>
      <c r="GHZ66" s="388"/>
      <c r="GIA66" s="388"/>
      <c r="GIB66" s="349"/>
      <c r="GIC66" s="262"/>
      <c r="GID66" s="262"/>
      <c r="GIE66" s="262"/>
      <c r="GIF66" s="350"/>
      <c r="GIG66" s="262"/>
      <c r="GIH66" s="262"/>
      <c r="GII66" s="262"/>
      <c r="GIJ66" s="262"/>
      <c r="GIK66" s="262"/>
      <c r="GIL66" s="262"/>
      <c r="GIM66" s="262"/>
      <c r="GIN66" s="262"/>
      <c r="GIO66" s="262"/>
      <c r="GIP66" s="388"/>
      <c r="GIQ66" s="388"/>
      <c r="GIR66" s="388"/>
      <c r="GIS66" s="349"/>
      <c r="GIT66" s="262"/>
      <c r="GIU66" s="262"/>
      <c r="GIV66" s="262"/>
      <c r="GIW66" s="350"/>
      <c r="GIX66" s="262"/>
      <c r="GIY66" s="262"/>
      <c r="GIZ66" s="262"/>
      <c r="GJA66" s="262"/>
      <c r="GJB66" s="262"/>
      <c r="GJC66" s="262"/>
      <c r="GJD66" s="262"/>
      <c r="GJE66" s="262"/>
      <c r="GJF66" s="262"/>
      <c r="GJG66" s="388"/>
      <c r="GJH66" s="388"/>
      <c r="GJI66" s="388"/>
      <c r="GJJ66" s="349"/>
      <c r="GJK66" s="262"/>
      <c r="GJL66" s="262"/>
      <c r="GJM66" s="262"/>
      <c r="GJN66" s="350"/>
      <c r="GJO66" s="262"/>
      <c r="GJP66" s="262"/>
      <c r="GJQ66" s="262"/>
      <c r="GJR66" s="262"/>
      <c r="GJS66" s="262"/>
      <c r="GJT66" s="262"/>
      <c r="GJU66" s="262"/>
      <c r="GJV66" s="262"/>
      <c r="GJW66" s="262"/>
      <c r="GJX66" s="388"/>
      <c r="GJY66" s="388"/>
      <c r="GJZ66" s="388"/>
      <c r="GKA66" s="349"/>
      <c r="GKB66" s="262"/>
      <c r="GKC66" s="262"/>
      <c r="GKD66" s="262"/>
      <c r="GKE66" s="350"/>
      <c r="GKF66" s="262"/>
      <c r="GKG66" s="262"/>
      <c r="GKH66" s="262"/>
      <c r="GKI66" s="262"/>
      <c r="GKJ66" s="262"/>
      <c r="GKK66" s="262"/>
      <c r="GKL66" s="262"/>
      <c r="GKM66" s="262"/>
      <c r="GKN66" s="262"/>
      <c r="GKO66" s="388"/>
      <c r="GKP66" s="388"/>
      <c r="GKQ66" s="388"/>
      <c r="GKR66" s="349"/>
      <c r="GKS66" s="262"/>
      <c r="GKT66" s="262"/>
      <c r="GKU66" s="262"/>
      <c r="GKV66" s="350"/>
      <c r="GKW66" s="262"/>
      <c r="GKX66" s="262"/>
      <c r="GKY66" s="262"/>
      <c r="GKZ66" s="262"/>
      <c r="GLA66" s="262"/>
      <c r="GLB66" s="262"/>
      <c r="GLC66" s="262"/>
      <c r="GLD66" s="262"/>
      <c r="GLE66" s="262"/>
      <c r="GLF66" s="388"/>
      <c r="GLG66" s="388"/>
      <c r="GLH66" s="388"/>
      <c r="GLI66" s="349"/>
      <c r="GLJ66" s="262"/>
      <c r="GLK66" s="262"/>
      <c r="GLL66" s="262"/>
      <c r="GLM66" s="350"/>
      <c r="GLN66" s="262"/>
      <c r="GLO66" s="262"/>
      <c r="GLP66" s="262"/>
      <c r="GLQ66" s="262"/>
      <c r="GLR66" s="262"/>
      <c r="GLS66" s="262"/>
      <c r="GLT66" s="262"/>
      <c r="GLU66" s="262"/>
      <c r="GLV66" s="262"/>
      <c r="GLW66" s="388"/>
      <c r="GLX66" s="388"/>
      <c r="GLY66" s="388"/>
      <c r="GLZ66" s="349"/>
      <c r="GMA66" s="262"/>
      <c r="GMB66" s="262"/>
      <c r="GMC66" s="262"/>
      <c r="GMD66" s="350"/>
      <c r="GME66" s="262"/>
      <c r="GMF66" s="262"/>
      <c r="GMG66" s="262"/>
      <c r="GMH66" s="262"/>
      <c r="GMI66" s="262"/>
      <c r="GMJ66" s="262"/>
      <c r="GMK66" s="262"/>
      <c r="GML66" s="262"/>
      <c r="GMM66" s="262"/>
      <c r="GMN66" s="388"/>
      <c r="GMO66" s="388"/>
      <c r="GMP66" s="388"/>
      <c r="GMQ66" s="349"/>
      <c r="GMR66" s="262"/>
      <c r="GMS66" s="262"/>
      <c r="GMT66" s="262"/>
      <c r="GMU66" s="350"/>
      <c r="GMV66" s="262"/>
      <c r="GMW66" s="262"/>
      <c r="GMX66" s="262"/>
      <c r="GMY66" s="262"/>
      <c r="GMZ66" s="262"/>
      <c r="GNA66" s="262"/>
      <c r="GNB66" s="262"/>
      <c r="GNC66" s="262"/>
      <c r="GND66" s="262"/>
      <c r="GNE66" s="388"/>
      <c r="GNF66" s="388"/>
      <c r="GNG66" s="388"/>
      <c r="GNH66" s="349"/>
      <c r="GNI66" s="262"/>
      <c r="GNJ66" s="262"/>
      <c r="GNK66" s="262"/>
      <c r="GNL66" s="350"/>
      <c r="GNM66" s="262"/>
      <c r="GNN66" s="262"/>
      <c r="GNO66" s="262"/>
      <c r="GNP66" s="262"/>
      <c r="GNQ66" s="262"/>
      <c r="GNR66" s="262"/>
      <c r="GNS66" s="262"/>
      <c r="GNT66" s="262"/>
      <c r="GNU66" s="262"/>
      <c r="GNV66" s="388"/>
      <c r="GNW66" s="388"/>
      <c r="GNX66" s="388"/>
      <c r="GNY66" s="349"/>
      <c r="GNZ66" s="262"/>
      <c r="GOA66" s="262"/>
      <c r="GOB66" s="262"/>
      <c r="GOC66" s="350"/>
      <c r="GOD66" s="262"/>
      <c r="GOE66" s="262"/>
      <c r="GOF66" s="262"/>
      <c r="GOG66" s="262"/>
      <c r="GOH66" s="262"/>
      <c r="GOI66" s="262"/>
      <c r="GOJ66" s="262"/>
      <c r="GOK66" s="262"/>
      <c r="GOL66" s="262"/>
      <c r="GOM66" s="388"/>
      <c r="GON66" s="388"/>
      <c r="GOO66" s="388"/>
      <c r="GOP66" s="349"/>
      <c r="GOQ66" s="262"/>
      <c r="GOR66" s="262"/>
      <c r="GOS66" s="262"/>
      <c r="GOT66" s="350"/>
      <c r="GOU66" s="262"/>
      <c r="GOV66" s="262"/>
      <c r="GOW66" s="262"/>
      <c r="GOX66" s="262"/>
      <c r="GOY66" s="262"/>
      <c r="GOZ66" s="262"/>
      <c r="GPA66" s="262"/>
      <c r="GPB66" s="262"/>
      <c r="GPC66" s="262"/>
      <c r="GPD66" s="388"/>
      <c r="GPE66" s="388"/>
      <c r="GPF66" s="388"/>
      <c r="GPG66" s="349"/>
      <c r="GPH66" s="262"/>
      <c r="GPI66" s="262"/>
      <c r="GPJ66" s="262"/>
      <c r="GPK66" s="350"/>
      <c r="GPL66" s="262"/>
      <c r="GPM66" s="262"/>
      <c r="GPN66" s="262"/>
      <c r="GPO66" s="262"/>
      <c r="GPP66" s="262"/>
      <c r="GPQ66" s="262"/>
      <c r="GPR66" s="262"/>
      <c r="GPS66" s="262"/>
      <c r="GPT66" s="262"/>
      <c r="GPU66" s="388"/>
      <c r="GPV66" s="388"/>
      <c r="GPW66" s="388"/>
      <c r="GPX66" s="349"/>
      <c r="GPY66" s="262"/>
      <c r="GPZ66" s="262"/>
      <c r="GQA66" s="262"/>
      <c r="GQB66" s="350"/>
      <c r="GQC66" s="262"/>
      <c r="GQD66" s="262"/>
      <c r="GQE66" s="262"/>
      <c r="GQF66" s="262"/>
      <c r="GQG66" s="262"/>
      <c r="GQH66" s="262"/>
      <c r="GQI66" s="262"/>
      <c r="GQJ66" s="262"/>
      <c r="GQK66" s="262"/>
      <c r="GQL66" s="388"/>
      <c r="GQM66" s="388"/>
      <c r="GQN66" s="388"/>
      <c r="GQO66" s="349"/>
      <c r="GQP66" s="262"/>
      <c r="GQQ66" s="262"/>
      <c r="GQR66" s="262"/>
      <c r="GQS66" s="350"/>
      <c r="GQT66" s="262"/>
      <c r="GQU66" s="262"/>
      <c r="GQV66" s="262"/>
      <c r="GQW66" s="262"/>
      <c r="GQX66" s="262"/>
      <c r="GQY66" s="262"/>
      <c r="GQZ66" s="262"/>
      <c r="GRA66" s="262"/>
      <c r="GRB66" s="262"/>
      <c r="GRC66" s="388"/>
      <c r="GRD66" s="388"/>
      <c r="GRE66" s="388"/>
      <c r="GRF66" s="349"/>
      <c r="GRG66" s="262"/>
      <c r="GRH66" s="262"/>
      <c r="GRI66" s="262"/>
      <c r="GRJ66" s="350"/>
      <c r="GRK66" s="262"/>
      <c r="GRL66" s="262"/>
      <c r="GRM66" s="262"/>
      <c r="GRN66" s="262"/>
      <c r="GRO66" s="262"/>
      <c r="GRP66" s="262"/>
      <c r="GRQ66" s="262"/>
      <c r="GRR66" s="262"/>
      <c r="GRS66" s="262"/>
      <c r="GRT66" s="388"/>
      <c r="GRU66" s="388"/>
      <c r="GRV66" s="388"/>
      <c r="GRW66" s="349"/>
      <c r="GRX66" s="262"/>
      <c r="GRY66" s="262"/>
      <c r="GRZ66" s="262"/>
      <c r="GSA66" s="350"/>
      <c r="GSB66" s="262"/>
      <c r="GSC66" s="262"/>
      <c r="GSD66" s="262"/>
      <c r="GSE66" s="262"/>
      <c r="GSF66" s="262"/>
      <c r="GSG66" s="262"/>
      <c r="GSH66" s="262"/>
      <c r="GSI66" s="262"/>
      <c r="GSJ66" s="262"/>
      <c r="GSK66" s="388"/>
      <c r="GSL66" s="388"/>
      <c r="GSM66" s="388"/>
      <c r="GSN66" s="349"/>
      <c r="GSO66" s="262"/>
      <c r="GSP66" s="262"/>
      <c r="GSQ66" s="262"/>
      <c r="GSR66" s="350"/>
      <c r="GSS66" s="262"/>
      <c r="GST66" s="262"/>
      <c r="GSU66" s="262"/>
      <c r="GSV66" s="262"/>
      <c r="GSW66" s="262"/>
      <c r="GSX66" s="262"/>
      <c r="GSY66" s="262"/>
      <c r="GSZ66" s="262"/>
      <c r="GTA66" s="262"/>
      <c r="GTB66" s="388"/>
      <c r="GTC66" s="388"/>
      <c r="GTD66" s="388"/>
      <c r="GTE66" s="349"/>
      <c r="GTF66" s="262"/>
      <c r="GTG66" s="262"/>
      <c r="GTH66" s="262"/>
      <c r="GTI66" s="350"/>
      <c r="GTJ66" s="262"/>
      <c r="GTK66" s="262"/>
      <c r="GTL66" s="262"/>
      <c r="GTM66" s="262"/>
      <c r="GTN66" s="262"/>
      <c r="GTO66" s="262"/>
      <c r="GTP66" s="262"/>
      <c r="GTQ66" s="262"/>
      <c r="GTR66" s="262"/>
      <c r="GTS66" s="388"/>
      <c r="GTT66" s="388"/>
      <c r="GTU66" s="388"/>
      <c r="GTV66" s="349"/>
      <c r="GTW66" s="262"/>
      <c r="GTX66" s="262"/>
      <c r="GTY66" s="262"/>
      <c r="GTZ66" s="350"/>
      <c r="GUA66" s="262"/>
      <c r="GUB66" s="262"/>
      <c r="GUC66" s="262"/>
      <c r="GUD66" s="262"/>
      <c r="GUE66" s="262"/>
      <c r="GUF66" s="262"/>
      <c r="GUG66" s="262"/>
      <c r="GUH66" s="262"/>
      <c r="GUI66" s="262"/>
      <c r="GUJ66" s="388"/>
      <c r="GUK66" s="388"/>
      <c r="GUL66" s="388"/>
      <c r="GUM66" s="349"/>
      <c r="GUN66" s="262"/>
      <c r="GUO66" s="262"/>
      <c r="GUP66" s="262"/>
      <c r="GUQ66" s="350"/>
      <c r="GUR66" s="262"/>
      <c r="GUS66" s="262"/>
      <c r="GUT66" s="262"/>
      <c r="GUU66" s="262"/>
      <c r="GUV66" s="262"/>
      <c r="GUW66" s="262"/>
      <c r="GUX66" s="262"/>
      <c r="GUY66" s="262"/>
      <c r="GUZ66" s="262"/>
      <c r="GVA66" s="388"/>
      <c r="GVB66" s="388"/>
      <c r="GVC66" s="388"/>
      <c r="GVD66" s="349"/>
      <c r="GVE66" s="262"/>
      <c r="GVF66" s="262"/>
      <c r="GVG66" s="262"/>
      <c r="GVH66" s="350"/>
      <c r="GVI66" s="262"/>
      <c r="GVJ66" s="262"/>
      <c r="GVK66" s="262"/>
      <c r="GVL66" s="262"/>
      <c r="GVM66" s="262"/>
      <c r="GVN66" s="262"/>
      <c r="GVO66" s="262"/>
      <c r="GVP66" s="262"/>
      <c r="GVQ66" s="262"/>
      <c r="GVR66" s="388"/>
      <c r="GVS66" s="388"/>
      <c r="GVT66" s="388"/>
      <c r="GVU66" s="349"/>
      <c r="GVV66" s="262"/>
      <c r="GVW66" s="262"/>
      <c r="GVX66" s="262"/>
      <c r="GVY66" s="350"/>
      <c r="GVZ66" s="262"/>
      <c r="GWA66" s="262"/>
      <c r="GWB66" s="262"/>
      <c r="GWC66" s="262"/>
      <c r="GWD66" s="262"/>
      <c r="GWE66" s="262"/>
      <c r="GWF66" s="262"/>
      <c r="GWG66" s="262"/>
      <c r="GWH66" s="262"/>
      <c r="GWI66" s="388"/>
      <c r="GWJ66" s="388"/>
      <c r="GWK66" s="388"/>
      <c r="GWL66" s="349"/>
      <c r="GWM66" s="262"/>
      <c r="GWN66" s="262"/>
      <c r="GWO66" s="262"/>
      <c r="GWP66" s="350"/>
      <c r="GWQ66" s="262"/>
      <c r="GWR66" s="262"/>
      <c r="GWS66" s="262"/>
      <c r="GWT66" s="262"/>
      <c r="GWU66" s="262"/>
      <c r="GWV66" s="262"/>
      <c r="GWW66" s="262"/>
      <c r="GWX66" s="262"/>
      <c r="GWY66" s="262"/>
      <c r="GWZ66" s="388"/>
      <c r="GXA66" s="388"/>
      <c r="GXB66" s="388"/>
      <c r="GXC66" s="349"/>
      <c r="GXD66" s="262"/>
      <c r="GXE66" s="262"/>
      <c r="GXF66" s="262"/>
      <c r="GXG66" s="350"/>
      <c r="GXH66" s="262"/>
      <c r="GXI66" s="262"/>
      <c r="GXJ66" s="262"/>
      <c r="GXK66" s="262"/>
      <c r="GXL66" s="262"/>
      <c r="GXM66" s="262"/>
      <c r="GXN66" s="262"/>
      <c r="GXO66" s="262"/>
      <c r="GXP66" s="262"/>
      <c r="GXQ66" s="388"/>
      <c r="GXR66" s="388"/>
      <c r="GXS66" s="388"/>
      <c r="GXT66" s="349"/>
      <c r="GXU66" s="262"/>
      <c r="GXV66" s="262"/>
      <c r="GXW66" s="262"/>
      <c r="GXX66" s="350"/>
      <c r="GXY66" s="262"/>
      <c r="GXZ66" s="262"/>
      <c r="GYA66" s="262"/>
      <c r="GYB66" s="262"/>
      <c r="GYC66" s="262"/>
      <c r="GYD66" s="262"/>
      <c r="GYE66" s="262"/>
      <c r="GYF66" s="262"/>
      <c r="GYG66" s="262"/>
      <c r="GYH66" s="388"/>
      <c r="GYI66" s="388"/>
      <c r="GYJ66" s="388"/>
      <c r="GYK66" s="349"/>
      <c r="GYL66" s="262"/>
      <c r="GYM66" s="262"/>
      <c r="GYN66" s="262"/>
      <c r="GYO66" s="350"/>
      <c r="GYP66" s="262"/>
      <c r="GYQ66" s="262"/>
      <c r="GYR66" s="262"/>
      <c r="GYS66" s="262"/>
      <c r="GYT66" s="262"/>
      <c r="GYU66" s="262"/>
      <c r="GYV66" s="262"/>
      <c r="GYW66" s="262"/>
      <c r="GYX66" s="262"/>
      <c r="GYY66" s="388"/>
      <c r="GYZ66" s="388"/>
      <c r="GZA66" s="388"/>
      <c r="GZB66" s="349"/>
      <c r="GZC66" s="262"/>
      <c r="GZD66" s="262"/>
      <c r="GZE66" s="262"/>
      <c r="GZF66" s="350"/>
      <c r="GZG66" s="262"/>
      <c r="GZH66" s="262"/>
      <c r="GZI66" s="262"/>
      <c r="GZJ66" s="262"/>
      <c r="GZK66" s="262"/>
      <c r="GZL66" s="262"/>
      <c r="GZM66" s="262"/>
      <c r="GZN66" s="262"/>
      <c r="GZO66" s="262"/>
      <c r="GZP66" s="388"/>
      <c r="GZQ66" s="388"/>
      <c r="GZR66" s="388"/>
      <c r="GZS66" s="349"/>
      <c r="GZT66" s="262"/>
      <c r="GZU66" s="262"/>
      <c r="GZV66" s="262"/>
      <c r="GZW66" s="350"/>
      <c r="GZX66" s="262"/>
      <c r="GZY66" s="262"/>
      <c r="GZZ66" s="262"/>
      <c r="HAA66" s="262"/>
      <c r="HAB66" s="262"/>
      <c r="HAC66" s="262"/>
      <c r="HAD66" s="262"/>
      <c r="HAE66" s="262"/>
      <c r="HAF66" s="262"/>
      <c r="HAG66" s="388"/>
      <c r="HAH66" s="388"/>
      <c r="HAI66" s="388"/>
      <c r="HAJ66" s="349"/>
      <c r="HAK66" s="262"/>
      <c r="HAL66" s="262"/>
      <c r="HAM66" s="262"/>
      <c r="HAN66" s="350"/>
      <c r="HAO66" s="262"/>
      <c r="HAP66" s="262"/>
      <c r="HAQ66" s="262"/>
      <c r="HAR66" s="262"/>
      <c r="HAS66" s="262"/>
      <c r="HAT66" s="262"/>
      <c r="HAU66" s="262"/>
      <c r="HAV66" s="262"/>
      <c r="HAW66" s="262"/>
      <c r="HAX66" s="388"/>
      <c r="HAY66" s="388"/>
      <c r="HAZ66" s="388"/>
      <c r="HBA66" s="349"/>
      <c r="HBB66" s="262"/>
      <c r="HBC66" s="262"/>
      <c r="HBD66" s="262"/>
      <c r="HBE66" s="350"/>
      <c r="HBF66" s="262"/>
      <c r="HBG66" s="262"/>
      <c r="HBH66" s="262"/>
      <c r="HBI66" s="262"/>
      <c r="HBJ66" s="262"/>
      <c r="HBK66" s="262"/>
      <c r="HBL66" s="262"/>
      <c r="HBM66" s="262"/>
      <c r="HBN66" s="262"/>
      <c r="HBO66" s="388"/>
      <c r="HBP66" s="388"/>
      <c r="HBQ66" s="388"/>
      <c r="HBR66" s="349"/>
      <c r="HBS66" s="262"/>
      <c r="HBT66" s="262"/>
      <c r="HBU66" s="262"/>
      <c r="HBV66" s="350"/>
      <c r="HBW66" s="262"/>
      <c r="HBX66" s="262"/>
      <c r="HBY66" s="262"/>
      <c r="HBZ66" s="262"/>
      <c r="HCA66" s="262"/>
      <c r="HCB66" s="262"/>
      <c r="HCC66" s="262"/>
      <c r="HCD66" s="262"/>
      <c r="HCE66" s="262"/>
      <c r="HCF66" s="388"/>
      <c r="HCG66" s="388"/>
      <c r="HCH66" s="388"/>
      <c r="HCI66" s="349"/>
      <c r="HCJ66" s="262"/>
      <c r="HCK66" s="262"/>
      <c r="HCL66" s="262"/>
      <c r="HCM66" s="350"/>
      <c r="HCN66" s="262"/>
      <c r="HCO66" s="262"/>
      <c r="HCP66" s="262"/>
      <c r="HCQ66" s="262"/>
      <c r="HCR66" s="262"/>
      <c r="HCS66" s="262"/>
      <c r="HCT66" s="262"/>
      <c r="HCU66" s="262"/>
      <c r="HCV66" s="262"/>
      <c r="HCW66" s="388"/>
      <c r="HCX66" s="388"/>
      <c r="HCY66" s="388"/>
      <c r="HCZ66" s="349"/>
      <c r="HDA66" s="262"/>
      <c r="HDB66" s="262"/>
      <c r="HDC66" s="262"/>
      <c r="HDD66" s="350"/>
      <c r="HDE66" s="262"/>
      <c r="HDF66" s="262"/>
      <c r="HDG66" s="262"/>
      <c r="HDH66" s="262"/>
      <c r="HDI66" s="262"/>
      <c r="HDJ66" s="262"/>
      <c r="HDK66" s="262"/>
      <c r="HDL66" s="262"/>
      <c r="HDM66" s="262"/>
      <c r="HDN66" s="388"/>
      <c r="HDO66" s="388"/>
      <c r="HDP66" s="388"/>
      <c r="HDQ66" s="349"/>
      <c r="HDR66" s="262"/>
      <c r="HDS66" s="262"/>
      <c r="HDT66" s="262"/>
      <c r="HDU66" s="350"/>
      <c r="HDV66" s="262"/>
      <c r="HDW66" s="262"/>
      <c r="HDX66" s="262"/>
      <c r="HDY66" s="262"/>
      <c r="HDZ66" s="262"/>
      <c r="HEA66" s="262"/>
      <c r="HEB66" s="262"/>
      <c r="HEC66" s="262"/>
      <c r="HED66" s="262"/>
      <c r="HEE66" s="388"/>
      <c r="HEF66" s="388"/>
      <c r="HEG66" s="388"/>
      <c r="HEH66" s="349"/>
      <c r="HEI66" s="262"/>
      <c r="HEJ66" s="262"/>
      <c r="HEK66" s="262"/>
      <c r="HEL66" s="350"/>
      <c r="HEM66" s="262"/>
      <c r="HEN66" s="262"/>
      <c r="HEO66" s="262"/>
      <c r="HEP66" s="262"/>
      <c r="HEQ66" s="262"/>
      <c r="HER66" s="262"/>
      <c r="HES66" s="262"/>
      <c r="HET66" s="262"/>
      <c r="HEU66" s="262"/>
      <c r="HEV66" s="388"/>
      <c r="HEW66" s="388"/>
      <c r="HEX66" s="388"/>
      <c r="HEY66" s="349"/>
      <c r="HEZ66" s="262"/>
      <c r="HFA66" s="262"/>
      <c r="HFB66" s="262"/>
      <c r="HFC66" s="350"/>
      <c r="HFD66" s="262"/>
      <c r="HFE66" s="262"/>
      <c r="HFF66" s="262"/>
      <c r="HFG66" s="262"/>
      <c r="HFH66" s="262"/>
      <c r="HFI66" s="262"/>
      <c r="HFJ66" s="262"/>
      <c r="HFK66" s="262"/>
      <c r="HFL66" s="262"/>
      <c r="HFM66" s="388"/>
      <c r="HFN66" s="388"/>
      <c r="HFO66" s="388"/>
      <c r="HFP66" s="349"/>
      <c r="HFQ66" s="262"/>
      <c r="HFR66" s="262"/>
      <c r="HFS66" s="262"/>
      <c r="HFT66" s="350"/>
      <c r="HFU66" s="262"/>
      <c r="HFV66" s="262"/>
      <c r="HFW66" s="262"/>
      <c r="HFX66" s="262"/>
      <c r="HFY66" s="262"/>
      <c r="HFZ66" s="262"/>
      <c r="HGA66" s="262"/>
      <c r="HGB66" s="262"/>
      <c r="HGC66" s="262"/>
      <c r="HGD66" s="388"/>
      <c r="HGE66" s="388"/>
      <c r="HGF66" s="388"/>
      <c r="HGG66" s="349"/>
      <c r="HGH66" s="262"/>
      <c r="HGI66" s="262"/>
      <c r="HGJ66" s="262"/>
      <c r="HGK66" s="350"/>
      <c r="HGL66" s="262"/>
      <c r="HGM66" s="262"/>
      <c r="HGN66" s="262"/>
      <c r="HGO66" s="262"/>
      <c r="HGP66" s="262"/>
      <c r="HGQ66" s="262"/>
      <c r="HGR66" s="262"/>
      <c r="HGS66" s="262"/>
      <c r="HGT66" s="262"/>
      <c r="HGU66" s="388"/>
      <c r="HGV66" s="388"/>
      <c r="HGW66" s="388"/>
      <c r="HGX66" s="349"/>
      <c r="HGY66" s="262"/>
      <c r="HGZ66" s="262"/>
      <c r="HHA66" s="262"/>
      <c r="HHB66" s="350"/>
      <c r="HHC66" s="262"/>
      <c r="HHD66" s="262"/>
      <c r="HHE66" s="262"/>
      <c r="HHF66" s="262"/>
      <c r="HHG66" s="262"/>
      <c r="HHH66" s="262"/>
      <c r="HHI66" s="262"/>
      <c r="HHJ66" s="262"/>
      <c r="HHK66" s="262"/>
      <c r="HHL66" s="388"/>
      <c r="HHM66" s="388"/>
      <c r="HHN66" s="388"/>
      <c r="HHO66" s="349"/>
      <c r="HHP66" s="262"/>
      <c r="HHQ66" s="262"/>
      <c r="HHR66" s="262"/>
      <c r="HHS66" s="350"/>
      <c r="HHT66" s="262"/>
      <c r="HHU66" s="262"/>
      <c r="HHV66" s="262"/>
      <c r="HHW66" s="262"/>
      <c r="HHX66" s="262"/>
      <c r="HHY66" s="262"/>
      <c r="HHZ66" s="262"/>
      <c r="HIA66" s="262"/>
      <c r="HIB66" s="262"/>
      <c r="HIC66" s="388"/>
      <c r="HID66" s="388"/>
      <c r="HIE66" s="388"/>
      <c r="HIF66" s="349"/>
      <c r="HIG66" s="262"/>
      <c r="HIH66" s="262"/>
      <c r="HII66" s="262"/>
      <c r="HIJ66" s="350"/>
      <c r="HIK66" s="262"/>
      <c r="HIL66" s="262"/>
      <c r="HIM66" s="262"/>
      <c r="HIN66" s="262"/>
      <c r="HIO66" s="262"/>
      <c r="HIP66" s="262"/>
      <c r="HIQ66" s="262"/>
      <c r="HIR66" s="262"/>
      <c r="HIS66" s="262"/>
      <c r="HIT66" s="388"/>
      <c r="HIU66" s="388"/>
      <c r="HIV66" s="388"/>
      <c r="HIW66" s="349"/>
      <c r="HIX66" s="262"/>
      <c r="HIY66" s="262"/>
      <c r="HIZ66" s="262"/>
      <c r="HJA66" s="350"/>
      <c r="HJB66" s="262"/>
      <c r="HJC66" s="262"/>
      <c r="HJD66" s="262"/>
      <c r="HJE66" s="262"/>
      <c r="HJF66" s="262"/>
      <c r="HJG66" s="262"/>
      <c r="HJH66" s="262"/>
      <c r="HJI66" s="262"/>
      <c r="HJJ66" s="262"/>
      <c r="HJK66" s="388"/>
      <c r="HJL66" s="388"/>
      <c r="HJM66" s="388"/>
      <c r="HJN66" s="349"/>
      <c r="HJO66" s="262"/>
      <c r="HJP66" s="262"/>
      <c r="HJQ66" s="262"/>
      <c r="HJR66" s="350"/>
      <c r="HJS66" s="262"/>
      <c r="HJT66" s="262"/>
      <c r="HJU66" s="262"/>
      <c r="HJV66" s="262"/>
      <c r="HJW66" s="262"/>
      <c r="HJX66" s="262"/>
      <c r="HJY66" s="262"/>
      <c r="HJZ66" s="262"/>
      <c r="HKA66" s="262"/>
      <c r="HKB66" s="388"/>
      <c r="HKC66" s="388"/>
      <c r="HKD66" s="388"/>
      <c r="HKE66" s="349"/>
      <c r="HKF66" s="262"/>
      <c r="HKG66" s="262"/>
      <c r="HKH66" s="262"/>
      <c r="HKI66" s="350"/>
      <c r="HKJ66" s="262"/>
      <c r="HKK66" s="262"/>
      <c r="HKL66" s="262"/>
      <c r="HKM66" s="262"/>
      <c r="HKN66" s="262"/>
      <c r="HKO66" s="262"/>
      <c r="HKP66" s="262"/>
      <c r="HKQ66" s="262"/>
      <c r="HKR66" s="262"/>
      <c r="HKS66" s="388"/>
      <c r="HKT66" s="388"/>
      <c r="HKU66" s="388"/>
      <c r="HKV66" s="349"/>
      <c r="HKW66" s="262"/>
      <c r="HKX66" s="262"/>
      <c r="HKY66" s="262"/>
      <c r="HKZ66" s="350"/>
      <c r="HLA66" s="262"/>
      <c r="HLB66" s="262"/>
      <c r="HLC66" s="262"/>
      <c r="HLD66" s="262"/>
      <c r="HLE66" s="262"/>
      <c r="HLF66" s="262"/>
      <c r="HLG66" s="262"/>
      <c r="HLH66" s="262"/>
      <c r="HLI66" s="262"/>
      <c r="HLJ66" s="388"/>
      <c r="HLK66" s="388"/>
      <c r="HLL66" s="388"/>
      <c r="HLM66" s="349"/>
      <c r="HLN66" s="262"/>
      <c r="HLO66" s="262"/>
      <c r="HLP66" s="262"/>
      <c r="HLQ66" s="350"/>
      <c r="HLR66" s="262"/>
      <c r="HLS66" s="262"/>
      <c r="HLT66" s="262"/>
      <c r="HLU66" s="262"/>
      <c r="HLV66" s="262"/>
      <c r="HLW66" s="262"/>
      <c r="HLX66" s="262"/>
      <c r="HLY66" s="262"/>
      <c r="HLZ66" s="262"/>
      <c r="HMA66" s="388"/>
      <c r="HMB66" s="388"/>
      <c r="HMC66" s="388"/>
      <c r="HMD66" s="349"/>
      <c r="HME66" s="262"/>
      <c r="HMF66" s="262"/>
      <c r="HMG66" s="262"/>
      <c r="HMH66" s="350"/>
      <c r="HMI66" s="262"/>
      <c r="HMJ66" s="262"/>
      <c r="HMK66" s="262"/>
      <c r="HML66" s="262"/>
      <c r="HMM66" s="262"/>
      <c r="HMN66" s="262"/>
      <c r="HMO66" s="262"/>
      <c r="HMP66" s="262"/>
      <c r="HMQ66" s="262"/>
      <c r="HMR66" s="388"/>
      <c r="HMS66" s="388"/>
      <c r="HMT66" s="388"/>
      <c r="HMU66" s="349"/>
      <c r="HMV66" s="262"/>
      <c r="HMW66" s="262"/>
      <c r="HMX66" s="262"/>
      <c r="HMY66" s="350"/>
      <c r="HMZ66" s="262"/>
      <c r="HNA66" s="262"/>
      <c r="HNB66" s="262"/>
      <c r="HNC66" s="262"/>
      <c r="HND66" s="262"/>
      <c r="HNE66" s="262"/>
      <c r="HNF66" s="262"/>
      <c r="HNG66" s="262"/>
      <c r="HNH66" s="262"/>
      <c r="HNI66" s="388"/>
      <c r="HNJ66" s="388"/>
      <c r="HNK66" s="388"/>
      <c r="HNL66" s="349"/>
      <c r="HNM66" s="262"/>
      <c r="HNN66" s="262"/>
      <c r="HNO66" s="262"/>
      <c r="HNP66" s="350"/>
      <c r="HNQ66" s="262"/>
      <c r="HNR66" s="262"/>
      <c r="HNS66" s="262"/>
      <c r="HNT66" s="262"/>
      <c r="HNU66" s="262"/>
      <c r="HNV66" s="262"/>
      <c r="HNW66" s="262"/>
      <c r="HNX66" s="262"/>
      <c r="HNY66" s="262"/>
      <c r="HNZ66" s="388"/>
      <c r="HOA66" s="388"/>
      <c r="HOB66" s="388"/>
      <c r="HOC66" s="349"/>
      <c r="HOD66" s="262"/>
      <c r="HOE66" s="262"/>
      <c r="HOF66" s="262"/>
      <c r="HOG66" s="350"/>
      <c r="HOH66" s="262"/>
      <c r="HOI66" s="262"/>
      <c r="HOJ66" s="262"/>
      <c r="HOK66" s="262"/>
      <c r="HOL66" s="262"/>
      <c r="HOM66" s="262"/>
      <c r="HON66" s="262"/>
      <c r="HOO66" s="262"/>
      <c r="HOP66" s="262"/>
      <c r="HOQ66" s="388"/>
      <c r="HOR66" s="388"/>
      <c r="HOS66" s="388"/>
      <c r="HOT66" s="349"/>
      <c r="HOU66" s="262"/>
      <c r="HOV66" s="262"/>
      <c r="HOW66" s="262"/>
      <c r="HOX66" s="350"/>
      <c r="HOY66" s="262"/>
      <c r="HOZ66" s="262"/>
      <c r="HPA66" s="262"/>
      <c r="HPB66" s="262"/>
      <c r="HPC66" s="262"/>
      <c r="HPD66" s="262"/>
      <c r="HPE66" s="262"/>
      <c r="HPF66" s="262"/>
      <c r="HPG66" s="262"/>
      <c r="HPH66" s="388"/>
      <c r="HPI66" s="388"/>
      <c r="HPJ66" s="388"/>
      <c r="HPK66" s="349"/>
      <c r="HPL66" s="262"/>
      <c r="HPM66" s="262"/>
      <c r="HPN66" s="262"/>
      <c r="HPO66" s="350"/>
      <c r="HPP66" s="262"/>
      <c r="HPQ66" s="262"/>
      <c r="HPR66" s="262"/>
      <c r="HPS66" s="262"/>
      <c r="HPT66" s="262"/>
      <c r="HPU66" s="262"/>
      <c r="HPV66" s="262"/>
      <c r="HPW66" s="262"/>
      <c r="HPX66" s="262"/>
      <c r="HPY66" s="388"/>
      <c r="HPZ66" s="388"/>
      <c r="HQA66" s="388"/>
      <c r="HQB66" s="349"/>
      <c r="HQC66" s="262"/>
      <c r="HQD66" s="262"/>
      <c r="HQE66" s="262"/>
      <c r="HQF66" s="350"/>
      <c r="HQG66" s="262"/>
      <c r="HQH66" s="262"/>
      <c r="HQI66" s="262"/>
      <c r="HQJ66" s="262"/>
      <c r="HQK66" s="262"/>
      <c r="HQL66" s="262"/>
      <c r="HQM66" s="262"/>
      <c r="HQN66" s="262"/>
      <c r="HQO66" s="262"/>
      <c r="HQP66" s="388"/>
      <c r="HQQ66" s="388"/>
      <c r="HQR66" s="388"/>
      <c r="HQS66" s="349"/>
      <c r="HQT66" s="262"/>
      <c r="HQU66" s="262"/>
      <c r="HQV66" s="262"/>
      <c r="HQW66" s="350"/>
      <c r="HQX66" s="262"/>
      <c r="HQY66" s="262"/>
      <c r="HQZ66" s="262"/>
      <c r="HRA66" s="262"/>
      <c r="HRB66" s="262"/>
      <c r="HRC66" s="262"/>
      <c r="HRD66" s="262"/>
      <c r="HRE66" s="262"/>
      <c r="HRF66" s="262"/>
      <c r="HRG66" s="388"/>
      <c r="HRH66" s="388"/>
      <c r="HRI66" s="388"/>
      <c r="HRJ66" s="349"/>
      <c r="HRK66" s="262"/>
      <c r="HRL66" s="262"/>
      <c r="HRM66" s="262"/>
      <c r="HRN66" s="350"/>
      <c r="HRO66" s="262"/>
      <c r="HRP66" s="262"/>
      <c r="HRQ66" s="262"/>
      <c r="HRR66" s="262"/>
      <c r="HRS66" s="262"/>
      <c r="HRT66" s="262"/>
      <c r="HRU66" s="262"/>
      <c r="HRV66" s="262"/>
      <c r="HRW66" s="262"/>
      <c r="HRX66" s="388"/>
      <c r="HRY66" s="388"/>
      <c r="HRZ66" s="388"/>
      <c r="HSA66" s="349"/>
      <c r="HSB66" s="262"/>
      <c r="HSC66" s="262"/>
      <c r="HSD66" s="262"/>
      <c r="HSE66" s="350"/>
      <c r="HSF66" s="262"/>
      <c r="HSG66" s="262"/>
      <c r="HSH66" s="262"/>
      <c r="HSI66" s="262"/>
      <c r="HSJ66" s="262"/>
      <c r="HSK66" s="262"/>
      <c r="HSL66" s="262"/>
      <c r="HSM66" s="262"/>
      <c r="HSN66" s="262"/>
      <c r="HSO66" s="388"/>
      <c r="HSP66" s="388"/>
      <c r="HSQ66" s="388"/>
      <c r="HSR66" s="349"/>
      <c r="HSS66" s="262"/>
      <c r="HST66" s="262"/>
      <c r="HSU66" s="262"/>
      <c r="HSV66" s="350"/>
      <c r="HSW66" s="262"/>
      <c r="HSX66" s="262"/>
      <c r="HSY66" s="262"/>
      <c r="HSZ66" s="262"/>
      <c r="HTA66" s="262"/>
      <c r="HTB66" s="262"/>
      <c r="HTC66" s="262"/>
      <c r="HTD66" s="262"/>
      <c r="HTE66" s="262"/>
      <c r="HTF66" s="388"/>
      <c r="HTG66" s="388"/>
      <c r="HTH66" s="388"/>
      <c r="HTI66" s="349"/>
      <c r="HTJ66" s="262"/>
      <c r="HTK66" s="262"/>
      <c r="HTL66" s="262"/>
      <c r="HTM66" s="350"/>
      <c r="HTN66" s="262"/>
      <c r="HTO66" s="262"/>
      <c r="HTP66" s="262"/>
      <c r="HTQ66" s="262"/>
      <c r="HTR66" s="262"/>
      <c r="HTS66" s="262"/>
      <c r="HTT66" s="262"/>
      <c r="HTU66" s="262"/>
      <c r="HTV66" s="262"/>
      <c r="HTW66" s="388"/>
      <c r="HTX66" s="388"/>
      <c r="HTY66" s="388"/>
      <c r="HTZ66" s="349"/>
      <c r="HUA66" s="262"/>
      <c r="HUB66" s="262"/>
      <c r="HUC66" s="262"/>
      <c r="HUD66" s="350"/>
      <c r="HUE66" s="262"/>
      <c r="HUF66" s="262"/>
      <c r="HUG66" s="262"/>
      <c r="HUH66" s="262"/>
      <c r="HUI66" s="262"/>
      <c r="HUJ66" s="262"/>
      <c r="HUK66" s="262"/>
      <c r="HUL66" s="262"/>
      <c r="HUM66" s="262"/>
      <c r="HUN66" s="388"/>
      <c r="HUO66" s="388"/>
      <c r="HUP66" s="388"/>
      <c r="HUQ66" s="349"/>
      <c r="HUR66" s="262"/>
      <c r="HUS66" s="262"/>
      <c r="HUT66" s="262"/>
      <c r="HUU66" s="350"/>
      <c r="HUV66" s="262"/>
      <c r="HUW66" s="262"/>
      <c r="HUX66" s="262"/>
      <c r="HUY66" s="262"/>
      <c r="HUZ66" s="262"/>
      <c r="HVA66" s="262"/>
      <c r="HVB66" s="262"/>
      <c r="HVC66" s="262"/>
      <c r="HVD66" s="262"/>
      <c r="HVE66" s="388"/>
      <c r="HVF66" s="388"/>
      <c r="HVG66" s="388"/>
      <c r="HVH66" s="349"/>
      <c r="HVI66" s="262"/>
      <c r="HVJ66" s="262"/>
      <c r="HVK66" s="262"/>
      <c r="HVL66" s="350"/>
      <c r="HVM66" s="262"/>
      <c r="HVN66" s="262"/>
      <c r="HVO66" s="262"/>
      <c r="HVP66" s="262"/>
      <c r="HVQ66" s="262"/>
      <c r="HVR66" s="262"/>
      <c r="HVS66" s="262"/>
      <c r="HVT66" s="262"/>
      <c r="HVU66" s="262"/>
      <c r="HVV66" s="388"/>
      <c r="HVW66" s="388"/>
      <c r="HVX66" s="388"/>
      <c r="HVY66" s="349"/>
      <c r="HVZ66" s="262"/>
      <c r="HWA66" s="262"/>
      <c r="HWB66" s="262"/>
      <c r="HWC66" s="350"/>
      <c r="HWD66" s="262"/>
      <c r="HWE66" s="262"/>
      <c r="HWF66" s="262"/>
      <c r="HWG66" s="262"/>
      <c r="HWH66" s="262"/>
      <c r="HWI66" s="262"/>
      <c r="HWJ66" s="262"/>
      <c r="HWK66" s="262"/>
      <c r="HWL66" s="262"/>
      <c r="HWM66" s="388"/>
      <c r="HWN66" s="388"/>
      <c r="HWO66" s="388"/>
      <c r="HWP66" s="349"/>
      <c r="HWQ66" s="262"/>
      <c r="HWR66" s="262"/>
      <c r="HWS66" s="262"/>
      <c r="HWT66" s="350"/>
      <c r="HWU66" s="262"/>
      <c r="HWV66" s="262"/>
      <c r="HWW66" s="262"/>
      <c r="HWX66" s="262"/>
      <c r="HWY66" s="262"/>
      <c r="HWZ66" s="262"/>
      <c r="HXA66" s="262"/>
      <c r="HXB66" s="262"/>
      <c r="HXC66" s="262"/>
      <c r="HXD66" s="388"/>
      <c r="HXE66" s="388"/>
      <c r="HXF66" s="388"/>
      <c r="HXG66" s="349"/>
      <c r="HXH66" s="262"/>
      <c r="HXI66" s="262"/>
      <c r="HXJ66" s="262"/>
      <c r="HXK66" s="350"/>
      <c r="HXL66" s="262"/>
      <c r="HXM66" s="262"/>
      <c r="HXN66" s="262"/>
      <c r="HXO66" s="262"/>
      <c r="HXP66" s="262"/>
      <c r="HXQ66" s="262"/>
      <c r="HXR66" s="262"/>
      <c r="HXS66" s="262"/>
      <c r="HXT66" s="262"/>
      <c r="HXU66" s="388"/>
      <c r="HXV66" s="388"/>
      <c r="HXW66" s="388"/>
      <c r="HXX66" s="349"/>
      <c r="HXY66" s="262"/>
      <c r="HXZ66" s="262"/>
      <c r="HYA66" s="262"/>
      <c r="HYB66" s="350"/>
      <c r="HYC66" s="262"/>
      <c r="HYD66" s="262"/>
      <c r="HYE66" s="262"/>
      <c r="HYF66" s="262"/>
      <c r="HYG66" s="262"/>
      <c r="HYH66" s="262"/>
      <c r="HYI66" s="262"/>
      <c r="HYJ66" s="262"/>
      <c r="HYK66" s="262"/>
      <c r="HYL66" s="388"/>
      <c r="HYM66" s="388"/>
      <c r="HYN66" s="388"/>
      <c r="HYO66" s="349"/>
      <c r="HYP66" s="262"/>
      <c r="HYQ66" s="262"/>
      <c r="HYR66" s="262"/>
      <c r="HYS66" s="350"/>
      <c r="HYT66" s="262"/>
      <c r="HYU66" s="262"/>
      <c r="HYV66" s="262"/>
      <c r="HYW66" s="262"/>
      <c r="HYX66" s="262"/>
      <c r="HYY66" s="262"/>
      <c r="HYZ66" s="262"/>
      <c r="HZA66" s="262"/>
      <c r="HZB66" s="262"/>
      <c r="HZC66" s="388"/>
      <c r="HZD66" s="388"/>
      <c r="HZE66" s="388"/>
      <c r="HZF66" s="349"/>
      <c r="HZG66" s="262"/>
      <c r="HZH66" s="262"/>
      <c r="HZI66" s="262"/>
      <c r="HZJ66" s="350"/>
      <c r="HZK66" s="262"/>
      <c r="HZL66" s="262"/>
      <c r="HZM66" s="262"/>
      <c r="HZN66" s="262"/>
      <c r="HZO66" s="262"/>
      <c r="HZP66" s="262"/>
      <c r="HZQ66" s="262"/>
      <c r="HZR66" s="262"/>
      <c r="HZS66" s="262"/>
      <c r="HZT66" s="388"/>
      <c r="HZU66" s="388"/>
      <c r="HZV66" s="388"/>
      <c r="HZW66" s="349"/>
      <c r="HZX66" s="262"/>
      <c r="HZY66" s="262"/>
      <c r="HZZ66" s="262"/>
      <c r="IAA66" s="350"/>
      <c r="IAB66" s="262"/>
      <c r="IAC66" s="262"/>
      <c r="IAD66" s="262"/>
      <c r="IAE66" s="262"/>
      <c r="IAF66" s="262"/>
      <c r="IAG66" s="262"/>
      <c r="IAH66" s="262"/>
      <c r="IAI66" s="262"/>
      <c r="IAJ66" s="262"/>
      <c r="IAK66" s="388"/>
      <c r="IAL66" s="388"/>
      <c r="IAM66" s="388"/>
      <c r="IAN66" s="349"/>
      <c r="IAO66" s="262"/>
      <c r="IAP66" s="262"/>
      <c r="IAQ66" s="262"/>
      <c r="IAR66" s="350"/>
      <c r="IAS66" s="262"/>
      <c r="IAT66" s="262"/>
      <c r="IAU66" s="262"/>
      <c r="IAV66" s="262"/>
      <c r="IAW66" s="262"/>
      <c r="IAX66" s="262"/>
      <c r="IAY66" s="262"/>
      <c r="IAZ66" s="262"/>
      <c r="IBA66" s="262"/>
      <c r="IBB66" s="388"/>
      <c r="IBC66" s="388"/>
      <c r="IBD66" s="388"/>
      <c r="IBE66" s="349"/>
      <c r="IBF66" s="262"/>
      <c r="IBG66" s="262"/>
      <c r="IBH66" s="262"/>
      <c r="IBI66" s="350"/>
      <c r="IBJ66" s="262"/>
      <c r="IBK66" s="262"/>
      <c r="IBL66" s="262"/>
      <c r="IBM66" s="262"/>
      <c r="IBN66" s="262"/>
      <c r="IBO66" s="262"/>
      <c r="IBP66" s="262"/>
      <c r="IBQ66" s="262"/>
      <c r="IBR66" s="262"/>
      <c r="IBS66" s="388"/>
      <c r="IBT66" s="388"/>
      <c r="IBU66" s="388"/>
      <c r="IBV66" s="349"/>
      <c r="IBW66" s="262"/>
      <c r="IBX66" s="262"/>
      <c r="IBY66" s="262"/>
      <c r="IBZ66" s="350"/>
      <c r="ICA66" s="262"/>
      <c r="ICB66" s="262"/>
      <c r="ICC66" s="262"/>
      <c r="ICD66" s="262"/>
      <c r="ICE66" s="262"/>
      <c r="ICF66" s="262"/>
      <c r="ICG66" s="262"/>
      <c r="ICH66" s="262"/>
      <c r="ICI66" s="262"/>
      <c r="ICJ66" s="388"/>
      <c r="ICK66" s="388"/>
      <c r="ICL66" s="388"/>
      <c r="ICM66" s="349"/>
      <c r="ICN66" s="262"/>
      <c r="ICO66" s="262"/>
      <c r="ICP66" s="262"/>
      <c r="ICQ66" s="350"/>
      <c r="ICR66" s="262"/>
      <c r="ICS66" s="262"/>
      <c r="ICT66" s="262"/>
      <c r="ICU66" s="262"/>
      <c r="ICV66" s="262"/>
      <c r="ICW66" s="262"/>
      <c r="ICX66" s="262"/>
      <c r="ICY66" s="262"/>
      <c r="ICZ66" s="262"/>
      <c r="IDA66" s="388"/>
      <c r="IDB66" s="388"/>
      <c r="IDC66" s="388"/>
      <c r="IDD66" s="349"/>
      <c r="IDE66" s="262"/>
      <c r="IDF66" s="262"/>
      <c r="IDG66" s="262"/>
      <c r="IDH66" s="350"/>
      <c r="IDI66" s="262"/>
      <c r="IDJ66" s="262"/>
      <c r="IDK66" s="262"/>
      <c r="IDL66" s="262"/>
      <c r="IDM66" s="262"/>
      <c r="IDN66" s="262"/>
      <c r="IDO66" s="262"/>
      <c r="IDP66" s="262"/>
      <c r="IDQ66" s="262"/>
      <c r="IDR66" s="388"/>
      <c r="IDS66" s="388"/>
      <c r="IDT66" s="388"/>
      <c r="IDU66" s="349"/>
      <c r="IDV66" s="262"/>
      <c r="IDW66" s="262"/>
      <c r="IDX66" s="262"/>
      <c r="IDY66" s="350"/>
      <c r="IDZ66" s="262"/>
      <c r="IEA66" s="262"/>
      <c r="IEB66" s="262"/>
      <c r="IEC66" s="262"/>
      <c r="IED66" s="262"/>
      <c r="IEE66" s="262"/>
      <c r="IEF66" s="262"/>
      <c r="IEG66" s="262"/>
      <c r="IEH66" s="262"/>
      <c r="IEI66" s="388"/>
      <c r="IEJ66" s="388"/>
      <c r="IEK66" s="388"/>
      <c r="IEL66" s="349"/>
      <c r="IEM66" s="262"/>
      <c r="IEN66" s="262"/>
      <c r="IEO66" s="262"/>
      <c r="IEP66" s="350"/>
      <c r="IEQ66" s="262"/>
      <c r="IER66" s="262"/>
      <c r="IES66" s="262"/>
      <c r="IET66" s="262"/>
      <c r="IEU66" s="262"/>
      <c r="IEV66" s="262"/>
      <c r="IEW66" s="262"/>
      <c r="IEX66" s="262"/>
      <c r="IEY66" s="262"/>
      <c r="IEZ66" s="388"/>
      <c r="IFA66" s="388"/>
      <c r="IFB66" s="388"/>
      <c r="IFC66" s="349"/>
      <c r="IFD66" s="262"/>
      <c r="IFE66" s="262"/>
      <c r="IFF66" s="262"/>
      <c r="IFG66" s="350"/>
      <c r="IFH66" s="262"/>
      <c r="IFI66" s="262"/>
      <c r="IFJ66" s="262"/>
      <c r="IFK66" s="262"/>
      <c r="IFL66" s="262"/>
      <c r="IFM66" s="262"/>
      <c r="IFN66" s="262"/>
      <c r="IFO66" s="262"/>
      <c r="IFP66" s="262"/>
      <c r="IFQ66" s="388"/>
      <c r="IFR66" s="388"/>
      <c r="IFS66" s="388"/>
      <c r="IFT66" s="349"/>
      <c r="IFU66" s="262"/>
      <c r="IFV66" s="262"/>
      <c r="IFW66" s="262"/>
      <c r="IFX66" s="350"/>
      <c r="IFY66" s="262"/>
      <c r="IFZ66" s="262"/>
      <c r="IGA66" s="262"/>
      <c r="IGB66" s="262"/>
      <c r="IGC66" s="262"/>
      <c r="IGD66" s="262"/>
      <c r="IGE66" s="262"/>
      <c r="IGF66" s="262"/>
      <c r="IGG66" s="262"/>
      <c r="IGH66" s="388"/>
      <c r="IGI66" s="388"/>
      <c r="IGJ66" s="388"/>
      <c r="IGK66" s="349"/>
      <c r="IGL66" s="262"/>
      <c r="IGM66" s="262"/>
      <c r="IGN66" s="262"/>
      <c r="IGO66" s="350"/>
      <c r="IGP66" s="262"/>
      <c r="IGQ66" s="262"/>
      <c r="IGR66" s="262"/>
      <c r="IGS66" s="262"/>
      <c r="IGT66" s="262"/>
      <c r="IGU66" s="262"/>
      <c r="IGV66" s="262"/>
      <c r="IGW66" s="262"/>
      <c r="IGX66" s="262"/>
      <c r="IGY66" s="388"/>
      <c r="IGZ66" s="388"/>
      <c r="IHA66" s="388"/>
      <c r="IHB66" s="349"/>
      <c r="IHC66" s="262"/>
      <c r="IHD66" s="262"/>
      <c r="IHE66" s="262"/>
      <c r="IHF66" s="350"/>
      <c r="IHG66" s="262"/>
      <c r="IHH66" s="262"/>
      <c r="IHI66" s="262"/>
      <c r="IHJ66" s="262"/>
      <c r="IHK66" s="262"/>
      <c r="IHL66" s="262"/>
      <c r="IHM66" s="262"/>
      <c r="IHN66" s="262"/>
      <c r="IHO66" s="262"/>
      <c r="IHP66" s="388"/>
      <c r="IHQ66" s="388"/>
      <c r="IHR66" s="388"/>
      <c r="IHS66" s="349"/>
      <c r="IHT66" s="262"/>
      <c r="IHU66" s="262"/>
      <c r="IHV66" s="262"/>
      <c r="IHW66" s="350"/>
      <c r="IHX66" s="262"/>
      <c r="IHY66" s="262"/>
      <c r="IHZ66" s="262"/>
      <c r="IIA66" s="262"/>
      <c r="IIB66" s="262"/>
      <c r="IIC66" s="262"/>
      <c r="IID66" s="262"/>
      <c r="IIE66" s="262"/>
      <c r="IIF66" s="262"/>
      <c r="IIG66" s="388"/>
      <c r="IIH66" s="388"/>
      <c r="III66" s="388"/>
      <c r="IIJ66" s="349"/>
      <c r="IIK66" s="262"/>
      <c r="IIL66" s="262"/>
      <c r="IIM66" s="262"/>
      <c r="IIN66" s="350"/>
      <c r="IIO66" s="262"/>
      <c r="IIP66" s="262"/>
      <c r="IIQ66" s="262"/>
      <c r="IIR66" s="262"/>
      <c r="IIS66" s="262"/>
      <c r="IIT66" s="262"/>
      <c r="IIU66" s="262"/>
      <c r="IIV66" s="262"/>
      <c r="IIW66" s="262"/>
      <c r="IIX66" s="388"/>
      <c r="IIY66" s="388"/>
      <c r="IIZ66" s="388"/>
      <c r="IJA66" s="349"/>
      <c r="IJB66" s="262"/>
      <c r="IJC66" s="262"/>
      <c r="IJD66" s="262"/>
      <c r="IJE66" s="350"/>
      <c r="IJF66" s="262"/>
      <c r="IJG66" s="262"/>
      <c r="IJH66" s="262"/>
      <c r="IJI66" s="262"/>
      <c r="IJJ66" s="262"/>
      <c r="IJK66" s="262"/>
      <c r="IJL66" s="262"/>
      <c r="IJM66" s="262"/>
      <c r="IJN66" s="262"/>
      <c r="IJO66" s="388"/>
      <c r="IJP66" s="388"/>
      <c r="IJQ66" s="388"/>
      <c r="IJR66" s="349"/>
      <c r="IJS66" s="262"/>
      <c r="IJT66" s="262"/>
      <c r="IJU66" s="262"/>
      <c r="IJV66" s="350"/>
      <c r="IJW66" s="262"/>
      <c r="IJX66" s="262"/>
      <c r="IJY66" s="262"/>
      <c r="IJZ66" s="262"/>
      <c r="IKA66" s="262"/>
      <c r="IKB66" s="262"/>
      <c r="IKC66" s="262"/>
      <c r="IKD66" s="262"/>
      <c r="IKE66" s="262"/>
      <c r="IKF66" s="388"/>
      <c r="IKG66" s="388"/>
      <c r="IKH66" s="388"/>
      <c r="IKI66" s="349"/>
      <c r="IKJ66" s="262"/>
      <c r="IKK66" s="262"/>
      <c r="IKL66" s="262"/>
      <c r="IKM66" s="350"/>
      <c r="IKN66" s="262"/>
      <c r="IKO66" s="262"/>
      <c r="IKP66" s="262"/>
      <c r="IKQ66" s="262"/>
      <c r="IKR66" s="262"/>
      <c r="IKS66" s="262"/>
      <c r="IKT66" s="262"/>
      <c r="IKU66" s="262"/>
      <c r="IKV66" s="262"/>
      <c r="IKW66" s="388"/>
      <c r="IKX66" s="388"/>
      <c r="IKY66" s="388"/>
      <c r="IKZ66" s="349"/>
      <c r="ILA66" s="262"/>
      <c r="ILB66" s="262"/>
      <c r="ILC66" s="262"/>
      <c r="ILD66" s="350"/>
      <c r="ILE66" s="262"/>
      <c r="ILF66" s="262"/>
      <c r="ILG66" s="262"/>
      <c r="ILH66" s="262"/>
      <c r="ILI66" s="262"/>
      <c r="ILJ66" s="262"/>
      <c r="ILK66" s="262"/>
      <c r="ILL66" s="262"/>
      <c r="ILM66" s="262"/>
      <c r="ILN66" s="388"/>
      <c r="ILO66" s="388"/>
      <c r="ILP66" s="388"/>
      <c r="ILQ66" s="349"/>
      <c r="ILR66" s="262"/>
      <c r="ILS66" s="262"/>
      <c r="ILT66" s="262"/>
      <c r="ILU66" s="350"/>
      <c r="ILV66" s="262"/>
      <c r="ILW66" s="262"/>
      <c r="ILX66" s="262"/>
      <c r="ILY66" s="262"/>
      <c r="ILZ66" s="262"/>
      <c r="IMA66" s="262"/>
      <c r="IMB66" s="262"/>
      <c r="IMC66" s="262"/>
      <c r="IMD66" s="262"/>
      <c r="IME66" s="388"/>
      <c r="IMF66" s="388"/>
      <c r="IMG66" s="388"/>
      <c r="IMH66" s="349"/>
      <c r="IMI66" s="262"/>
      <c r="IMJ66" s="262"/>
      <c r="IMK66" s="262"/>
      <c r="IML66" s="350"/>
      <c r="IMM66" s="262"/>
      <c r="IMN66" s="262"/>
      <c r="IMO66" s="262"/>
      <c r="IMP66" s="262"/>
      <c r="IMQ66" s="262"/>
      <c r="IMR66" s="262"/>
      <c r="IMS66" s="262"/>
      <c r="IMT66" s="262"/>
      <c r="IMU66" s="262"/>
      <c r="IMV66" s="388"/>
      <c r="IMW66" s="388"/>
      <c r="IMX66" s="388"/>
      <c r="IMY66" s="349"/>
      <c r="IMZ66" s="262"/>
      <c r="INA66" s="262"/>
      <c r="INB66" s="262"/>
      <c r="INC66" s="350"/>
      <c r="IND66" s="262"/>
      <c r="INE66" s="262"/>
      <c r="INF66" s="262"/>
      <c r="ING66" s="262"/>
      <c r="INH66" s="262"/>
      <c r="INI66" s="262"/>
      <c r="INJ66" s="262"/>
      <c r="INK66" s="262"/>
      <c r="INL66" s="262"/>
      <c r="INM66" s="388"/>
      <c r="INN66" s="388"/>
      <c r="INO66" s="388"/>
      <c r="INP66" s="349"/>
      <c r="INQ66" s="262"/>
      <c r="INR66" s="262"/>
      <c r="INS66" s="262"/>
      <c r="INT66" s="350"/>
      <c r="INU66" s="262"/>
      <c r="INV66" s="262"/>
      <c r="INW66" s="262"/>
      <c r="INX66" s="262"/>
      <c r="INY66" s="262"/>
      <c r="INZ66" s="262"/>
      <c r="IOA66" s="262"/>
      <c r="IOB66" s="262"/>
      <c r="IOC66" s="262"/>
      <c r="IOD66" s="388"/>
      <c r="IOE66" s="388"/>
      <c r="IOF66" s="388"/>
      <c r="IOG66" s="349"/>
      <c r="IOH66" s="262"/>
      <c r="IOI66" s="262"/>
      <c r="IOJ66" s="262"/>
      <c r="IOK66" s="350"/>
      <c r="IOL66" s="262"/>
      <c r="IOM66" s="262"/>
      <c r="ION66" s="262"/>
      <c r="IOO66" s="262"/>
      <c r="IOP66" s="262"/>
      <c r="IOQ66" s="262"/>
      <c r="IOR66" s="262"/>
      <c r="IOS66" s="262"/>
      <c r="IOT66" s="262"/>
      <c r="IOU66" s="388"/>
      <c r="IOV66" s="388"/>
      <c r="IOW66" s="388"/>
      <c r="IOX66" s="349"/>
      <c r="IOY66" s="262"/>
      <c r="IOZ66" s="262"/>
      <c r="IPA66" s="262"/>
      <c r="IPB66" s="350"/>
      <c r="IPC66" s="262"/>
      <c r="IPD66" s="262"/>
      <c r="IPE66" s="262"/>
      <c r="IPF66" s="262"/>
      <c r="IPG66" s="262"/>
      <c r="IPH66" s="262"/>
      <c r="IPI66" s="262"/>
      <c r="IPJ66" s="262"/>
      <c r="IPK66" s="262"/>
      <c r="IPL66" s="388"/>
      <c r="IPM66" s="388"/>
      <c r="IPN66" s="388"/>
      <c r="IPO66" s="349"/>
      <c r="IPP66" s="262"/>
      <c r="IPQ66" s="262"/>
      <c r="IPR66" s="262"/>
      <c r="IPS66" s="350"/>
      <c r="IPT66" s="262"/>
      <c r="IPU66" s="262"/>
      <c r="IPV66" s="262"/>
      <c r="IPW66" s="262"/>
      <c r="IPX66" s="262"/>
      <c r="IPY66" s="262"/>
      <c r="IPZ66" s="262"/>
      <c r="IQA66" s="262"/>
      <c r="IQB66" s="262"/>
      <c r="IQC66" s="388"/>
      <c r="IQD66" s="388"/>
      <c r="IQE66" s="388"/>
      <c r="IQF66" s="349"/>
      <c r="IQG66" s="262"/>
      <c r="IQH66" s="262"/>
      <c r="IQI66" s="262"/>
      <c r="IQJ66" s="350"/>
      <c r="IQK66" s="262"/>
      <c r="IQL66" s="262"/>
      <c r="IQM66" s="262"/>
      <c r="IQN66" s="262"/>
      <c r="IQO66" s="262"/>
      <c r="IQP66" s="262"/>
      <c r="IQQ66" s="262"/>
      <c r="IQR66" s="262"/>
      <c r="IQS66" s="262"/>
      <c r="IQT66" s="388"/>
      <c r="IQU66" s="388"/>
      <c r="IQV66" s="388"/>
      <c r="IQW66" s="349"/>
      <c r="IQX66" s="262"/>
      <c r="IQY66" s="262"/>
      <c r="IQZ66" s="262"/>
      <c r="IRA66" s="350"/>
      <c r="IRB66" s="262"/>
      <c r="IRC66" s="262"/>
      <c r="IRD66" s="262"/>
      <c r="IRE66" s="262"/>
      <c r="IRF66" s="262"/>
      <c r="IRG66" s="262"/>
      <c r="IRH66" s="262"/>
      <c r="IRI66" s="262"/>
      <c r="IRJ66" s="262"/>
      <c r="IRK66" s="388"/>
      <c r="IRL66" s="388"/>
      <c r="IRM66" s="388"/>
      <c r="IRN66" s="349"/>
      <c r="IRO66" s="262"/>
      <c r="IRP66" s="262"/>
      <c r="IRQ66" s="262"/>
      <c r="IRR66" s="350"/>
      <c r="IRS66" s="262"/>
      <c r="IRT66" s="262"/>
      <c r="IRU66" s="262"/>
      <c r="IRV66" s="262"/>
      <c r="IRW66" s="262"/>
      <c r="IRX66" s="262"/>
      <c r="IRY66" s="262"/>
      <c r="IRZ66" s="262"/>
      <c r="ISA66" s="262"/>
      <c r="ISB66" s="388"/>
      <c r="ISC66" s="388"/>
      <c r="ISD66" s="388"/>
      <c r="ISE66" s="349"/>
      <c r="ISF66" s="262"/>
      <c r="ISG66" s="262"/>
      <c r="ISH66" s="262"/>
      <c r="ISI66" s="350"/>
      <c r="ISJ66" s="262"/>
      <c r="ISK66" s="262"/>
      <c r="ISL66" s="262"/>
      <c r="ISM66" s="262"/>
      <c r="ISN66" s="262"/>
      <c r="ISO66" s="262"/>
      <c r="ISP66" s="262"/>
      <c r="ISQ66" s="262"/>
      <c r="ISR66" s="262"/>
      <c r="ISS66" s="388"/>
      <c r="IST66" s="388"/>
      <c r="ISU66" s="388"/>
      <c r="ISV66" s="349"/>
      <c r="ISW66" s="262"/>
      <c r="ISX66" s="262"/>
      <c r="ISY66" s="262"/>
      <c r="ISZ66" s="350"/>
      <c r="ITA66" s="262"/>
      <c r="ITB66" s="262"/>
      <c r="ITC66" s="262"/>
      <c r="ITD66" s="262"/>
      <c r="ITE66" s="262"/>
      <c r="ITF66" s="262"/>
      <c r="ITG66" s="262"/>
      <c r="ITH66" s="262"/>
      <c r="ITI66" s="262"/>
      <c r="ITJ66" s="388"/>
      <c r="ITK66" s="388"/>
      <c r="ITL66" s="388"/>
      <c r="ITM66" s="349"/>
      <c r="ITN66" s="262"/>
      <c r="ITO66" s="262"/>
      <c r="ITP66" s="262"/>
      <c r="ITQ66" s="350"/>
      <c r="ITR66" s="262"/>
      <c r="ITS66" s="262"/>
      <c r="ITT66" s="262"/>
      <c r="ITU66" s="262"/>
      <c r="ITV66" s="262"/>
      <c r="ITW66" s="262"/>
      <c r="ITX66" s="262"/>
      <c r="ITY66" s="262"/>
      <c r="ITZ66" s="262"/>
      <c r="IUA66" s="388"/>
      <c r="IUB66" s="388"/>
      <c r="IUC66" s="388"/>
      <c r="IUD66" s="349"/>
      <c r="IUE66" s="262"/>
      <c r="IUF66" s="262"/>
      <c r="IUG66" s="262"/>
      <c r="IUH66" s="350"/>
      <c r="IUI66" s="262"/>
      <c r="IUJ66" s="262"/>
      <c r="IUK66" s="262"/>
      <c r="IUL66" s="262"/>
      <c r="IUM66" s="262"/>
      <c r="IUN66" s="262"/>
      <c r="IUO66" s="262"/>
      <c r="IUP66" s="262"/>
      <c r="IUQ66" s="262"/>
      <c r="IUR66" s="388"/>
      <c r="IUS66" s="388"/>
      <c r="IUT66" s="388"/>
      <c r="IUU66" s="349"/>
      <c r="IUV66" s="262"/>
      <c r="IUW66" s="262"/>
      <c r="IUX66" s="262"/>
      <c r="IUY66" s="350"/>
      <c r="IUZ66" s="262"/>
      <c r="IVA66" s="262"/>
      <c r="IVB66" s="262"/>
      <c r="IVC66" s="262"/>
      <c r="IVD66" s="262"/>
      <c r="IVE66" s="262"/>
      <c r="IVF66" s="262"/>
      <c r="IVG66" s="262"/>
      <c r="IVH66" s="262"/>
      <c r="IVI66" s="388"/>
      <c r="IVJ66" s="388"/>
      <c r="IVK66" s="388"/>
      <c r="IVL66" s="349"/>
      <c r="IVM66" s="262"/>
      <c r="IVN66" s="262"/>
      <c r="IVO66" s="262"/>
      <c r="IVP66" s="350"/>
      <c r="IVQ66" s="262"/>
      <c r="IVR66" s="262"/>
      <c r="IVS66" s="262"/>
      <c r="IVT66" s="262"/>
      <c r="IVU66" s="262"/>
      <c r="IVV66" s="262"/>
      <c r="IVW66" s="262"/>
      <c r="IVX66" s="262"/>
      <c r="IVY66" s="262"/>
      <c r="IVZ66" s="388"/>
      <c r="IWA66" s="388"/>
      <c r="IWB66" s="388"/>
      <c r="IWC66" s="349"/>
      <c r="IWD66" s="262"/>
      <c r="IWE66" s="262"/>
      <c r="IWF66" s="262"/>
      <c r="IWG66" s="350"/>
      <c r="IWH66" s="262"/>
      <c r="IWI66" s="262"/>
      <c r="IWJ66" s="262"/>
      <c r="IWK66" s="262"/>
      <c r="IWL66" s="262"/>
      <c r="IWM66" s="262"/>
      <c r="IWN66" s="262"/>
      <c r="IWO66" s="262"/>
      <c r="IWP66" s="262"/>
      <c r="IWQ66" s="388"/>
      <c r="IWR66" s="388"/>
      <c r="IWS66" s="388"/>
      <c r="IWT66" s="349"/>
      <c r="IWU66" s="262"/>
      <c r="IWV66" s="262"/>
      <c r="IWW66" s="262"/>
      <c r="IWX66" s="350"/>
      <c r="IWY66" s="262"/>
      <c r="IWZ66" s="262"/>
      <c r="IXA66" s="262"/>
      <c r="IXB66" s="262"/>
      <c r="IXC66" s="262"/>
      <c r="IXD66" s="262"/>
      <c r="IXE66" s="262"/>
      <c r="IXF66" s="262"/>
      <c r="IXG66" s="262"/>
      <c r="IXH66" s="388"/>
      <c r="IXI66" s="388"/>
      <c r="IXJ66" s="388"/>
      <c r="IXK66" s="349"/>
      <c r="IXL66" s="262"/>
      <c r="IXM66" s="262"/>
      <c r="IXN66" s="262"/>
      <c r="IXO66" s="350"/>
      <c r="IXP66" s="262"/>
      <c r="IXQ66" s="262"/>
      <c r="IXR66" s="262"/>
      <c r="IXS66" s="262"/>
      <c r="IXT66" s="262"/>
      <c r="IXU66" s="262"/>
      <c r="IXV66" s="262"/>
      <c r="IXW66" s="262"/>
      <c r="IXX66" s="262"/>
      <c r="IXY66" s="388"/>
      <c r="IXZ66" s="388"/>
      <c r="IYA66" s="388"/>
      <c r="IYB66" s="349"/>
      <c r="IYC66" s="262"/>
      <c r="IYD66" s="262"/>
      <c r="IYE66" s="262"/>
      <c r="IYF66" s="350"/>
      <c r="IYG66" s="262"/>
      <c r="IYH66" s="262"/>
      <c r="IYI66" s="262"/>
      <c r="IYJ66" s="262"/>
      <c r="IYK66" s="262"/>
      <c r="IYL66" s="262"/>
      <c r="IYM66" s="262"/>
      <c r="IYN66" s="262"/>
      <c r="IYO66" s="262"/>
      <c r="IYP66" s="388"/>
      <c r="IYQ66" s="388"/>
      <c r="IYR66" s="388"/>
      <c r="IYS66" s="349"/>
      <c r="IYT66" s="262"/>
      <c r="IYU66" s="262"/>
      <c r="IYV66" s="262"/>
      <c r="IYW66" s="350"/>
      <c r="IYX66" s="262"/>
      <c r="IYY66" s="262"/>
      <c r="IYZ66" s="262"/>
      <c r="IZA66" s="262"/>
      <c r="IZB66" s="262"/>
      <c r="IZC66" s="262"/>
      <c r="IZD66" s="262"/>
      <c r="IZE66" s="262"/>
      <c r="IZF66" s="262"/>
      <c r="IZG66" s="388"/>
      <c r="IZH66" s="388"/>
      <c r="IZI66" s="388"/>
      <c r="IZJ66" s="349"/>
      <c r="IZK66" s="262"/>
      <c r="IZL66" s="262"/>
      <c r="IZM66" s="262"/>
      <c r="IZN66" s="350"/>
      <c r="IZO66" s="262"/>
      <c r="IZP66" s="262"/>
      <c r="IZQ66" s="262"/>
      <c r="IZR66" s="262"/>
      <c r="IZS66" s="262"/>
      <c r="IZT66" s="262"/>
      <c r="IZU66" s="262"/>
      <c r="IZV66" s="262"/>
      <c r="IZW66" s="262"/>
      <c r="IZX66" s="388"/>
      <c r="IZY66" s="388"/>
      <c r="IZZ66" s="388"/>
      <c r="JAA66" s="349"/>
      <c r="JAB66" s="262"/>
      <c r="JAC66" s="262"/>
      <c r="JAD66" s="262"/>
      <c r="JAE66" s="350"/>
      <c r="JAF66" s="262"/>
      <c r="JAG66" s="262"/>
      <c r="JAH66" s="262"/>
      <c r="JAI66" s="262"/>
      <c r="JAJ66" s="262"/>
      <c r="JAK66" s="262"/>
      <c r="JAL66" s="262"/>
      <c r="JAM66" s="262"/>
      <c r="JAN66" s="262"/>
      <c r="JAO66" s="388"/>
      <c r="JAP66" s="388"/>
      <c r="JAQ66" s="388"/>
      <c r="JAR66" s="349"/>
      <c r="JAS66" s="262"/>
      <c r="JAT66" s="262"/>
      <c r="JAU66" s="262"/>
      <c r="JAV66" s="350"/>
      <c r="JAW66" s="262"/>
      <c r="JAX66" s="262"/>
      <c r="JAY66" s="262"/>
      <c r="JAZ66" s="262"/>
      <c r="JBA66" s="262"/>
      <c r="JBB66" s="262"/>
      <c r="JBC66" s="262"/>
      <c r="JBD66" s="262"/>
      <c r="JBE66" s="262"/>
      <c r="JBF66" s="388"/>
      <c r="JBG66" s="388"/>
      <c r="JBH66" s="388"/>
      <c r="JBI66" s="349"/>
      <c r="JBJ66" s="262"/>
      <c r="JBK66" s="262"/>
      <c r="JBL66" s="262"/>
      <c r="JBM66" s="350"/>
      <c r="JBN66" s="262"/>
      <c r="JBO66" s="262"/>
      <c r="JBP66" s="262"/>
      <c r="JBQ66" s="262"/>
      <c r="JBR66" s="262"/>
      <c r="JBS66" s="262"/>
      <c r="JBT66" s="262"/>
      <c r="JBU66" s="262"/>
      <c r="JBV66" s="262"/>
      <c r="JBW66" s="388"/>
      <c r="JBX66" s="388"/>
      <c r="JBY66" s="388"/>
      <c r="JBZ66" s="349"/>
      <c r="JCA66" s="262"/>
      <c r="JCB66" s="262"/>
      <c r="JCC66" s="262"/>
      <c r="JCD66" s="350"/>
      <c r="JCE66" s="262"/>
      <c r="JCF66" s="262"/>
      <c r="JCG66" s="262"/>
      <c r="JCH66" s="262"/>
      <c r="JCI66" s="262"/>
      <c r="JCJ66" s="262"/>
      <c r="JCK66" s="262"/>
      <c r="JCL66" s="262"/>
      <c r="JCM66" s="262"/>
      <c r="JCN66" s="388"/>
      <c r="JCO66" s="388"/>
      <c r="JCP66" s="388"/>
      <c r="JCQ66" s="349"/>
      <c r="JCR66" s="262"/>
      <c r="JCS66" s="262"/>
      <c r="JCT66" s="262"/>
      <c r="JCU66" s="350"/>
      <c r="JCV66" s="262"/>
      <c r="JCW66" s="262"/>
      <c r="JCX66" s="262"/>
      <c r="JCY66" s="262"/>
      <c r="JCZ66" s="262"/>
      <c r="JDA66" s="262"/>
      <c r="JDB66" s="262"/>
      <c r="JDC66" s="262"/>
      <c r="JDD66" s="262"/>
      <c r="JDE66" s="388"/>
      <c r="JDF66" s="388"/>
      <c r="JDG66" s="388"/>
      <c r="JDH66" s="349"/>
      <c r="JDI66" s="262"/>
      <c r="JDJ66" s="262"/>
      <c r="JDK66" s="262"/>
      <c r="JDL66" s="350"/>
      <c r="JDM66" s="262"/>
      <c r="JDN66" s="262"/>
      <c r="JDO66" s="262"/>
      <c r="JDP66" s="262"/>
      <c r="JDQ66" s="262"/>
      <c r="JDR66" s="262"/>
      <c r="JDS66" s="262"/>
      <c r="JDT66" s="262"/>
      <c r="JDU66" s="262"/>
      <c r="JDV66" s="388"/>
      <c r="JDW66" s="388"/>
      <c r="JDX66" s="388"/>
      <c r="JDY66" s="349"/>
      <c r="JDZ66" s="262"/>
      <c r="JEA66" s="262"/>
      <c r="JEB66" s="262"/>
      <c r="JEC66" s="350"/>
      <c r="JED66" s="262"/>
      <c r="JEE66" s="262"/>
      <c r="JEF66" s="262"/>
      <c r="JEG66" s="262"/>
      <c r="JEH66" s="262"/>
      <c r="JEI66" s="262"/>
      <c r="JEJ66" s="262"/>
      <c r="JEK66" s="262"/>
      <c r="JEL66" s="262"/>
      <c r="JEM66" s="388"/>
      <c r="JEN66" s="388"/>
      <c r="JEO66" s="388"/>
      <c r="JEP66" s="349"/>
      <c r="JEQ66" s="262"/>
      <c r="JER66" s="262"/>
      <c r="JES66" s="262"/>
      <c r="JET66" s="350"/>
      <c r="JEU66" s="262"/>
      <c r="JEV66" s="262"/>
      <c r="JEW66" s="262"/>
      <c r="JEX66" s="262"/>
      <c r="JEY66" s="262"/>
      <c r="JEZ66" s="262"/>
      <c r="JFA66" s="262"/>
      <c r="JFB66" s="262"/>
      <c r="JFC66" s="262"/>
      <c r="JFD66" s="388"/>
      <c r="JFE66" s="388"/>
      <c r="JFF66" s="388"/>
      <c r="JFG66" s="349"/>
      <c r="JFH66" s="262"/>
      <c r="JFI66" s="262"/>
      <c r="JFJ66" s="262"/>
      <c r="JFK66" s="350"/>
      <c r="JFL66" s="262"/>
      <c r="JFM66" s="262"/>
      <c r="JFN66" s="262"/>
      <c r="JFO66" s="262"/>
      <c r="JFP66" s="262"/>
      <c r="JFQ66" s="262"/>
      <c r="JFR66" s="262"/>
      <c r="JFS66" s="262"/>
      <c r="JFT66" s="262"/>
      <c r="JFU66" s="388"/>
      <c r="JFV66" s="388"/>
      <c r="JFW66" s="388"/>
      <c r="JFX66" s="349"/>
      <c r="JFY66" s="262"/>
      <c r="JFZ66" s="262"/>
      <c r="JGA66" s="262"/>
      <c r="JGB66" s="350"/>
      <c r="JGC66" s="262"/>
      <c r="JGD66" s="262"/>
      <c r="JGE66" s="262"/>
      <c r="JGF66" s="262"/>
      <c r="JGG66" s="262"/>
      <c r="JGH66" s="262"/>
      <c r="JGI66" s="262"/>
      <c r="JGJ66" s="262"/>
      <c r="JGK66" s="262"/>
      <c r="JGL66" s="388"/>
      <c r="JGM66" s="388"/>
      <c r="JGN66" s="388"/>
      <c r="JGO66" s="349"/>
      <c r="JGP66" s="262"/>
      <c r="JGQ66" s="262"/>
      <c r="JGR66" s="262"/>
      <c r="JGS66" s="350"/>
      <c r="JGT66" s="262"/>
      <c r="JGU66" s="262"/>
      <c r="JGV66" s="262"/>
      <c r="JGW66" s="262"/>
      <c r="JGX66" s="262"/>
      <c r="JGY66" s="262"/>
      <c r="JGZ66" s="262"/>
      <c r="JHA66" s="262"/>
      <c r="JHB66" s="262"/>
      <c r="JHC66" s="388"/>
      <c r="JHD66" s="388"/>
      <c r="JHE66" s="388"/>
      <c r="JHF66" s="349"/>
      <c r="JHG66" s="262"/>
      <c r="JHH66" s="262"/>
      <c r="JHI66" s="262"/>
      <c r="JHJ66" s="350"/>
      <c r="JHK66" s="262"/>
      <c r="JHL66" s="262"/>
      <c r="JHM66" s="262"/>
      <c r="JHN66" s="262"/>
      <c r="JHO66" s="262"/>
      <c r="JHP66" s="262"/>
      <c r="JHQ66" s="262"/>
      <c r="JHR66" s="262"/>
      <c r="JHS66" s="262"/>
      <c r="JHT66" s="388"/>
      <c r="JHU66" s="388"/>
      <c r="JHV66" s="388"/>
      <c r="JHW66" s="349"/>
      <c r="JHX66" s="262"/>
      <c r="JHY66" s="262"/>
      <c r="JHZ66" s="262"/>
      <c r="JIA66" s="350"/>
      <c r="JIB66" s="262"/>
      <c r="JIC66" s="262"/>
      <c r="JID66" s="262"/>
      <c r="JIE66" s="262"/>
      <c r="JIF66" s="262"/>
      <c r="JIG66" s="262"/>
      <c r="JIH66" s="262"/>
      <c r="JII66" s="262"/>
      <c r="JIJ66" s="262"/>
      <c r="JIK66" s="388"/>
      <c r="JIL66" s="388"/>
      <c r="JIM66" s="388"/>
      <c r="JIN66" s="349"/>
      <c r="JIO66" s="262"/>
      <c r="JIP66" s="262"/>
      <c r="JIQ66" s="262"/>
      <c r="JIR66" s="350"/>
      <c r="JIS66" s="262"/>
      <c r="JIT66" s="262"/>
      <c r="JIU66" s="262"/>
      <c r="JIV66" s="262"/>
      <c r="JIW66" s="262"/>
      <c r="JIX66" s="262"/>
      <c r="JIY66" s="262"/>
      <c r="JIZ66" s="262"/>
      <c r="JJA66" s="262"/>
      <c r="JJB66" s="388"/>
      <c r="JJC66" s="388"/>
      <c r="JJD66" s="388"/>
      <c r="JJE66" s="349"/>
      <c r="JJF66" s="262"/>
      <c r="JJG66" s="262"/>
      <c r="JJH66" s="262"/>
      <c r="JJI66" s="350"/>
      <c r="JJJ66" s="262"/>
      <c r="JJK66" s="262"/>
      <c r="JJL66" s="262"/>
      <c r="JJM66" s="262"/>
      <c r="JJN66" s="262"/>
      <c r="JJO66" s="262"/>
      <c r="JJP66" s="262"/>
      <c r="JJQ66" s="262"/>
      <c r="JJR66" s="262"/>
      <c r="JJS66" s="388"/>
      <c r="JJT66" s="388"/>
      <c r="JJU66" s="388"/>
      <c r="JJV66" s="349"/>
      <c r="JJW66" s="262"/>
      <c r="JJX66" s="262"/>
      <c r="JJY66" s="262"/>
      <c r="JJZ66" s="350"/>
      <c r="JKA66" s="262"/>
      <c r="JKB66" s="262"/>
      <c r="JKC66" s="262"/>
      <c r="JKD66" s="262"/>
      <c r="JKE66" s="262"/>
      <c r="JKF66" s="262"/>
      <c r="JKG66" s="262"/>
      <c r="JKH66" s="262"/>
      <c r="JKI66" s="262"/>
      <c r="JKJ66" s="388"/>
      <c r="JKK66" s="388"/>
      <c r="JKL66" s="388"/>
      <c r="JKM66" s="349"/>
      <c r="JKN66" s="262"/>
      <c r="JKO66" s="262"/>
      <c r="JKP66" s="262"/>
      <c r="JKQ66" s="350"/>
      <c r="JKR66" s="262"/>
      <c r="JKS66" s="262"/>
      <c r="JKT66" s="262"/>
      <c r="JKU66" s="262"/>
      <c r="JKV66" s="262"/>
      <c r="JKW66" s="262"/>
      <c r="JKX66" s="262"/>
      <c r="JKY66" s="262"/>
      <c r="JKZ66" s="262"/>
      <c r="JLA66" s="388"/>
      <c r="JLB66" s="388"/>
      <c r="JLC66" s="388"/>
      <c r="JLD66" s="349"/>
      <c r="JLE66" s="262"/>
      <c r="JLF66" s="262"/>
      <c r="JLG66" s="262"/>
      <c r="JLH66" s="350"/>
      <c r="JLI66" s="262"/>
      <c r="JLJ66" s="262"/>
      <c r="JLK66" s="262"/>
      <c r="JLL66" s="262"/>
      <c r="JLM66" s="262"/>
      <c r="JLN66" s="262"/>
      <c r="JLO66" s="262"/>
      <c r="JLP66" s="262"/>
      <c r="JLQ66" s="262"/>
      <c r="JLR66" s="388"/>
      <c r="JLS66" s="388"/>
      <c r="JLT66" s="388"/>
      <c r="JLU66" s="349"/>
      <c r="JLV66" s="262"/>
      <c r="JLW66" s="262"/>
      <c r="JLX66" s="262"/>
      <c r="JLY66" s="350"/>
      <c r="JLZ66" s="262"/>
      <c r="JMA66" s="262"/>
      <c r="JMB66" s="262"/>
      <c r="JMC66" s="262"/>
      <c r="JMD66" s="262"/>
      <c r="JME66" s="262"/>
      <c r="JMF66" s="262"/>
      <c r="JMG66" s="262"/>
      <c r="JMH66" s="262"/>
      <c r="JMI66" s="388"/>
      <c r="JMJ66" s="388"/>
      <c r="JMK66" s="388"/>
      <c r="JML66" s="349"/>
      <c r="JMM66" s="262"/>
      <c r="JMN66" s="262"/>
      <c r="JMO66" s="262"/>
      <c r="JMP66" s="350"/>
      <c r="JMQ66" s="262"/>
      <c r="JMR66" s="262"/>
      <c r="JMS66" s="262"/>
      <c r="JMT66" s="262"/>
      <c r="JMU66" s="262"/>
      <c r="JMV66" s="262"/>
      <c r="JMW66" s="262"/>
      <c r="JMX66" s="262"/>
      <c r="JMY66" s="262"/>
      <c r="JMZ66" s="388"/>
      <c r="JNA66" s="388"/>
      <c r="JNB66" s="388"/>
      <c r="JNC66" s="349"/>
      <c r="JND66" s="262"/>
      <c r="JNE66" s="262"/>
      <c r="JNF66" s="262"/>
      <c r="JNG66" s="350"/>
      <c r="JNH66" s="262"/>
      <c r="JNI66" s="262"/>
      <c r="JNJ66" s="262"/>
      <c r="JNK66" s="262"/>
      <c r="JNL66" s="262"/>
      <c r="JNM66" s="262"/>
      <c r="JNN66" s="262"/>
      <c r="JNO66" s="262"/>
      <c r="JNP66" s="262"/>
      <c r="JNQ66" s="388"/>
      <c r="JNR66" s="388"/>
      <c r="JNS66" s="388"/>
      <c r="JNT66" s="349"/>
      <c r="JNU66" s="262"/>
      <c r="JNV66" s="262"/>
      <c r="JNW66" s="262"/>
      <c r="JNX66" s="350"/>
      <c r="JNY66" s="262"/>
      <c r="JNZ66" s="262"/>
      <c r="JOA66" s="262"/>
      <c r="JOB66" s="262"/>
      <c r="JOC66" s="262"/>
      <c r="JOD66" s="262"/>
      <c r="JOE66" s="262"/>
      <c r="JOF66" s="262"/>
      <c r="JOG66" s="262"/>
      <c r="JOH66" s="388"/>
      <c r="JOI66" s="388"/>
      <c r="JOJ66" s="388"/>
      <c r="JOK66" s="349"/>
      <c r="JOL66" s="262"/>
      <c r="JOM66" s="262"/>
      <c r="JON66" s="262"/>
      <c r="JOO66" s="350"/>
      <c r="JOP66" s="262"/>
      <c r="JOQ66" s="262"/>
      <c r="JOR66" s="262"/>
      <c r="JOS66" s="262"/>
      <c r="JOT66" s="262"/>
      <c r="JOU66" s="262"/>
      <c r="JOV66" s="262"/>
      <c r="JOW66" s="262"/>
      <c r="JOX66" s="262"/>
      <c r="JOY66" s="388"/>
      <c r="JOZ66" s="388"/>
      <c r="JPA66" s="388"/>
      <c r="JPB66" s="349"/>
      <c r="JPC66" s="262"/>
      <c r="JPD66" s="262"/>
      <c r="JPE66" s="262"/>
      <c r="JPF66" s="350"/>
      <c r="JPG66" s="262"/>
      <c r="JPH66" s="262"/>
      <c r="JPI66" s="262"/>
      <c r="JPJ66" s="262"/>
      <c r="JPK66" s="262"/>
      <c r="JPL66" s="262"/>
      <c r="JPM66" s="262"/>
      <c r="JPN66" s="262"/>
      <c r="JPO66" s="262"/>
      <c r="JPP66" s="388"/>
      <c r="JPQ66" s="388"/>
      <c r="JPR66" s="388"/>
      <c r="JPS66" s="349"/>
      <c r="JPT66" s="262"/>
      <c r="JPU66" s="262"/>
      <c r="JPV66" s="262"/>
      <c r="JPW66" s="350"/>
      <c r="JPX66" s="262"/>
      <c r="JPY66" s="262"/>
      <c r="JPZ66" s="262"/>
      <c r="JQA66" s="262"/>
      <c r="JQB66" s="262"/>
      <c r="JQC66" s="262"/>
      <c r="JQD66" s="262"/>
      <c r="JQE66" s="262"/>
      <c r="JQF66" s="262"/>
      <c r="JQG66" s="388"/>
      <c r="JQH66" s="388"/>
      <c r="JQI66" s="388"/>
      <c r="JQJ66" s="349"/>
      <c r="JQK66" s="262"/>
      <c r="JQL66" s="262"/>
      <c r="JQM66" s="262"/>
      <c r="JQN66" s="350"/>
      <c r="JQO66" s="262"/>
      <c r="JQP66" s="262"/>
      <c r="JQQ66" s="262"/>
      <c r="JQR66" s="262"/>
      <c r="JQS66" s="262"/>
      <c r="JQT66" s="262"/>
      <c r="JQU66" s="262"/>
      <c r="JQV66" s="262"/>
      <c r="JQW66" s="262"/>
      <c r="JQX66" s="388"/>
      <c r="JQY66" s="388"/>
      <c r="JQZ66" s="388"/>
      <c r="JRA66" s="349"/>
      <c r="JRB66" s="262"/>
      <c r="JRC66" s="262"/>
      <c r="JRD66" s="262"/>
      <c r="JRE66" s="350"/>
      <c r="JRF66" s="262"/>
      <c r="JRG66" s="262"/>
      <c r="JRH66" s="262"/>
      <c r="JRI66" s="262"/>
      <c r="JRJ66" s="262"/>
      <c r="JRK66" s="262"/>
      <c r="JRL66" s="262"/>
      <c r="JRM66" s="262"/>
      <c r="JRN66" s="262"/>
      <c r="JRO66" s="388"/>
      <c r="JRP66" s="388"/>
      <c r="JRQ66" s="388"/>
      <c r="JRR66" s="349"/>
      <c r="JRS66" s="262"/>
      <c r="JRT66" s="262"/>
      <c r="JRU66" s="262"/>
      <c r="JRV66" s="350"/>
      <c r="JRW66" s="262"/>
      <c r="JRX66" s="262"/>
      <c r="JRY66" s="262"/>
      <c r="JRZ66" s="262"/>
      <c r="JSA66" s="262"/>
      <c r="JSB66" s="262"/>
      <c r="JSC66" s="262"/>
      <c r="JSD66" s="262"/>
      <c r="JSE66" s="262"/>
      <c r="JSF66" s="388"/>
      <c r="JSG66" s="388"/>
      <c r="JSH66" s="388"/>
      <c r="JSI66" s="349"/>
      <c r="JSJ66" s="262"/>
      <c r="JSK66" s="262"/>
      <c r="JSL66" s="262"/>
      <c r="JSM66" s="350"/>
      <c r="JSN66" s="262"/>
      <c r="JSO66" s="262"/>
      <c r="JSP66" s="262"/>
      <c r="JSQ66" s="262"/>
      <c r="JSR66" s="262"/>
      <c r="JSS66" s="262"/>
      <c r="JST66" s="262"/>
      <c r="JSU66" s="262"/>
      <c r="JSV66" s="262"/>
      <c r="JSW66" s="388"/>
      <c r="JSX66" s="388"/>
      <c r="JSY66" s="388"/>
      <c r="JSZ66" s="349"/>
      <c r="JTA66" s="262"/>
      <c r="JTB66" s="262"/>
      <c r="JTC66" s="262"/>
      <c r="JTD66" s="350"/>
      <c r="JTE66" s="262"/>
      <c r="JTF66" s="262"/>
      <c r="JTG66" s="262"/>
      <c r="JTH66" s="262"/>
      <c r="JTI66" s="262"/>
      <c r="JTJ66" s="262"/>
      <c r="JTK66" s="262"/>
      <c r="JTL66" s="262"/>
      <c r="JTM66" s="262"/>
      <c r="JTN66" s="388"/>
      <c r="JTO66" s="388"/>
      <c r="JTP66" s="388"/>
      <c r="JTQ66" s="349"/>
      <c r="JTR66" s="262"/>
      <c r="JTS66" s="262"/>
      <c r="JTT66" s="262"/>
      <c r="JTU66" s="350"/>
      <c r="JTV66" s="262"/>
      <c r="JTW66" s="262"/>
      <c r="JTX66" s="262"/>
      <c r="JTY66" s="262"/>
      <c r="JTZ66" s="262"/>
      <c r="JUA66" s="262"/>
      <c r="JUB66" s="262"/>
      <c r="JUC66" s="262"/>
      <c r="JUD66" s="262"/>
      <c r="JUE66" s="388"/>
      <c r="JUF66" s="388"/>
      <c r="JUG66" s="388"/>
      <c r="JUH66" s="349"/>
      <c r="JUI66" s="262"/>
      <c r="JUJ66" s="262"/>
      <c r="JUK66" s="262"/>
      <c r="JUL66" s="350"/>
      <c r="JUM66" s="262"/>
      <c r="JUN66" s="262"/>
      <c r="JUO66" s="262"/>
      <c r="JUP66" s="262"/>
      <c r="JUQ66" s="262"/>
      <c r="JUR66" s="262"/>
      <c r="JUS66" s="262"/>
      <c r="JUT66" s="262"/>
      <c r="JUU66" s="262"/>
      <c r="JUV66" s="388"/>
      <c r="JUW66" s="388"/>
      <c r="JUX66" s="388"/>
      <c r="JUY66" s="349"/>
      <c r="JUZ66" s="262"/>
      <c r="JVA66" s="262"/>
      <c r="JVB66" s="262"/>
      <c r="JVC66" s="350"/>
      <c r="JVD66" s="262"/>
      <c r="JVE66" s="262"/>
      <c r="JVF66" s="262"/>
      <c r="JVG66" s="262"/>
      <c r="JVH66" s="262"/>
      <c r="JVI66" s="262"/>
      <c r="JVJ66" s="262"/>
      <c r="JVK66" s="262"/>
      <c r="JVL66" s="262"/>
      <c r="JVM66" s="388"/>
      <c r="JVN66" s="388"/>
      <c r="JVO66" s="388"/>
      <c r="JVP66" s="349"/>
      <c r="JVQ66" s="262"/>
      <c r="JVR66" s="262"/>
      <c r="JVS66" s="262"/>
      <c r="JVT66" s="350"/>
      <c r="JVU66" s="262"/>
      <c r="JVV66" s="262"/>
      <c r="JVW66" s="262"/>
      <c r="JVX66" s="262"/>
      <c r="JVY66" s="262"/>
      <c r="JVZ66" s="262"/>
      <c r="JWA66" s="262"/>
      <c r="JWB66" s="262"/>
      <c r="JWC66" s="262"/>
      <c r="JWD66" s="388"/>
      <c r="JWE66" s="388"/>
      <c r="JWF66" s="388"/>
      <c r="JWG66" s="349"/>
      <c r="JWH66" s="262"/>
      <c r="JWI66" s="262"/>
      <c r="JWJ66" s="262"/>
      <c r="JWK66" s="350"/>
      <c r="JWL66" s="262"/>
      <c r="JWM66" s="262"/>
      <c r="JWN66" s="262"/>
      <c r="JWO66" s="262"/>
      <c r="JWP66" s="262"/>
      <c r="JWQ66" s="262"/>
      <c r="JWR66" s="262"/>
      <c r="JWS66" s="262"/>
      <c r="JWT66" s="262"/>
      <c r="JWU66" s="388"/>
      <c r="JWV66" s="388"/>
      <c r="JWW66" s="388"/>
      <c r="JWX66" s="349"/>
      <c r="JWY66" s="262"/>
      <c r="JWZ66" s="262"/>
      <c r="JXA66" s="262"/>
      <c r="JXB66" s="350"/>
      <c r="JXC66" s="262"/>
      <c r="JXD66" s="262"/>
      <c r="JXE66" s="262"/>
      <c r="JXF66" s="262"/>
      <c r="JXG66" s="262"/>
      <c r="JXH66" s="262"/>
      <c r="JXI66" s="262"/>
      <c r="JXJ66" s="262"/>
      <c r="JXK66" s="262"/>
      <c r="JXL66" s="388"/>
      <c r="JXM66" s="388"/>
      <c r="JXN66" s="388"/>
      <c r="JXO66" s="349"/>
      <c r="JXP66" s="262"/>
      <c r="JXQ66" s="262"/>
      <c r="JXR66" s="262"/>
      <c r="JXS66" s="350"/>
      <c r="JXT66" s="262"/>
      <c r="JXU66" s="262"/>
      <c r="JXV66" s="262"/>
      <c r="JXW66" s="262"/>
      <c r="JXX66" s="262"/>
      <c r="JXY66" s="262"/>
      <c r="JXZ66" s="262"/>
      <c r="JYA66" s="262"/>
      <c r="JYB66" s="262"/>
      <c r="JYC66" s="388"/>
      <c r="JYD66" s="388"/>
      <c r="JYE66" s="388"/>
      <c r="JYF66" s="349"/>
      <c r="JYG66" s="262"/>
      <c r="JYH66" s="262"/>
      <c r="JYI66" s="262"/>
      <c r="JYJ66" s="350"/>
      <c r="JYK66" s="262"/>
      <c r="JYL66" s="262"/>
      <c r="JYM66" s="262"/>
      <c r="JYN66" s="262"/>
      <c r="JYO66" s="262"/>
      <c r="JYP66" s="262"/>
      <c r="JYQ66" s="262"/>
      <c r="JYR66" s="262"/>
      <c r="JYS66" s="262"/>
      <c r="JYT66" s="388"/>
      <c r="JYU66" s="388"/>
      <c r="JYV66" s="388"/>
      <c r="JYW66" s="349"/>
      <c r="JYX66" s="262"/>
      <c r="JYY66" s="262"/>
      <c r="JYZ66" s="262"/>
      <c r="JZA66" s="350"/>
      <c r="JZB66" s="262"/>
      <c r="JZC66" s="262"/>
      <c r="JZD66" s="262"/>
      <c r="JZE66" s="262"/>
      <c r="JZF66" s="262"/>
      <c r="JZG66" s="262"/>
      <c r="JZH66" s="262"/>
      <c r="JZI66" s="262"/>
      <c r="JZJ66" s="262"/>
      <c r="JZK66" s="388"/>
      <c r="JZL66" s="388"/>
      <c r="JZM66" s="388"/>
      <c r="JZN66" s="349"/>
      <c r="JZO66" s="262"/>
      <c r="JZP66" s="262"/>
      <c r="JZQ66" s="262"/>
      <c r="JZR66" s="350"/>
      <c r="JZS66" s="262"/>
      <c r="JZT66" s="262"/>
      <c r="JZU66" s="262"/>
      <c r="JZV66" s="262"/>
      <c r="JZW66" s="262"/>
      <c r="JZX66" s="262"/>
      <c r="JZY66" s="262"/>
      <c r="JZZ66" s="262"/>
      <c r="KAA66" s="262"/>
      <c r="KAB66" s="388"/>
      <c r="KAC66" s="388"/>
      <c r="KAD66" s="388"/>
      <c r="KAE66" s="349"/>
      <c r="KAF66" s="262"/>
      <c r="KAG66" s="262"/>
      <c r="KAH66" s="262"/>
      <c r="KAI66" s="350"/>
      <c r="KAJ66" s="262"/>
      <c r="KAK66" s="262"/>
      <c r="KAL66" s="262"/>
      <c r="KAM66" s="262"/>
      <c r="KAN66" s="262"/>
      <c r="KAO66" s="262"/>
      <c r="KAP66" s="262"/>
      <c r="KAQ66" s="262"/>
      <c r="KAR66" s="262"/>
      <c r="KAS66" s="388"/>
      <c r="KAT66" s="388"/>
      <c r="KAU66" s="388"/>
      <c r="KAV66" s="349"/>
      <c r="KAW66" s="262"/>
      <c r="KAX66" s="262"/>
      <c r="KAY66" s="262"/>
      <c r="KAZ66" s="350"/>
      <c r="KBA66" s="262"/>
      <c r="KBB66" s="262"/>
      <c r="KBC66" s="262"/>
      <c r="KBD66" s="262"/>
      <c r="KBE66" s="262"/>
      <c r="KBF66" s="262"/>
      <c r="KBG66" s="262"/>
      <c r="KBH66" s="262"/>
      <c r="KBI66" s="262"/>
      <c r="KBJ66" s="388"/>
      <c r="KBK66" s="388"/>
      <c r="KBL66" s="388"/>
      <c r="KBM66" s="349"/>
      <c r="KBN66" s="262"/>
      <c r="KBO66" s="262"/>
      <c r="KBP66" s="262"/>
      <c r="KBQ66" s="350"/>
      <c r="KBR66" s="262"/>
      <c r="KBS66" s="262"/>
      <c r="KBT66" s="262"/>
      <c r="KBU66" s="262"/>
      <c r="KBV66" s="262"/>
      <c r="KBW66" s="262"/>
      <c r="KBX66" s="262"/>
      <c r="KBY66" s="262"/>
      <c r="KBZ66" s="262"/>
      <c r="KCA66" s="388"/>
      <c r="KCB66" s="388"/>
      <c r="KCC66" s="388"/>
      <c r="KCD66" s="349"/>
      <c r="KCE66" s="262"/>
      <c r="KCF66" s="262"/>
      <c r="KCG66" s="262"/>
      <c r="KCH66" s="350"/>
      <c r="KCI66" s="262"/>
      <c r="KCJ66" s="262"/>
      <c r="KCK66" s="262"/>
      <c r="KCL66" s="262"/>
      <c r="KCM66" s="262"/>
      <c r="KCN66" s="262"/>
      <c r="KCO66" s="262"/>
      <c r="KCP66" s="262"/>
      <c r="KCQ66" s="262"/>
      <c r="KCR66" s="388"/>
      <c r="KCS66" s="388"/>
      <c r="KCT66" s="388"/>
      <c r="KCU66" s="349"/>
      <c r="KCV66" s="262"/>
      <c r="KCW66" s="262"/>
      <c r="KCX66" s="262"/>
      <c r="KCY66" s="350"/>
      <c r="KCZ66" s="262"/>
      <c r="KDA66" s="262"/>
      <c r="KDB66" s="262"/>
      <c r="KDC66" s="262"/>
      <c r="KDD66" s="262"/>
      <c r="KDE66" s="262"/>
      <c r="KDF66" s="262"/>
      <c r="KDG66" s="262"/>
      <c r="KDH66" s="262"/>
      <c r="KDI66" s="388"/>
      <c r="KDJ66" s="388"/>
      <c r="KDK66" s="388"/>
      <c r="KDL66" s="349"/>
      <c r="KDM66" s="262"/>
      <c r="KDN66" s="262"/>
      <c r="KDO66" s="262"/>
      <c r="KDP66" s="350"/>
      <c r="KDQ66" s="262"/>
      <c r="KDR66" s="262"/>
      <c r="KDS66" s="262"/>
      <c r="KDT66" s="262"/>
      <c r="KDU66" s="262"/>
      <c r="KDV66" s="262"/>
      <c r="KDW66" s="262"/>
      <c r="KDX66" s="262"/>
      <c r="KDY66" s="262"/>
      <c r="KDZ66" s="388"/>
      <c r="KEA66" s="388"/>
      <c r="KEB66" s="388"/>
      <c r="KEC66" s="349"/>
      <c r="KED66" s="262"/>
      <c r="KEE66" s="262"/>
      <c r="KEF66" s="262"/>
      <c r="KEG66" s="350"/>
      <c r="KEH66" s="262"/>
      <c r="KEI66" s="262"/>
      <c r="KEJ66" s="262"/>
      <c r="KEK66" s="262"/>
      <c r="KEL66" s="262"/>
      <c r="KEM66" s="262"/>
      <c r="KEN66" s="262"/>
      <c r="KEO66" s="262"/>
      <c r="KEP66" s="262"/>
      <c r="KEQ66" s="388"/>
      <c r="KER66" s="388"/>
      <c r="KES66" s="388"/>
      <c r="KET66" s="349"/>
      <c r="KEU66" s="262"/>
      <c r="KEV66" s="262"/>
      <c r="KEW66" s="262"/>
      <c r="KEX66" s="350"/>
      <c r="KEY66" s="262"/>
      <c r="KEZ66" s="262"/>
      <c r="KFA66" s="262"/>
      <c r="KFB66" s="262"/>
      <c r="KFC66" s="262"/>
      <c r="KFD66" s="262"/>
      <c r="KFE66" s="262"/>
      <c r="KFF66" s="262"/>
      <c r="KFG66" s="262"/>
      <c r="KFH66" s="388"/>
      <c r="KFI66" s="388"/>
      <c r="KFJ66" s="388"/>
      <c r="KFK66" s="349"/>
      <c r="KFL66" s="262"/>
      <c r="KFM66" s="262"/>
      <c r="KFN66" s="262"/>
      <c r="KFO66" s="350"/>
      <c r="KFP66" s="262"/>
      <c r="KFQ66" s="262"/>
      <c r="KFR66" s="262"/>
      <c r="KFS66" s="262"/>
      <c r="KFT66" s="262"/>
      <c r="KFU66" s="262"/>
      <c r="KFV66" s="262"/>
      <c r="KFW66" s="262"/>
      <c r="KFX66" s="262"/>
      <c r="KFY66" s="388"/>
      <c r="KFZ66" s="388"/>
      <c r="KGA66" s="388"/>
      <c r="KGB66" s="349"/>
      <c r="KGC66" s="262"/>
      <c r="KGD66" s="262"/>
      <c r="KGE66" s="262"/>
      <c r="KGF66" s="350"/>
      <c r="KGG66" s="262"/>
      <c r="KGH66" s="262"/>
      <c r="KGI66" s="262"/>
      <c r="KGJ66" s="262"/>
      <c r="KGK66" s="262"/>
      <c r="KGL66" s="262"/>
      <c r="KGM66" s="262"/>
      <c r="KGN66" s="262"/>
      <c r="KGO66" s="262"/>
      <c r="KGP66" s="388"/>
      <c r="KGQ66" s="388"/>
      <c r="KGR66" s="388"/>
      <c r="KGS66" s="349"/>
      <c r="KGT66" s="262"/>
      <c r="KGU66" s="262"/>
      <c r="KGV66" s="262"/>
      <c r="KGW66" s="350"/>
      <c r="KGX66" s="262"/>
      <c r="KGY66" s="262"/>
      <c r="KGZ66" s="262"/>
      <c r="KHA66" s="262"/>
      <c r="KHB66" s="262"/>
      <c r="KHC66" s="262"/>
      <c r="KHD66" s="262"/>
      <c r="KHE66" s="262"/>
      <c r="KHF66" s="262"/>
      <c r="KHG66" s="388"/>
      <c r="KHH66" s="388"/>
      <c r="KHI66" s="388"/>
      <c r="KHJ66" s="349"/>
      <c r="KHK66" s="262"/>
      <c r="KHL66" s="262"/>
      <c r="KHM66" s="262"/>
      <c r="KHN66" s="350"/>
      <c r="KHO66" s="262"/>
      <c r="KHP66" s="262"/>
      <c r="KHQ66" s="262"/>
      <c r="KHR66" s="262"/>
      <c r="KHS66" s="262"/>
      <c r="KHT66" s="262"/>
      <c r="KHU66" s="262"/>
      <c r="KHV66" s="262"/>
      <c r="KHW66" s="262"/>
      <c r="KHX66" s="388"/>
      <c r="KHY66" s="388"/>
      <c r="KHZ66" s="388"/>
      <c r="KIA66" s="349"/>
      <c r="KIB66" s="262"/>
      <c r="KIC66" s="262"/>
      <c r="KID66" s="262"/>
      <c r="KIE66" s="350"/>
      <c r="KIF66" s="262"/>
      <c r="KIG66" s="262"/>
      <c r="KIH66" s="262"/>
      <c r="KII66" s="262"/>
      <c r="KIJ66" s="262"/>
      <c r="KIK66" s="262"/>
      <c r="KIL66" s="262"/>
      <c r="KIM66" s="262"/>
      <c r="KIN66" s="262"/>
      <c r="KIO66" s="388"/>
      <c r="KIP66" s="388"/>
      <c r="KIQ66" s="388"/>
      <c r="KIR66" s="349"/>
      <c r="KIS66" s="262"/>
      <c r="KIT66" s="262"/>
      <c r="KIU66" s="262"/>
      <c r="KIV66" s="350"/>
      <c r="KIW66" s="262"/>
      <c r="KIX66" s="262"/>
      <c r="KIY66" s="262"/>
      <c r="KIZ66" s="262"/>
      <c r="KJA66" s="262"/>
      <c r="KJB66" s="262"/>
      <c r="KJC66" s="262"/>
      <c r="KJD66" s="262"/>
      <c r="KJE66" s="262"/>
      <c r="KJF66" s="388"/>
      <c r="KJG66" s="388"/>
      <c r="KJH66" s="388"/>
      <c r="KJI66" s="349"/>
      <c r="KJJ66" s="262"/>
      <c r="KJK66" s="262"/>
      <c r="KJL66" s="262"/>
      <c r="KJM66" s="350"/>
      <c r="KJN66" s="262"/>
      <c r="KJO66" s="262"/>
      <c r="KJP66" s="262"/>
      <c r="KJQ66" s="262"/>
      <c r="KJR66" s="262"/>
      <c r="KJS66" s="262"/>
      <c r="KJT66" s="262"/>
      <c r="KJU66" s="262"/>
      <c r="KJV66" s="262"/>
      <c r="KJW66" s="388"/>
      <c r="KJX66" s="388"/>
      <c r="KJY66" s="388"/>
      <c r="KJZ66" s="349"/>
      <c r="KKA66" s="262"/>
      <c r="KKB66" s="262"/>
      <c r="KKC66" s="262"/>
      <c r="KKD66" s="350"/>
      <c r="KKE66" s="262"/>
      <c r="KKF66" s="262"/>
      <c r="KKG66" s="262"/>
      <c r="KKH66" s="262"/>
      <c r="KKI66" s="262"/>
      <c r="KKJ66" s="262"/>
      <c r="KKK66" s="262"/>
      <c r="KKL66" s="262"/>
      <c r="KKM66" s="262"/>
      <c r="KKN66" s="388"/>
      <c r="KKO66" s="388"/>
      <c r="KKP66" s="388"/>
      <c r="KKQ66" s="349"/>
      <c r="KKR66" s="262"/>
      <c r="KKS66" s="262"/>
      <c r="KKT66" s="262"/>
      <c r="KKU66" s="350"/>
      <c r="KKV66" s="262"/>
      <c r="KKW66" s="262"/>
      <c r="KKX66" s="262"/>
      <c r="KKY66" s="262"/>
      <c r="KKZ66" s="262"/>
      <c r="KLA66" s="262"/>
      <c r="KLB66" s="262"/>
      <c r="KLC66" s="262"/>
      <c r="KLD66" s="262"/>
      <c r="KLE66" s="388"/>
      <c r="KLF66" s="388"/>
      <c r="KLG66" s="388"/>
      <c r="KLH66" s="349"/>
      <c r="KLI66" s="262"/>
      <c r="KLJ66" s="262"/>
      <c r="KLK66" s="262"/>
      <c r="KLL66" s="350"/>
      <c r="KLM66" s="262"/>
      <c r="KLN66" s="262"/>
      <c r="KLO66" s="262"/>
      <c r="KLP66" s="262"/>
      <c r="KLQ66" s="262"/>
      <c r="KLR66" s="262"/>
      <c r="KLS66" s="262"/>
      <c r="KLT66" s="262"/>
      <c r="KLU66" s="262"/>
      <c r="KLV66" s="388"/>
      <c r="KLW66" s="388"/>
      <c r="KLX66" s="388"/>
      <c r="KLY66" s="349"/>
      <c r="KLZ66" s="262"/>
      <c r="KMA66" s="262"/>
      <c r="KMB66" s="262"/>
      <c r="KMC66" s="350"/>
      <c r="KMD66" s="262"/>
      <c r="KME66" s="262"/>
      <c r="KMF66" s="262"/>
      <c r="KMG66" s="262"/>
      <c r="KMH66" s="262"/>
      <c r="KMI66" s="262"/>
      <c r="KMJ66" s="262"/>
      <c r="KMK66" s="262"/>
      <c r="KML66" s="262"/>
      <c r="KMM66" s="388"/>
      <c r="KMN66" s="388"/>
      <c r="KMO66" s="388"/>
      <c r="KMP66" s="349"/>
      <c r="KMQ66" s="262"/>
      <c r="KMR66" s="262"/>
      <c r="KMS66" s="262"/>
      <c r="KMT66" s="350"/>
      <c r="KMU66" s="262"/>
      <c r="KMV66" s="262"/>
      <c r="KMW66" s="262"/>
      <c r="KMX66" s="262"/>
      <c r="KMY66" s="262"/>
      <c r="KMZ66" s="262"/>
      <c r="KNA66" s="262"/>
      <c r="KNB66" s="262"/>
      <c r="KNC66" s="262"/>
      <c r="KND66" s="388"/>
      <c r="KNE66" s="388"/>
      <c r="KNF66" s="388"/>
      <c r="KNG66" s="349"/>
      <c r="KNH66" s="262"/>
      <c r="KNI66" s="262"/>
      <c r="KNJ66" s="262"/>
      <c r="KNK66" s="350"/>
      <c r="KNL66" s="262"/>
      <c r="KNM66" s="262"/>
      <c r="KNN66" s="262"/>
      <c r="KNO66" s="262"/>
      <c r="KNP66" s="262"/>
      <c r="KNQ66" s="262"/>
      <c r="KNR66" s="262"/>
      <c r="KNS66" s="262"/>
      <c r="KNT66" s="262"/>
      <c r="KNU66" s="388"/>
      <c r="KNV66" s="388"/>
      <c r="KNW66" s="388"/>
      <c r="KNX66" s="349"/>
      <c r="KNY66" s="262"/>
      <c r="KNZ66" s="262"/>
      <c r="KOA66" s="262"/>
      <c r="KOB66" s="350"/>
      <c r="KOC66" s="262"/>
      <c r="KOD66" s="262"/>
      <c r="KOE66" s="262"/>
      <c r="KOF66" s="262"/>
      <c r="KOG66" s="262"/>
      <c r="KOH66" s="262"/>
      <c r="KOI66" s="262"/>
      <c r="KOJ66" s="262"/>
      <c r="KOK66" s="262"/>
      <c r="KOL66" s="388"/>
      <c r="KOM66" s="388"/>
      <c r="KON66" s="388"/>
      <c r="KOO66" s="349"/>
      <c r="KOP66" s="262"/>
      <c r="KOQ66" s="262"/>
      <c r="KOR66" s="262"/>
      <c r="KOS66" s="350"/>
      <c r="KOT66" s="262"/>
      <c r="KOU66" s="262"/>
      <c r="KOV66" s="262"/>
      <c r="KOW66" s="262"/>
      <c r="KOX66" s="262"/>
      <c r="KOY66" s="262"/>
      <c r="KOZ66" s="262"/>
      <c r="KPA66" s="262"/>
      <c r="KPB66" s="262"/>
      <c r="KPC66" s="388"/>
      <c r="KPD66" s="388"/>
      <c r="KPE66" s="388"/>
      <c r="KPF66" s="349"/>
      <c r="KPG66" s="262"/>
      <c r="KPH66" s="262"/>
      <c r="KPI66" s="262"/>
      <c r="KPJ66" s="350"/>
      <c r="KPK66" s="262"/>
      <c r="KPL66" s="262"/>
      <c r="KPM66" s="262"/>
      <c r="KPN66" s="262"/>
      <c r="KPO66" s="262"/>
      <c r="KPP66" s="262"/>
      <c r="KPQ66" s="262"/>
      <c r="KPR66" s="262"/>
      <c r="KPS66" s="262"/>
      <c r="KPT66" s="388"/>
      <c r="KPU66" s="388"/>
      <c r="KPV66" s="388"/>
      <c r="KPW66" s="349"/>
      <c r="KPX66" s="262"/>
      <c r="KPY66" s="262"/>
      <c r="KPZ66" s="262"/>
      <c r="KQA66" s="350"/>
      <c r="KQB66" s="262"/>
      <c r="KQC66" s="262"/>
      <c r="KQD66" s="262"/>
      <c r="KQE66" s="262"/>
      <c r="KQF66" s="262"/>
      <c r="KQG66" s="262"/>
      <c r="KQH66" s="262"/>
      <c r="KQI66" s="262"/>
      <c r="KQJ66" s="262"/>
      <c r="KQK66" s="388"/>
      <c r="KQL66" s="388"/>
      <c r="KQM66" s="388"/>
      <c r="KQN66" s="349"/>
      <c r="KQO66" s="262"/>
      <c r="KQP66" s="262"/>
      <c r="KQQ66" s="262"/>
      <c r="KQR66" s="350"/>
      <c r="KQS66" s="262"/>
      <c r="KQT66" s="262"/>
      <c r="KQU66" s="262"/>
      <c r="KQV66" s="262"/>
      <c r="KQW66" s="262"/>
      <c r="KQX66" s="262"/>
      <c r="KQY66" s="262"/>
      <c r="KQZ66" s="262"/>
      <c r="KRA66" s="262"/>
      <c r="KRB66" s="388"/>
      <c r="KRC66" s="388"/>
      <c r="KRD66" s="388"/>
      <c r="KRE66" s="349"/>
      <c r="KRF66" s="262"/>
      <c r="KRG66" s="262"/>
      <c r="KRH66" s="262"/>
      <c r="KRI66" s="350"/>
      <c r="KRJ66" s="262"/>
      <c r="KRK66" s="262"/>
      <c r="KRL66" s="262"/>
      <c r="KRM66" s="262"/>
      <c r="KRN66" s="262"/>
      <c r="KRO66" s="262"/>
      <c r="KRP66" s="262"/>
      <c r="KRQ66" s="262"/>
      <c r="KRR66" s="262"/>
      <c r="KRS66" s="388"/>
      <c r="KRT66" s="388"/>
      <c r="KRU66" s="388"/>
      <c r="KRV66" s="349"/>
      <c r="KRW66" s="262"/>
      <c r="KRX66" s="262"/>
      <c r="KRY66" s="262"/>
      <c r="KRZ66" s="350"/>
      <c r="KSA66" s="262"/>
      <c r="KSB66" s="262"/>
      <c r="KSC66" s="262"/>
      <c r="KSD66" s="262"/>
      <c r="KSE66" s="262"/>
      <c r="KSF66" s="262"/>
      <c r="KSG66" s="262"/>
      <c r="KSH66" s="262"/>
      <c r="KSI66" s="262"/>
      <c r="KSJ66" s="388"/>
      <c r="KSK66" s="388"/>
      <c r="KSL66" s="388"/>
      <c r="KSM66" s="349"/>
      <c r="KSN66" s="262"/>
      <c r="KSO66" s="262"/>
      <c r="KSP66" s="262"/>
      <c r="KSQ66" s="350"/>
      <c r="KSR66" s="262"/>
      <c r="KSS66" s="262"/>
      <c r="KST66" s="262"/>
      <c r="KSU66" s="262"/>
      <c r="KSV66" s="262"/>
      <c r="KSW66" s="262"/>
      <c r="KSX66" s="262"/>
      <c r="KSY66" s="262"/>
      <c r="KSZ66" s="262"/>
      <c r="KTA66" s="388"/>
      <c r="KTB66" s="388"/>
      <c r="KTC66" s="388"/>
      <c r="KTD66" s="349"/>
      <c r="KTE66" s="262"/>
      <c r="KTF66" s="262"/>
      <c r="KTG66" s="262"/>
      <c r="KTH66" s="350"/>
      <c r="KTI66" s="262"/>
      <c r="KTJ66" s="262"/>
      <c r="KTK66" s="262"/>
      <c r="KTL66" s="262"/>
      <c r="KTM66" s="262"/>
      <c r="KTN66" s="262"/>
      <c r="KTO66" s="262"/>
      <c r="KTP66" s="262"/>
      <c r="KTQ66" s="262"/>
      <c r="KTR66" s="388"/>
      <c r="KTS66" s="388"/>
      <c r="KTT66" s="388"/>
      <c r="KTU66" s="349"/>
      <c r="KTV66" s="262"/>
      <c r="KTW66" s="262"/>
      <c r="KTX66" s="262"/>
      <c r="KTY66" s="350"/>
      <c r="KTZ66" s="262"/>
      <c r="KUA66" s="262"/>
      <c r="KUB66" s="262"/>
      <c r="KUC66" s="262"/>
      <c r="KUD66" s="262"/>
      <c r="KUE66" s="262"/>
      <c r="KUF66" s="262"/>
      <c r="KUG66" s="262"/>
      <c r="KUH66" s="262"/>
      <c r="KUI66" s="388"/>
      <c r="KUJ66" s="388"/>
      <c r="KUK66" s="388"/>
      <c r="KUL66" s="349"/>
      <c r="KUM66" s="262"/>
      <c r="KUN66" s="262"/>
      <c r="KUO66" s="262"/>
      <c r="KUP66" s="350"/>
      <c r="KUQ66" s="262"/>
      <c r="KUR66" s="262"/>
      <c r="KUS66" s="262"/>
      <c r="KUT66" s="262"/>
      <c r="KUU66" s="262"/>
      <c r="KUV66" s="262"/>
      <c r="KUW66" s="262"/>
      <c r="KUX66" s="262"/>
      <c r="KUY66" s="262"/>
      <c r="KUZ66" s="388"/>
      <c r="KVA66" s="388"/>
      <c r="KVB66" s="388"/>
      <c r="KVC66" s="349"/>
      <c r="KVD66" s="262"/>
      <c r="KVE66" s="262"/>
      <c r="KVF66" s="262"/>
      <c r="KVG66" s="350"/>
      <c r="KVH66" s="262"/>
      <c r="KVI66" s="262"/>
      <c r="KVJ66" s="262"/>
      <c r="KVK66" s="262"/>
      <c r="KVL66" s="262"/>
      <c r="KVM66" s="262"/>
      <c r="KVN66" s="262"/>
      <c r="KVO66" s="262"/>
      <c r="KVP66" s="262"/>
      <c r="KVQ66" s="388"/>
      <c r="KVR66" s="388"/>
      <c r="KVS66" s="388"/>
      <c r="KVT66" s="349"/>
      <c r="KVU66" s="262"/>
      <c r="KVV66" s="262"/>
      <c r="KVW66" s="262"/>
      <c r="KVX66" s="350"/>
      <c r="KVY66" s="262"/>
      <c r="KVZ66" s="262"/>
      <c r="KWA66" s="262"/>
      <c r="KWB66" s="262"/>
      <c r="KWC66" s="262"/>
      <c r="KWD66" s="262"/>
      <c r="KWE66" s="262"/>
      <c r="KWF66" s="262"/>
      <c r="KWG66" s="262"/>
      <c r="KWH66" s="388"/>
      <c r="KWI66" s="388"/>
      <c r="KWJ66" s="388"/>
      <c r="KWK66" s="349"/>
      <c r="KWL66" s="262"/>
      <c r="KWM66" s="262"/>
      <c r="KWN66" s="262"/>
      <c r="KWO66" s="350"/>
      <c r="KWP66" s="262"/>
      <c r="KWQ66" s="262"/>
      <c r="KWR66" s="262"/>
      <c r="KWS66" s="262"/>
      <c r="KWT66" s="262"/>
      <c r="KWU66" s="262"/>
      <c r="KWV66" s="262"/>
      <c r="KWW66" s="262"/>
      <c r="KWX66" s="262"/>
      <c r="KWY66" s="388"/>
      <c r="KWZ66" s="388"/>
      <c r="KXA66" s="388"/>
      <c r="KXB66" s="349"/>
      <c r="KXC66" s="262"/>
      <c r="KXD66" s="262"/>
      <c r="KXE66" s="262"/>
      <c r="KXF66" s="350"/>
      <c r="KXG66" s="262"/>
      <c r="KXH66" s="262"/>
      <c r="KXI66" s="262"/>
      <c r="KXJ66" s="262"/>
      <c r="KXK66" s="262"/>
      <c r="KXL66" s="262"/>
      <c r="KXM66" s="262"/>
      <c r="KXN66" s="262"/>
      <c r="KXO66" s="262"/>
      <c r="KXP66" s="388"/>
      <c r="KXQ66" s="388"/>
      <c r="KXR66" s="388"/>
      <c r="KXS66" s="349"/>
      <c r="KXT66" s="262"/>
      <c r="KXU66" s="262"/>
      <c r="KXV66" s="262"/>
      <c r="KXW66" s="350"/>
      <c r="KXX66" s="262"/>
      <c r="KXY66" s="262"/>
      <c r="KXZ66" s="262"/>
      <c r="KYA66" s="262"/>
      <c r="KYB66" s="262"/>
      <c r="KYC66" s="262"/>
      <c r="KYD66" s="262"/>
      <c r="KYE66" s="262"/>
      <c r="KYF66" s="262"/>
      <c r="KYG66" s="388"/>
      <c r="KYH66" s="388"/>
      <c r="KYI66" s="388"/>
      <c r="KYJ66" s="349"/>
      <c r="KYK66" s="262"/>
      <c r="KYL66" s="262"/>
      <c r="KYM66" s="262"/>
      <c r="KYN66" s="350"/>
      <c r="KYO66" s="262"/>
      <c r="KYP66" s="262"/>
      <c r="KYQ66" s="262"/>
      <c r="KYR66" s="262"/>
      <c r="KYS66" s="262"/>
      <c r="KYT66" s="262"/>
      <c r="KYU66" s="262"/>
      <c r="KYV66" s="262"/>
      <c r="KYW66" s="262"/>
      <c r="KYX66" s="388"/>
      <c r="KYY66" s="388"/>
      <c r="KYZ66" s="388"/>
      <c r="KZA66" s="349"/>
      <c r="KZB66" s="262"/>
      <c r="KZC66" s="262"/>
      <c r="KZD66" s="262"/>
      <c r="KZE66" s="350"/>
      <c r="KZF66" s="262"/>
      <c r="KZG66" s="262"/>
      <c r="KZH66" s="262"/>
      <c r="KZI66" s="262"/>
      <c r="KZJ66" s="262"/>
      <c r="KZK66" s="262"/>
      <c r="KZL66" s="262"/>
      <c r="KZM66" s="262"/>
      <c r="KZN66" s="262"/>
      <c r="KZO66" s="388"/>
      <c r="KZP66" s="388"/>
      <c r="KZQ66" s="388"/>
      <c r="KZR66" s="349"/>
      <c r="KZS66" s="262"/>
      <c r="KZT66" s="262"/>
      <c r="KZU66" s="262"/>
      <c r="KZV66" s="350"/>
      <c r="KZW66" s="262"/>
      <c r="KZX66" s="262"/>
      <c r="KZY66" s="262"/>
      <c r="KZZ66" s="262"/>
      <c r="LAA66" s="262"/>
      <c r="LAB66" s="262"/>
      <c r="LAC66" s="262"/>
      <c r="LAD66" s="262"/>
      <c r="LAE66" s="262"/>
      <c r="LAF66" s="388"/>
      <c r="LAG66" s="388"/>
      <c r="LAH66" s="388"/>
      <c r="LAI66" s="349"/>
      <c r="LAJ66" s="262"/>
      <c r="LAK66" s="262"/>
      <c r="LAL66" s="262"/>
      <c r="LAM66" s="350"/>
      <c r="LAN66" s="262"/>
      <c r="LAO66" s="262"/>
      <c r="LAP66" s="262"/>
      <c r="LAQ66" s="262"/>
      <c r="LAR66" s="262"/>
      <c r="LAS66" s="262"/>
      <c r="LAT66" s="262"/>
      <c r="LAU66" s="262"/>
      <c r="LAV66" s="262"/>
      <c r="LAW66" s="388"/>
      <c r="LAX66" s="388"/>
      <c r="LAY66" s="388"/>
      <c r="LAZ66" s="349"/>
      <c r="LBA66" s="262"/>
      <c r="LBB66" s="262"/>
      <c r="LBC66" s="262"/>
      <c r="LBD66" s="350"/>
      <c r="LBE66" s="262"/>
      <c r="LBF66" s="262"/>
      <c r="LBG66" s="262"/>
      <c r="LBH66" s="262"/>
      <c r="LBI66" s="262"/>
      <c r="LBJ66" s="262"/>
      <c r="LBK66" s="262"/>
      <c r="LBL66" s="262"/>
      <c r="LBM66" s="262"/>
      <c r="LBN66" s="388"/>
      <c r="LBO66" s="388"/>
      <c r="LBP66" s="388"/>
      <c r="LBQ66" s="349"/>
      <c r="LBR66" s="262"/>
      <c r="LBS66" s="262"/>
      <c r="LBT66" s="262"/>
      <c r="LBU66" s="350"/>
      <c r="LBV66" s="262"/>
      <c r="LBW66" s="262"/>
      <c r="LBX66" s="262"/>
      <c r="LBY66" s="262"/>
      <c r="LBZ66" s="262"/>
      <c r="LCA66" s="262"/>
      <c r="LCB66" s="262"/>
      <c r="LCC66" s="262"/>
      <c r="LCD66" s="262"/>
      <c r="LCE66" s="388"/>
      <c r="LCF66" s="388"/>
      <c r="LCG66" s="388"/>
      <c r="LCH66" s="349"/>
      <c r="LCI66" s="262"/>
      <c r="LCJ66" s="262"/>
      <c r="LCK66" s="262"/>
      <c r="LCL66" s="350"/>
      <c r="LCM66" s="262"/>
      <c r="LCN66" s="262"/>
      <c r="LCO66" s="262"/>
      <c r="LCP66" s="262"/>
      <c r="LCQ66" s="262"/>
      <c r="LCR66" s="262"/>
      <c r="LCS66" s="262"/>
      <c r="LCT66" s="262"/>
      <c r="LCU66" s="262"/>
      <c r="LCV66" s="388"/>
      <c r="LCW66" s="388"/>
      <c r="LCX66" s="388"/>
      <c r="LCY66" s="349"/>
      <c r="LCZ66" s="262"/>
      <c r="LDA66" s="262"/>
      <c r="LDB66" s="262"/>
      <c r="LDC66" s="350"/>
      <c r="LDD66" s="262"/>
      <c r="LDE66" s="262"/>
      <c r="LDF66" s="262"/>
      <c r="LDG66" s="262"/>
      <c r="LDH66" s="262"/>
      <c r="LDI66" s="262"/>
      <c r="LDJ66" s="262"/>
      <c r="LDK66" s="262"/>
      <c r="LDL66" s="262"/>
      <c r="LDM66" s="388"/>
      <c r="LDN66" s="388"/>
      <c r="LDO66" s="388"/>
      <c r="LDP66" s="349"/>
      <c r="LDQ66" s="262"/>
      <c r="LDR66" s="262"/>
      <c r="LDS66" s="262"/>
      <c r="LDT66" s="350"/>
      <c r="LDU66" s="262"/>
      <c r="LDV66" s="262"/>
      <c r="LDW66" s="262"/>
      <c r="LDX66" s="262"/>
      <c r="LDY66" s="262"/>
      <c r="LDZ66" s="262"/>
      <c r="LEA66" s="262"/>
      <c r="LEB66" s="262"/>
      <c r="LEC66" s="262"/>
      <c r="LED66" s="388"/>
      <c r="LEE66" s="388"/>
      <c r="LEF66" s="388"/>
      <c r="LEG66" s="349"/>
      <c r="LEH66" s="262"/>
      <c r="LEI66" s="262"/>
      <c r="LEJ66" s="262"/>
      <c r="LEK66" s="350"/>
      <c r="LEL66" s="262"/>
      <c r="LEM66" s="262"/>
      <c r="LEN66" s="262"/>
      <c r="LEO66" s="262"/>
      <c r="LEP66" s="262"/>
      <c r="LEQ66" s="262"/>
      <c r="LER66" s="262"/>
      <c r="LES66" s="262"/>
      <c r="LET66" s="262"/>
      <c r="LEU66" s="388"/>
      <c r="LEV66" s="388"/>
      <c r="LEW66" s="388"/>
      <c r="LEX66" s="349"/>
      <c r="LEY66" s="262"/>
      <c r="LEZ66" s="262"/>
      <c r="LFA66" s="262"/>
      <c r="LFB66" s="350"/>
      <c r="LFC66" s="262"/>
      <c r="LFD66" s="262"/>
      <c r="LFE66" s="262"/>
      <c r="LFF66" s="262"/>
      <c r="LFG66" s="262"/>
      <c r="LFH66" s="262"/>
      <c r="LFI66" s="262"/>
      <c r="LFJ66" s="262"/>
      <c r="LFK66" s="262"/>
      <c r="LFL66" s="388"/>
      <c r="LFM66" s="388"/>
      <c r="LFN66" s="388"/>
      <c r="LFO66" s="349"/>
      <c r="LFP66" s="262"/>
      <c r="LFQ66" s="262"/>
      <c r="LFR66" s="262"/>
      <c r="LFS66" s="350"/>
      <c r="LFT66" s="262"/>
      <c r="LFU66" s="262"/>
      <c r="LFV66" s="262"/>
      <c r="LFW66" s="262"/>
      <c r="LFX66" s="262"/>
      <c r="LFY66" s="262"/>
      <c r="LFZ66" s="262"/>
      <c r="LGA66" s="262"/>
      <c r="LGB66" s="262"/>
      <c r="LGC66" s="388"/>
      <c r="LGD66" s="388"/>
      <c r="LGE66" s="388"/>
      <c r="LGF66" s="349"/>
      <c r="LGG66" s="262"/>
      <c r="LGH66" s="262"/>
      <c r="LGI66" s="262"/>
      <c r="LGJ66" s="350"/>
      <c r="LGK66" s="262"/>
      <c r="LGL66" s="262"/>
      <c r="LGM66" s="262"/>
      <c r="LGN66" s="262"/>
      <c r="LGO66" s="262"/>
      <c r="LGP66" s="262"/>
      <c r="LGQ66" s="262"/>
      <c r="LGR66" s="262"/>
      <c r="LGS66" s="262"/>
      <c r="LGT66" s="388"/>
      <c r="LGU66" s="388"/>
      <c r="LGV66" s="388"/>
      <c r="LGW66" s="349"/>
      <c r="LGX66" s="262"/>
      <c r="LGY66" s="262"/>
      <c r="LGZ66" s="262"/>
      <c r="LHA66" s="350"/>
      <c r="LHB66" s="262"/>
      <c r="LHC66" s="262"/>
      <c r="LHD66" s="262"/>
      <c r="LHE66" s="262"/>
      <c r="LHF66" s="262"/>
      <c r="LHG66" s="262"/>
      <c r="LHH66" s="262"/>
      <c r="LHI66" s="262"/>
      <c r="LHJ66" s="262"/>
      <c r="LHK66" s="388"/>
      <c r="LHL66" s="388"/>
      <c r="LHM66" s="388"/>
      <c r="LHN66" s="349"/>
      <c r="LHO66" s="262"/>
      <c r="LHP66" s="262"/>
      <c r="LHQ66" s="262"/>
      <c r="LHR66" s="350"/>
      <c r="LHS66" s="262"/>
      <c r="LHT66" s="262"/>
      <c r="LHU66" s="262"/>
      <c r="LHV66" s="262"/>
      <c r="LHW66" s="262"/>
      <c r="LHX66" s="262"/>
      <c r="LHY66" s="262"/>
      <c r="LHZ66" s="262"/>
      <c r="LIA66" s="262"/>
      <c r="LIB66" s="388"/>
      <c r="LIC66" s="388"/>
      <c r="LID66" s="388"/>
      <c r="LIE66" s="349"/>
      <c r="LIF66" s="262"/>
      <c r="LIG66" s="262"/>
      <c r="LIH66" s="262"/>
      <c r="LII66" s="350"/>
      <c r="LIJ66" s="262"/>
      <c r="LIK66" s="262"/>
      <c r="LIL66" s="262"/>
      <c r="LIM66" s="262"/>
      <c r="LIN66" s="262"/>
      <c r="LIO66" s="262"/>
      <c r="LIP66" s="262"/>
      <c r="LIQ66" s="262"/>
      <c r="LIR66" s="262"/>
      <c r="LIS66" s="388"/>
      <c r="LIT66" s="388"/>
      <c r="LIU66" s="388"/>
      <c r="LIV66" s="349"/>
      <c r="LIW66" s="262"/>
      <c r="LIX66" s="262"/>
      <c r="LIY66" s="262"/>
      <c r="LIZ66" s="350"/>
      <c r="LJA66" s="262"/>
      <c r="LJB66" s="262"/>
      <c r="LJC66" s="262"/>
      <c r="LJD66" s="262"/>
      <c r="LJE66" s="262"/>
      <c r="LJF66" s="262"/>
      <c r="LJG66" s="262"/>
      <c r="LJH66" s="262"/>
      <c r="LJI66" s="262"/>
      <c r="LJJ66" s="388"/>
      <c r="LJK66" s="388"/>
      <c r="LJL66" s="388"/>
      <c r="LJM66" s="349"/>
      <c r="LJN66" s="262"/>
      <c r="LJO66" s="262"/>
      <c r="LJP66" s="262"/>
      <c r="LJQ66" s="350"/>
      <c r="LJR66" s="262"/>
      <c r="LJS66" s="262"/>
      <c r="LJT66" s="262"/>
      <c r="LJU66" s="262"/>
      <c r="LJV66" s="262"/>
      <c r="LJW66" s="262"/>
      <c r="LJX66" s="262"/>
      <c r="LJY66" s="262"/>
      <c r="LJZ66" s="262"/>
      <c r="LKA66" s="388"/>
      <c r="LKB66" s="388"/>
      <c r="LKC66" s="388"/>
      <c r="LKD66" s="349"/>
      <c r="LKE66" s="262"/>
      <c r="LKF66" s="262"/>
      <c r="LKG66" s="262"/>
      <c r="LKH66" s="350"/>
      <c r="LKI66" s="262"/>
      <c r="LKJ66" s="262"/>
      <c r="LKK66" s="262"/>
      <c r="LKL66" s="262"/>
      <c r="LKM66" s="262"/>
      <c r="LKN66" s="262"/>
      <c r="LKO66" s="262"/>
      <c r="LKP66" s="262"/>
      <c r="LKQ66" s="262"/>
      <c r="LKR66" s="388"/>
      <c r="LKS66" s="388"/>
      <c r="LKT66" s="388"/>
      <c r="LKU66" s="349"/>
      <c r="LKV66" s="262"/>
      <c r="LKW66" s="262"/>
      <c r="LKX66" s="262"/>
      <c r="LKY66" s="350"/>
      <c r="LKZ66" s="262"/>
      <c r="LLA66" s="262"/>
      <c r="LLB66" s="262"/>
      <c r="LLC66" s="262"/>
      <c r="LLD66" s="262"/>
      <c r="LLE66" s="262"/>
      <c r="LLF66" s="262"/>
      <c r="LLG66" s="262"/>
      <c r="LLH66" s="262"/>
      <c r="LLI66" s="388"/>
      <c r="LLJ66" s="388"/>
      <c r="LLK66" s="388"/>
      <c r="LLL66" s="349"/>
      <c r="LLM66" s="262"/>
      <c r="LLN66" s="262"/>
      <c r="LLO66" s="262"/>
      <c r="LLP66" s="350"/>
      <c r="LLQ66" s="262"/>
      <c r="LLR66" s="262"/>
      <c r="LLS66" s="262"/>
      <c r="LLT66" s="262"/>
      <c r="LLU66" s="262"/>
      <c r="LLV66" s="262"/>
      <c r="LLW66" s="262"/>
      <c r="LLX66" s="262"/>
      <c r="LLY66" s="262"/>
      <c r="LLZ66" s="388"/>
      <c r="LMA66" s="388"/>
      <c r="LMB66" s="388"/>
      <c r="LMC66" s="349"/>
      <c r="LMD66" s="262"/>
      <c r="LME66" s="262"/>
      <c r="LMF66" s="262"/>
      <c r="LMG66" s="350"/>
      <c r="LMH66" s="262"/>
      <c r="LMI66" s="262"/>
      <c r="LMJ66" s="262"/>
      <c r="LMK66" s="262"/>
      <c r="LML66" s="262"/>
      <c r="LMM66" s="262"/>
      <c r="LMN66" s="262"/>
      <c r="LMO66" s="262"/>
      <c r="LMP66" s="262"/>
      <c r="LMQ66" s="388"/>
      <c r="LMR66" s="388"/>
      <c r="LMS66" s="388"/>
      <c r="LMT66" s="349"/>
      <c r="LMU66" s="262"/>
      <c r="LMV66" s="262"/>
      <c r="LMW66" s="262"/>
      <c r="LMX66" s="350"/>
      <c r="LMY66" s="262"/>
      <c r="LMZ66" s="262"/>
      <c r="LNA66" s="262"/>
      <c r="LNB66" s="262"/>
      <c r="LNC66" s="262"/>
      <c r="LND66" s="262"/>
      <c r="LNE66" s="262"/>
      <c r="LNF66" s="262"/>
      <c r="LNG66" s="262"/>
      <c r="LNH66" s="388"/>
      <c r="LNI66" s="388"/>
      <c r="LNJ66" s="388"/>
      <c r="LNK66" s="349"/>
      <c r="LNL66" s="262"/>
      <c r="LNM66" s="262"/>
      <c r="LNN66" s="262"/>
      <c r="LNO66" s="350"/>
      <c r="LNP66" s="262"/>
      <c r="LNQ66" s="262"/>
      <c r="LNR66" s="262"/>
      <c r="LNS66" s="262"/>
      <c r="LNT66" s="262"/>
      <c r="LNU66" s="262"/>
      <c r="LNV66" s="262"/>
      <c r="LNW66" s="262"/>
      <c r="LNX66" s="262"/>
      <c r="LNY66" s="388"/>
      <c r="LNZ66" s="388"/>
      <c r="LOA66" s="388"/>
      <c r="LOB66" s="349"/>
      <c r="LOC66" s="262"/>
      <c r="LOD66" s="262"/>
      <c r="LOE66" s="262"/>
      <c r="LOF66" s="350"/>
      <c r="LOG66" s="262"/>
      <c r="LOH66" s="262"/>
      <c r="LOI66" s="262"/>
      <c r="LOJ66" s="262"/>
      <c r="LOK66" s="262"/>
      <c r="LOL66" s="262"/>
      <c r="LOM66" s="262"/>
      <c r="LON66" s="262"/>
      <c r="LOO66" s="262"/>
      <c r="LOP66" s="388"/>
      <c r="LOQ66" s="388"/>
      <c r="LOR66" s="388"/>
      <c r="LOS66" s="349"/>
      <c r="LOT66" s="262"/>
      <c r="LOU66" s="262"/>
      <c r="LOV66" s="262"/>
      <c r="LOW66" s="350"/>
      <c r="LOX66" s="262"/>
      <c r="LOY66" s="262"/>
      <c r="LOZ66" s="262"/>
      <c r="LPA66" s="262"/>
      <c r="LPB66" s="262"/>
      <c r="LPC66" s="262"/>
      <c r="LPD66" s="262"/>
      <c r="LPE66" s="262"/>
      <c r="LPF66" s="262"/>
      <c r="LPG66" s="388"/>
      <c r="LPH66" s="388"/>
      <c r="LPI66" s="388"/>
      <c r="LPJ66" s="349"/>
      <c r="LPK66" s="262"/>
      <c r="LPL66" s="262"/>
      <c r="LPM66" s="262"/>
      <c r="LPN66" s="350"/>
      <c r="LPO66" s="262"/>
      <c r="LPP66" s="262"/>
      <c r="LPQ66" s="262"/>
      <c r="LPR66" s="262"/>
      <c r="LPS66" s="262"/>
      <c r="LPT66" s="262"/>
      <c r="LPU66" s="262"/>
      <c r="LPV66" s="262"/>
      <c r="LPW66" s="262"/>
      <c r="LPX66" s="388"/>
      <c r="LPY66" s="388"/>
      <c r="LPZ66" s="388"/>
      <c r="LQA66" s="349"/>
      <c r="LQB66" s="262"/>
      <c r="LQC66" s="262"/>
      <c r="LQD66" s="262"/>
      <c r="LQE66" s="350"/>
      <c r="LQF66" s="262"/>
      <c r="LQG66" s="262"/>
      <c r="LQH66" s="262"/>
      <c r="LQI66" s="262"/>
      <c r="LQJ66" s="262"/>
      <c r="LQK66" s="262"/>
      <c r="LQL66" s="262"/>
      <c r="LQM66" s="262"/>
      <c r="LQN66" s="262"/>
      <c r="LQO66" s="388"/>
      <c r="LQP66" s="388"/>
      <c r="LQQ66" s="388"/>
      <c r="LQR66" s="349"/>
      <c r="LQS66" s="262"/>
      <c r="LQT66" s="262"/>
      <c r="LQU66" s="262"/>
      <c r="LQV66" s="350"/>
      <c r="LQW66" s="262"/>
      <c r="LQX66" s="262"/>
      <c r="LQY66" s="262"/>
      <c r="LQZ66" s="262"/>
      <c r="LRA66" s="262"/>
      <c r="LRB66" s="262"/>
      <c r="LRC66" s="262"/>
      <c r="LRD66" s="262"/>
      <c r="LRE66" s="262"/>
      <c r="LRF66" s="388"/>
      <c r="LRG66" s="388"/>
      <c r="LRH66" s="388"/>
      <c r="LRI66" s="349"/>
      <c r="LRJ66" s="262"/>
      <c r="LRK66" s="262"/>
      <c r="LRL66" s="262"/>
      <c r="LRM66" s="350"/>
      <c r="LRN66" s="262"/>
      <c r="LRO66" s="262"/>
      <c r="LRP66" s="262"/>
      <c r="LRQ66" s="262"/>
      <c r="LRR66" s="262"/>
      <c r="LRS66" s="262"/>
      <c r="LRT66" s="262"/>
      <c r="LRU66" s="262"/>
      <c r="LRV66" s="262"/>
      <c r="LRW66" s="388"/>
      <c r="LRX66" s="388"/>
      <c r="LRY66" s="388"/>
      <c r="LRZ66" s="349"/>
      <c r="LSA66" s="262"/>
      <c r="LSB66" s="262"/>
      <c r="LSC66" s="262"/>
      <c r="LSD66" s="350"/>
      <c r="LSE66" s="262"/>
      <c r="LSF66" s="262"/>
      <c r="LSG66" s="262"/>
      <c r="LSH66" s="262"/>
      <c r="LSI66" s="262"/>
      <c r="LSJ66" s="262"/>
      <c r="LSK66" s="262"/>
      <c r="LSL66" s="262"/>
      <c r="LSM66" s="262"/>
      <c r="LSN66" s="388"/>
      <c r="LSO66" s="388"/>
      <c r="LSP66" s="388"/>
      <c r="LSQ66" s="349"/>
      <c r="LSR66" s="262"/>
      <c r="LSS66" s="262"/>
      <c r="LST66" s="262"/>
      <c r="LSU66" s="350"/>
      <c r="LSV66" s="262"/>
      <c r="LSW66" s="262"/>
      <c r="LSX66" s="262"/>
      <c r="LSY66" s="262"/>
      <c r="LSZ66" s="262"/>
      <c r="LTA66" s="262"/>
      <c r="LTB66" s="262"/>
      <c r="LTC66" s="262"/>
      <c r="LTD66" s="262"/>
      <c r="LTE66" s="388"/>
      <c r="LTF66" s="388"/>
      <c r="LTG66" s="388"/>
      <c r="LTH66" s="349"/>
      <c r="LTI66" s="262"/>
      <c r="LTJ66" s="262"/>
      <c r="LTK66" s="262"/>
      <c r="LTL66" s="350"/>
      <c r="LTM66" s="262"/>
      <c r="LTN66" s="262"/>
      <c r="LTO66" s="262"/>
      <c r="LTP66" s="262"/>
      <c r="LTQ66" s="262"/>
      <c r="LTR66" s="262"/>
      <c r="LTS66" s="262"/>
      <c r="LTT66" s="262"/>
      <c r="LTU66" s="262"/>
      <c r="LTV66" s="388"/>
      <c r="LTW66" s="388"/>
      <c r="LTX66" s="388"/>
      <c r="LTY66" s="349"/>
      <c r="LTZ66" s="262"/>
      <c r="LUA66" s="262"/>
      <c r="LUB66" s="262"/>
      <c r="LUC66" s="350"/>
      <c r="LUD66" s="262"/>
      <c r="LUE66" s="262"/>
      <c r="LUF66" s="262"/>
      <c r="LUG66" s="262"/>
      <c r="LUH66" s="262"/>
      <c r="LUI66" s="262"/>
      <c r="LUJ66" s="262"/>
      <c r="LUK66" s="262"/>
      <c r="LUL66" s="262"/>
      <c r="LUM66" s="388"/>
      <c r="LUN66" s="388"/>
      <c r="LUO66" s="388"/>
      <c r="LUP66" s="349"/>
      <c r="LUQ66" s="262"/>
      <c r="LUR66" s="262"/>
      <c r="LUS66" s="262"/>
      <c r="LUT66" s="350"/>
      <c r="LUU66" s="262"/>
      <c r="LUV66" s="262"/>
      <c r="LUW66" s="262"/>
      <c r="LUX66" s="262"/>
      <c r="LUY66" s="262"/>
      <c r="LUZ66" s="262"/>
      <c r="LVA66" s="262"/>
      <c r="LVB66" s="262"/>
      <c r="LVC66" s="262"/>
      <c r="LVD66" s="388"/>
      <c r="LVE66" s="388"/>
      <c r="LVF66" s="388"/>
      <c r="LVG66" s="349"/>
      <c r="LVH66" s="262"/>
      <c r="LVI66" s="262"/>
      <c r="LVJ66" s="262"/>
      <c r="LVK66" s="350"/>
      <c r="LVL66" s="262"/>
      <c r="LVM66" s="262"/>
      <c r="LVN66" s="262"/>
      <c r="LVO66" s="262"/>
      <c r="LVP66" s="262"/>
      <c r="LVQ66" s="262"/>
      <c r="LVR66" s="262"/>
      <c r="LVS66" s="262"/>
      <c r="LVT66" s="262"/>
      <c r="LVU66" s="388"/>
      <c r="LVV66" s="388"/>
      <c r="LVW66" s="388"/>
      <c r="LVX66" s="349"/>
      <c r="LVY66" s="262"/>
      <c r="LVZ66" s="262"/>
      <c r="LWA66" s="262"/>
      <c r="LWB66" s="350"/>
      <c r="LWC66" s="262"/>
      <c r="LWD66" s="262"/>
      <c r="LWE66" s="262"/>
      <c r="LWF66" s="262"/>
      <c r="LWG66" s="262"/>
      <c r="LWH66" s="262"/>
      <c r="LWI66" s="262"/>
      <c r="LWJ66" s="262"/>
      <c r="LWK66" s="262"/>
      <c r="LWL66" s="388"/>
      <c r="LWM66" s="388"/>
      <c r="LWN66" s="388"/>
      <c r="LWO66" s="349"/>
      <c r="LWP66" s="262"/>
      <c r="LWQ66" s="262"/>
      <c r="LWR66" s="262"/>
      <c r="LWS66" s="350"/>
      <c r="LWT66" s="262"/>
      <c r="LWU66" s="262"/>
      <c r="LWV66" s="262"/>
      <c r="LWW66" s="262"/>
      <c r="LWX66" s="262"/>
      <c r="LWY66" s="262"/>
      <c r="LWZ66" s="262"/>
      <c r="LXA66" s="262"/>
      <c r="LXB66" s="262"/>
      <c r="LXC66" s="388"/>
      <c r="LXD66" s="388"/>
      <c r="LXE66" s="388"/>
      <c r="LXF66" s="349"/>
      <c r="LXG66" s="262"/>
      <c r="LXH66" s="262"/>
      <c r="LXI66" s="262"/>
      <c r="LXJ66" s="350"/>
      <c r="LXK66" s="262"/>
      <c r="LXL66" s="262"/>
      <c r="LXM66" s="262"/>
      <c r="LXN66" s="262"/>
      <c r="LXO66" s="262"/>
      <c r="LXP66" s="262"/>
      <c r="LXQ66" s="262"/>
      <c r="LXR66" s="262"/>
      <c r="LXS66" s="262"/>
      <c r="LXT66" s="388"/>
      <c r="LXU66" s="388"/>
      <c r="LXV66" s="388"/>
      <c r="LXW66" s="349"/>
      <c r="LXX66" s="262"/>
      <c r="LXY66" s="262"/>
      <c r="LXZ66" s="262"/>
      <c r="LYA66" s="350"/>
      <c r="LYB66" s="262"/>
      <c r="LYC66" s="262"/>
      <c r="LYD66" s="262"/>
      <c r="LYE66" s="262"/>
      <c r="LYF66" s="262"/>
      <c r="LYG66" s="262"/>
      <c r="LYH66" s="262"/>
      <c r="LYI66" s="262"/>
      <c r="LYJ66" s="262"/>
      <c r="LYK66" s="388"/>
      <c r="LYL66" s="388"/>
      <c r="LYM66" s="388"/>
      <c r="LYN66" s="349"/>
      <c r="LYO66" s="262"/>
      <c r="LYP66" s="262"/>
      <c r="LYQ66" s="262"/>
      <c r="LYR66" s="350"/>
      <c r="LYS66" s="262"/>
      <c r="LYT66" s="262"/>
      <c r="LYU66" s="262"/>
      <c r="LYV66" s="262"/>
      <c r="LYW66" s="262"/>
      <c r="LYX66" s="262"/>
      <c r="LYY66" s="262"/>
      <c r="LYZ66" s="262"/>
      <c r="LZA66" s="262"/>
      <c r="LZB66" s="388"/>
      <c r="LZC66" s="388"/>
      <c r="LZD66" s="388"/>
      <c r="LZE66" s="349"/>
      <c r="LZF66" s="262"/>
      <c r="LZG66" s="262"/>
      <c r="LZH66" s="262"/>
      <c r="LZI66" s="350"/>
      <c r="LZJ66" s="262"/>
      <c r="LZK66" s="262"/>
      <c r="LZL66" s="262"/>
      <c r="LZM66" s="262"/>
      <c r="LZN66" s="262"/>
      <c r="LZO66" s="262"/>
      <c r="LZP66" s="262"/>
      <c r="LZQ66" s="262"/>
      <c r="LZR66" s="262"/>
      <c r="LZS66" s="388"/>
      <c r="LZT66" s="388"/>
      <c r="LZU66" s="388"/>
      <c r="LZV66" s="349"/>
      <c r="LZW66" s="262"/>
      <c r="LZX66" s="262"/>
      <c r="LZY66" s="262"/>
      <c r="LZZ66" s="350"/>
      <c r="MAA66" s="262"/>
      <c r="MAB66" s="262"/>
      <c r="MAC66" s="262"/>
      <c r="MAD66" s="262"/>
      <c r="MAE66" s="262"/>
      <c r="MAF66" s="262"/>
      <c r="MAG66" s="262"/>
      <c r="MAH66" s="262"/>
      <c r="MAI66" s="262"/>
      <c r="MAJ66" s="388"/>
      <c r="MAK66" s="388"/>
      <c r="MAL66" s="388"/>
      <c r="MAM66" s="349"/>
      <c r="MAN66" s="262"/>
      <c r="MAO66" s="262"/>
      <c r="MAP66" s="262"/>
      <c r="MAQ66" s="350"/>
      <c r="MAR66" s="262"/>
      <c r="MAS66" s="262"/>
      <c r="MAT66" s="262"/>
      <c r="MAU66" s="262"/>
      <c r="MAV66" s="262"/>
      <c r="MAW66" s="262"/>
      <c r="MAX66" s="262"/>
      <c r="MAY66" s="262"/>
      <c r="MAZ66" s="262"/>
      <c r="MBA66" s="388"/>
      <c r="MBB66" s="388"/>
      <c r="MBC66" s="388"/>
      <c r="MBD66" s="349"/>
      <c r="MBE66" s="262"/>
      <c r="MBF66" s="262"/>
      <c r="MBG66" s="262"/>
      <c r="MBH66" s="350"/>
      <c r="MBI66" s="262"/>
      <c r="MBJ66" s="262"/>
      <c r="MBK66" s="262"/>
      <c r="MBL66" s="262"/>
      <c r="MBM66" s="262"/>
      <c r="MBN66" s="262"/>
      <c r="MBO66" s="262"/>
      <c r="MBP66" s="262"/>
      <c r="MBQ66" s="262"/>
      <c r="MBR66" s="388"/>
      <c r="MBS66" s="388"/>
      <c r="MBT66" s="388"/>
      <c r="MBU66" s="349"/>
      <c r="MBV66" s="262"/>
      <c r="MBW66" s="262"/>
      <c r="MBX66" s="262"/>
      <c r="MBY66" s="350"/>
      <c r="MBZ66" s="262"/>
      <c r="MCA66" s="262"/>
      <c r="MCB66" s="262"/>
      <c r="MCC66" s="262"/>
      <c r="MCD66" s="262"/>
      <c r="MCE66" s="262"/>
      <c r="MCF66" s="262"/>
      <c r="MCG66" s="262"/>
      <c r="MCH66" s="262"/>
      <c r="MCI66" s="388"/>
      <c r="MCJ66" s="388"/>
      <c r="MCK66" s="388"/>
      <c r="MCL66" s="349"/>
      <c r="MCM66" s="262"/>
      <c r="MCN66" s="262"/>
      <c r="MCO66" s="262"/>
      <c r="MCP66" s="350"/>
      <c r="MCQ66" s="262"/>
      <c r="MCR66" s="262"/>
      <c r="MCS66" s="262"/>
      <c r="MCT66" s="262"/>
      <c r="MCU66" s="262"/>
      <c r="MCV66" s="262"/>
      <c r="MCW66" s="262"/>
      <c r="MCX66" s="262"/>
      <c r="MCY66" s="262"/>
      <c r="MCZ66" s="388"/>
      <c r="MDA66" s="388"/>
      <c r="MDB66" s="388"/>
      <c r="MDC66" s="349"/>
      <c r="MDD66" s="262"/>
      <c r="MDE66" s="262"/>
      <c r="MDF66" s="262"/>
      <c r="MDG66" s="350"/>
      <c r="MDH66" s="262"/>
      <c r="MDI66" s="262"/>
      <c r="MDJ66" s="262"/>
      <c r="MDK66" s="262"/>
      <c r="MDL66" s="262"/>
      <c r="MDM66" s="262"/>
      <c r="MDN66" s="262"/>
      <c r="MDO66" s="262"/>
      <c r="MDP66" s="262"/>
      <c r="MDQ66" s="388"/>
      <c r="MDR66" s="388"/>
      <c r="MDS66" s="388"/>
      <c r="MDT66" s="349"/>
      <c r="MDU66" s="262"/>
      <c r="MDV66" s="262"/>
      <c r="MDW66" s="262"/>
      <c r="MDX66" s="350"/>
      <c r="MDY66" s="262"/>
      <c r="MDZ66" s="262"/>
      <c r="MEA66" s="262"/>
      <c r="MEB66" s="262"/>
      <c r="MEC66" s="262"/>
      <c r="MED66" s="262"/>
      <c r="MEE66" s="262"/>
      <c r="MEF66" s="262"/>
      <c r="MEG66" s="262"/>
      <c r="MEH66" s="388"/>
      <c r="MEI66" s="388"/>
      <c r="MEJ66" s="388"/>
      <c r="MEK66" s="349"/>
      <c r="MEL66" s="262"/>
      <c r="MEM66" s="262"/>
      <c r="MEN66" s="262"/>
      <c r="MEO66" s="350"/>
      <c r="MEP66" s="262"/>
      <c r="MEQ66" s="262"/>
      <c r="MER66" s="262"/>
      <c r="MES66" s="262"/>
      <c r="MET66" s="262"/>
      <c r="MEU66" s="262"/>
      <c r="MEV66" s="262"/>
      <c r="MEW66" s="262"/>
      <c r="MEX66" s="262"/>
      <c r="MEY66" s="388"/>
      <c r="MEZ66" s="388"/>
      <c r="MFA66" s="388"/>
      <c r="MFB66" s="349"/>
      <c r="MFC66" s="262"/>
      <c r="MFD66" s="262"/>
      <c r="MFE66" s="262"/>
      <c r="MFF66" s="350"/>
      <c r="MFG66" s="262"/>
      <c r="MFH66" s="262"/>
      <c r="MFI66" s="262"/>
      <c r="MFJ66" s="262"/>
      <c r="MFK66" s="262"/>
      <c r="MFL66" s="262"/>
      <c r="MFM66" s="262"/>
      <c r="MFN66" s="262"/>
      <c r="MFO66" s="262"/>
      <c r="MFP66" s="388"/>
      <c r="MFQ66" s="388"/>
      <c r="MFR66" s="388"/>
      <c r="MFS66" s="349"/>
      <c r="MFT66" s="262"/>
      <c r="MFU66" s="262"/>
      <c r="MFV66" s="262"/>
      <c r="MFW66" s="350"/>
      <c r="MFX66" s="262"/>
      <c r="MFY66" s="262"/>
      <c r="MFZ66" s="262"/>
      <c r="MGA66" s="262"/>
      <c r="MGB66" s="262"/>
      <c r="MGC66" s="262"/>
      <c r="MGD66" s="262"/>
      <c r="MGE66" s="262"/>
      <c r="MGF66" s="262"/>
      <c r="MGG66" s="388"/>
      <c r="MGH66" s="388"/>
      <c r="MGI66" s="388"/>
      <c r="MGJ66" s="349"/>
      <c r="MGK66" s="262"/>
      <c r="MGL66" s="262"/>
      <c r="MGM66" s="262"/>
      <c r="MGN66" s="350"/>
      <c r="MGO66" s="262"/>
      <c r="MGP66" s="262"/>
      <c r="MGQ66" s="262"/>
      <c r="MGR66" s="262"/>
      <c r="MGS66" s="262"/>
      <c r="MGT66" s="262"/>
      <c r="MGU66" s="262"/>
      <c r="MGV66" s="262"/>
      <c r="MGW66" s="262"/>
      <c r="MGX66" s="388"/>
      <c r="MGY66" s="388"/>
      <c r="MGZ66" s="388"/>
      <c r="MHA66" s="349"/>
      <c r="MHB66" s="262"/>
      <c r="MHC66" s="262"/>
      <c r="MHD66" s="262"/>
      <c r="MHE66" s="350"/>
      <c r="MHF66" s="262"/>
      <c r="MHG66" s="262"/>
      <c r="MHH66" s="262"/>
      <c r="MHI66" s="262"/>
      <c r="MHJ66" s="262"/>
      <c r="MHK66" s="262"/>
      <c r="MHL66" s="262"/>
      <c r="MHM66" s="262"/>
      <c r="MHN66" s="262"/>
      <c r="MHO66" s="388"/>
      <c r="MHP66" s="388"/>
      <c r="MHQ66" s="388"/>
      <c r="MHR66" s="349"/>
      <c r="MHS66" s="262"/>
      <c r="MHT66" s="262"/>
      <c r="MHU66" s="262"/>
      <c r="MHV66" s="350"/>
      <c r="MHW66" s="262"/>
      <c r="MHX66" s="262"/>
      <c r="MHY66" s="262"/>
      <c r="MHZ66" s="262"/>
      <c r="MIA66" s="262"/>
      <c r="MIB66" s="262"/>
      <c r="MIC66" s="262"/>
      <c r="MID66" s="262"/>
      <c r="MIE66" s="262"/>
      <c r="MIF66" s="388"/>
      <c r="MIG66" s="388"/>
      <c r="MIH66" s="388"/>
      <c r="MII66" s="349"/>
      <c r="MIJ66" s="262"/>
      <c r="MIK66" s="262"/>
      <c r="MIL66" s="262"/>
      <c r="MIM66" s="350"/>
      <c r="MIN66" s="262"/>
      <c r="MIO66" s="262"/>
      <c r="MIP66" s="262"/>
      <c r="MIQ66" s="262"/>
      <c r="MIR66" s="262"/>
      <c r="MIS66" s="262"/>
      <c r="MIT66" s="262"/>
      <c r="MIU66" s="262"/>
      <c r="MIV66" s="262"/>
      <c r="MIW66" s="388"/>
      <c r="MIX66" s="388"/>
      <c r="MIY66" s="388"/>
      <c r="MIZ66" s="349"/>
      <c r="MJA66" s="262"/>
      <c r="MJB66" s="262"/>
      <c r="MJC66" s="262"/>
      <c r="MJD66" s="350"/>
      <c r="MJE66" s="262"/>
      <c r="MJF66" s="262"/>
      <c r="MJG66" s="262"/>
      <c r="MJH66" s="262"/>
      <c r="MJI66" s="262"/>
      <c r="MJJ66" s="262"/>
      <c r="MJK66" s="262"/>
      <c r="MJL66" s="262"/>
      <c r="MJM66" s="262"/>
      <c r="MJN66" s="388"/>
      <c r="MJO66" s="388"/>
      <c r="MJP66" s="388"/>
      <c r="MJQ66" s="349"/>
      <c r="MJR66" s="262"/>
      <c r="MJS66" s="262"/>
      <c r="MJT66" s="262"/>
      <c r="MJU66" s="350"/>
      <c r="MJV66" s="262"/>
      <c r="MJW66" s="262"/>
      <c r="MJX66" s="262"/>
      <c r="MJY66" s="262"/>
      <c r="MJZ66" s="262"/>
      <c r="MKA66" s="262"/>
      <c r="MKB66" s="262"/>
      <c r="MKC66" s="262"/>
      <c r="MKD66" s="262"/>
      <c r="MKE66" s="388"/>
      <c r="MKF66" s="388"/>
      <c r="MKG66" s="388"/>
      <c r="MKH66" s="349"/>
      <c r="MKI66" s="262"/>
      <c r="MKJ66" s="262"/>
      <c r="MKK66" s="262"/>
      <c r="MKL66" s="350"/>
      <c r="MKM66" s="262"/>
      <c r="MKN66" s="262"/>
      <c r="MKO66" s="262"/>
      <c r="MKP66" s="262"/>
      <c r="MKQ66" s="262"/>
      <c r="MKR66" s="262"/>
      <c r="MKS66" s="262"/>
      <c r="MKT66" s="262"/>
      <c r="MKU66" s="262"/>
      <c r="MKV66" s="388"/>
      <c r="MKW66" s="388"/>
      <c r="MKX66" s="388"/>
      <c r="MKY66" s="349"/>
      <c r="MKZ66" s="262"/>
      <c r="MLA66" s="262"/>
      <c r="MLB66" s="262"/>
      <c r="MLC66" s="350"/>
      <c r="MLD66" s="262"/>
      <c r="MLE66" s="262"/>
      <c r="MLF66" s="262"/>
      <c r="MLG66" s="262"/>
      <c r="MLH66" s="262"/>
      <c r="MLI66" s="262"/>
      <c r="MLJ66" s="262"/>
      <c r="MLK66" s="262"/>
      <c r="MLL66" s="262"/>
      <c r="MLM66" s="388"/>
      <c r="MLN66" s="388"/>
      <c r="MLO66" s="388"/>
      <c r="MLP66" s="349"/>
      <c r="MLQ66" s="262"/>
      <c r="MLR66" s="262"/>
      <c r="MLS66" s="262"/>
      <c r="MLT66" s="350"/>
      <c r="MLU66" s="262"/>
      <c r="MLV66" s="262"/>
      <c r="MLW66" s="262"/>
      <c r="MLX66" s="262"/>
      <c r="MLY66" s="262"/>
      <c r="MLZ66" s="262"/>
      <c r="MMA66" s="262"/>
      <c r="MMB66" s="262"/>
      <c r="MMC66" s="262"/>
      <c r="MMD66" s="388"/>
      <c r="MME66" s="388"/>
      <c r="MMF66" s="388"/>
      <c r="MMG66" s="349"/>
      <c r="MMH66" s="262"/>
      <c r="MMI66" s="262"/>
      <c r="MMJ66" s="262"/>
      <c r="MMK66" s="350"/>
      <c r="MML66" s="262"/>
      <c r="MMM66" s="262"/>
      <c r="MMN66" s="262"/>
      <c r="MMO66" s="262"/>
      <c r="MMP66" s="262"/>
      <c r="MMQ66" s="262"/>
      <c r="MMR66" s="262"/>
      <c r="MMS66" s="262"/>
      <c r="MMT66" s="262"/>
      <c r="MMU66" s="388"/>
      <c r="MMV66" s="388"/>
      <c r="MMW66" s="388"/>
      <c r="MMX66" s="349"/>
      <c r="MMY66" s="262"/>
      <c r="MMZ66" s="262"/>
      <c r="MNA66" s="262"/>
      <c r="MNB66" s="350"/>
      <c r="MNC66" s="262"/>
      <c r="MND66" s="262"/>
      <c r="MNE66" s="262"/>
      <c r="MNF66" s="262"/>
      <c r="MNG66" s="262"/>
      <c r="MNH66" s="262"/>
      <c r="MNI66" s="262"/>
      <c r="MNJ66" s="262"/>
      <c r="MNK66" s="262"/>
      <c r="MNL66" s="388"/>
      <c r="MNM66" s="388"/>
      <c r="MNN66" s="388"/>
      <c r="MNO66" s="349"/>
      <c r="MNP66" s="262"/>
      <c r="MNQ66" s="262"/>
      <c r="MNR66" s="262"/>
      <c r="MNS66" s="350"/>
      <c r="MNT66" s="262"/>
      <c r="MNU66" s="262"/>
      <c r="MNV66" s="262"/>
      <c r="MNW66" s="262"/>
      <c r="MNX66" s="262"/>
      <c r="MNY66" s="262"/>
      <c r="MNZ66" s="262"/>
      <c r="MOA66" s="262"/>
      <c r="MOB66" s="262"/>
      <c r="MOC66" s="388"/>
      <c r="MOD66" s="388"/>
      <c r="MOE66" s="388"/>
      <c r="MOF66" s="349"/>
      <c r="MOG66" s="262"/>
      <c r="MOH66" s="262"/>
      <c r="MOI66" s="262"/>
      <c r="MOJ66" s="350"/>
      <c r="MOK66" s="262"/>
      <c r="MOL66" s="262"/>
      <c r="MOM66" s="262"/>
      <c r="MON66" s="262"/>
      <c r="MOO66" s="262"/>
      <c r="MOP66" s="262"/>
      <c r="MOQ66" s="262"/>
      <c r="MOR66" s="262"/>
      <c r="MOS66" s="262"/>
      <c r="MOT66" s="388"/>
      <c r="MOU66" s="388"/>
      <c r="MOV66" s="388"/>
      <c r="MOW66" s="349"/>
      <c r="MOX66" s="262"/>
      <c r="MOY66" s="262"/>
      <c r="MOZ66" s="262"/>
      <c r="MPA66" s="350"/>
      <c r="MPB66" s="262"/>
      <c r="MPC66" s="262"/>
      <c r="MPD66" s="262"/>
      <c r="MPE66" s="262"/>
      <c r="MPF66" s="262"/>
      <c r="MPG66" s="262"/>
      <c r="MPH66" s="262"/>
      <c r="MPI66" s="262"/>
      <c r="MPJ66" s="262"/>
      <c r="MPK66" s="388"/>
      <c r="MPL66" s="388"/>
      <c r="MPM66" s="388"/>
      <c r="MPN66" s="349"/>
      <c r="MPO66" s="262"/>
      <c r="MPP66" s="262"/>
      <c r="MPQ66" s="262"/>
      <c r="MPR66" s="350"/>
      <c r="MPS66" s="262"/>
      <c r="MPT66" s="262"/>
      <c r="MPU66" s="262"/>
      <c r="MPV66" s="262"/>
      <c r="MPW66" s="262"/>
      <c r="MPX66" s="262"/>
      <c r="MPY66" s="262"/>
      <c r="MPZ66" s="262"/>
      <c r="MQA66" s="262"/>
      <c r="MQB66" s="388"/>
      <c r="MQC66" s="388"/>
      <c r="MQD66" s="388"/>
      <c r="MQE66" s="349"/>
      <c r="MQF66" s="262"/>
      <c r="MQG66" s="262"/>
      <c r="MQH66" s="262"/>
      <c r="MQI66" s="350"/>
      <c r="MQJ66" s="262"/>
      <c r="MQK66" s="262"/>
      <c r="MQL66" s="262"/>
      <c r="MQM66" s="262"/>
      <c r="MQN66" s="262"/>
      <c r="MQO66" s="262"/>
      <c r="MQP66" s="262"/>
      <c r="MQQ66" s="262"/>
      <c r="MQR66" s="262"/>
      <c r="MQS66" s="388"/>
      <c r="MQT66" s="388"/>
      <c r="MQU66" s="388"/>
      <c r="MQV66" s="349"/>
      <c r="MQW66" s="262"/>
      <c r="MQX66" s="262"/>
      <c r="MQY66" s="262"/>
      <c r="MQZ66" s="350"/>
      <c r="MRA66" s="262"/>
      <c r="MRB66" s="262"/>
      <c r="MRC66" s="262"/>
      <c r="MRD66" s="262"/>
      <c r="MRE66" s="262"/>
      <c r="MRF66" s="262"/>
      <c r="MRG66" s="262"/>
      <c r="MRH66" s="262"/>
      <c r="MRI66" s="262"/>
      <c r="MRJ66" s="388"/>
      <c r="MRK66" s="388"/>
      <c r="MRL66" s="388"/>
      <c r="MRM66" s="349"/>
      <c r="MRN66" s="262"/>
      <c r="MRO66" s="262"/>
      <c r="MRP66" s="262"/>
      <c r="MRQ66" s="350"/>
      <c r="MRR66" s="262"/>
      <c r="MRS66" s="262"/>
      <c r="MRT66" s="262"/>
      <c r="MRU66" s="262"/>
      <c r="MRV66" s="262"/>
      <c r="MRW66" s="262"/>
      <c r="MRX66" s="262"/>
      <c r="MRY66" s="262"/>
      <c r="MRZ66" s="262"/>
      <c r="MSA66" s="388"/>
      <c r="MSB66" s="388"/>
      <c r="MSC66" s="388"/>
      <c r="MSD66" s="349"/>
      <c r="MSE66" s="262"/>
      <c r="MSF66" s="262"/>
      <c r="MSG66" s="262"/>
      <c r="MSH66" s="350"/>
      <c r="MSI66" s="262"/>
      <c r="MSJ66" s="262"/>
      <c r="MSK66" s="262"/>
      <c r="MSL66" s="262"/>
      <c r="MSM66" s="262"/>
      <c r="MSN66" s="262"/>
      <c r="MSO66" s="262"/>
      <c r="MSP66" s="262"/>
      <c r="MSQ66" s="262"/>
      <c r="MSR66" s="388"/>
      <c r="MSS66" s="388"/>
      <c r="MST66" s="388"/>
      <c r="MSU66" s="349"/>
      <c r="MSV66" s="262"/>
      <c r="MSW66" s="262"/>
      <c r="MSX66" s="262"/>
      <c r="MSY66" s="350"/>
      <c r="MSZ66" s="262"/>
      <c r="MTA66" s="262"/>
      <c r="MTB66" s="262"/>
      <c r="MTC66" s="262"/>
      <c r="MTD66" s="262"/>
      <c r="MTE66" s="262"/>
      <c r="MTF66" s="262"/>
      <c r="MTG66" s="262"/>
      <c r="MTH66" s="262"/>
      <c r="MTI66" s="388"/>
      <c r="MTJ66" s="388"/>
      <c r="MTK66" s="388"/>
      <c r="MTL66" s="349"/>
      <c r="MTM66" s="262"/>
      <c r="MTN66" s="262"/>
      <c r="MTO66" s="262"/>
      <c r="MTP66" s="350"/>
      <c r="MTQ66" s="262"/>
      <c r="MTR66" s="262"/>
      <c r="MTS66" s="262"/>
      <c r="MTT66" s="262"/>
      <c r="MTU66" s="262"/>
      <c r="MTV66" s="262"/>
      <c r="MTW66" s="262"/>
      <c r="MTX66" s="262"/>
      <c r="MTY66" s="262"/>
      <c r="MTZ66" s="388"/>
      <c r="MUA66" s="388"/>
      <c r="MUB66" s="388"/>
      <c r="MUC66" s="349"/>
      <c r="MUD66" s="262"/>
      <c r="MUE66" s="262"/>
      <c r="MUF66" s="262"/>
      <c r="MUG66" s="350"/>
      <c r="MUH66" s="262"/>
      <c r="MUI66" s="262"/>
      <c r="MUJ66" s="262"/>
      <c r="MUK66" s="262"/>
      <c r="MUL66" s="262"/>
      <c r="MUM66" s="262"/>
      <c r="MUN66" s="262"/>
      <c r="MUO66" s="262"/>
      <c r="MUP66" s="262"/>
      <c r="MUQ66" s="388"/>
      <c r="MUR66" s="388"/>
      <c r="MUS66" s="388"/>
      <c r="MUT66" s="349"/>
      <c r="MUU66" s="262"/>
      <c r="MUV66" s="262"/>
      <c r="MUW66" s="262"/>
      <c r="MUX66" s="350"/>
      <c r="MUY66" s="262"/>
      <c r="MUZ66" s="262"/>
      <c r="MVA66" s="262"/>
      <c r="MVB66" s="262"/>
      <c r="MVC66" s="262"/>
      <c r="MVD66" s="262"/>
      <c r="MVE66" s="262"/>
      <c r="MVF66" s="262"/>
      <c r="MVG66" s="262"/>
      <c r="MVH66" s="388"/>
      <c r="MVI66" s="388"/>
      <c r="MVJ66" s="388"/>
      <c r="MVK66" s="349"/>
      <c r="MVL66" s="262"/>
      <c r="MVM66" s="262"/>
      <c r="MVN66" s="262"/>
      <c r="MVO66" s="350"/>
      <c r="MVP66" s="262"/>
      <c r="MVQ66" s="262"/>
      <c r="MVR66" s="262"/>
      <c r="MVS66" s="262"/>
      <c r="MVT66" s="262"/>
      <c r="MVU66" s="262"/>
      <c r="MVV66" s="262"/>
      <c r="MVW66" s="262"/>
      <c r="MVX66" s="262"/>
      <c r="MVY66" s="388"/>
      <c r="MVZ66" s="388"/>
      <c r="MWA66" s="388"/>
      <c r="MWB66" s="349"/>
      <c r="MWC66" s="262"/>
      <c r="MWD66" s="262"/>
      <c r="MWE66" s="262"/>
      <c r="MWF66" s="350"/>
      <c r="MWG66" s="262"/>
      <c r="MWH66" s="262"/>
      <c r="MWI66" s="262"/>
      <c r="MWJ66" s="262"/>
      <c r="MWK66" s="262"/>
      <c r="MWL66" s="262"/>
      <c r="MWM66" s="262"/>
      <c r="MWN66" s="262"/>
      <c r="MWO66" s="262"/>
      <c r="MWP66" s="388"/>
      <c r="MWQ66" s="388"/>
      <c r="MWR66" s="388"/>
      <c r="MWS66" s="349"/>
      <c r="MWT66" s="262"/>
      <c r="MWU66" s="262"/>
      <c r="MWV66" s="262"/>
      <c r="MWW66" s="350"/>
      <c r="MWX66" s="262"/>
      <c r="MWY66" s="262"/>
      <c r="MWZ66" s="262"/>
      <c r="MXA66" s="262"/>
      <c r="MXB66" s="262"/>
      <c r="MXC66" s="262"/>
      <c r="MXD66" s="262"/>
      <c r="MXE66" s="262"/>
      <c r="MXF66" s="262"/>
      <c r="MXG66" s="388"/>
      <c r="MXH66" s="388"/>
      <c r="MXI66" s="388"/>
      <c r="MXJ66" s="349"/>
      <c r="MXK66" s="262"/>
      <c r="MXL66" s="262"/>
      <c r="MXM66" s="262"/>
      <c r="MXN66" s="350"/>
      <c r="MXO66" s="262"/>
      <c r="MXP66" s="262"/>
      <c r="MXQ66" s="262"/>
      <c r="MXR66" s="262"/>
      <c r="MXS66" s="262"/>
      <c r="MXT66" s="262"/>
      <c r="MXU66" s="262"/>
      <c r="MXV66" s="262"/>
      <c r="MXW66" s="262"/>
      <c r="MXX66" s="388"/>
      <c r="MXY66" s="388"/>
      <c r="MXZ66" s="388"/>
      <c r="MYA66" s="349"/>
      <c r="MYB66" s="262"/>
      <c r="MYC66" s="262"/>
      <c r="MYD66" s="262"/>
      <c r="MYE66" s="350"/>
      <c r="MYF66" s="262"/>
      <c r="MYG66" s="262"/>
      <c r="MYH66" s="262"/>
      <c r="MYI66" s="262"/>
      <c r="MYJ66" s="262"/>
      <c r="MYK66" s="262"/>
      <c r="MYL66" s="262"/>
      <c r="MYM66" s="262"/>
      <c r="MYN66" s="262"/>
      <c r="MYO66" s="388"/>
      <c r="MYP66" s="388"/>
      <c r="MYQ66" s="388"/>
      <c r="MYR66" s="349"/>
      <c r="MYS66" s="262"/>
      <c r="MYT66" s="262"/>
      <c r="MYU66" s="262"/>
      <c r="MYV66" s="350"/>
      <c r="MYW66" s="262"/>
      <c r="MYX66" s="262"/>
      <c r="MYY66" s="262"/>
      <c r="MYZ66" s="262"/>
      <c r="MZA66" s="262"/>
      <c r="MZB66" s="262"/>
      <c r="MZC66" s="262"/>
      <c r="MZD66" s="262"/>
      <c r="MZE66" s="262"/>
      <c r="MZF66" s="388"/>
      <c r="MZG66" s="388"/>
      <c r="MZH66" s="388"/>
      <c r="MZI66" s="349"/>
      <c r="MZJ66" s="262"/>
      <c r="MZK66" s="262"/>
      <c r="MZL66" s="262"/>
      <c r="MZM66" s="350"/>
      <c r="MZN66" s="262"/>
      <c r="MZO66" s="262"/>
      <c r="MZP66" s="262"/>
      <c r="MZQ66" s="262"/>
      <c r="MZR66" s="262"/>
      <c r="MZS66" s="262"/>
      <c r="MZT66" s="262"/>
      <c r="MZU66" s="262"/>
      <c r="MZV66" s="262"/>
      <c r="MZW66" s="388"/>
      <c r="MZX66" s="388"/>
      <c r="MZY66" s="388"/>
      <c r="MZZ66" s="349"/>
      <c r="NAA66" s="262"/>
      <c r="NAB66" s="262"/>
      <c r="NAC66" s="262"/>
      <c r="NAD66" s="350"/>
      <c r="NAE66" s="262"/>
      <c r="NAF66" s="262"/>
      <c r="NAG66" s="262"/>
      <c r="NAH66" s="262"/>
      <c r="NAI66" s="262"/>
      <c r="NAJ66" s="262"/>
      <c r="NAK66" s="262"/>
      <c r="NAL66" s="262"/>
      <c r="NAM66" s="262"/>
      <c r="NAN66" s="388"/>
      <c r="NAO66" s="388"/>
      <c r="NAP66" s="388"/>
      <c r="NAQ66" s="349"/>
      <c r="NAR66" s="262"/>
      <c r="NAS66" s="262"/>
      <c r="NAT66" s="262"/>
      <c r="NAU66" s="350"/>
      <c r="NAV66" s="262"/>
      <c r="NAW66" s="262"/>
      <c r="NAX66" s="262"/>
      <c r="NAY66" s="262"/>
      <c r="NAZ66" s="262"/>
      <c r="NBA66" s="262"/>
      <c r="NBB66" s="262"/>
      <c r="NBC66" s="262"/>
      <c r="NBD66" s="262"/>
      <c r="NBE66" s="388"/>
      <c r="NBF66" s="388"/>
      <c r="NBG66" s="388"/>
      <c r="NBH66" s="349"/>
      <c r="NBI66" s="262"/>
      <c r="NBJ66" s="262"/>
      <c r="NBK66" s="262"/>
      <c r="NBL66" s="350"/>
      <c r="NBM66" s="262"/>
      <c r="NBN66" s="262"/>
      <c r="NBO66" s="262"/>
      <c r="NBP66" s="262"/>
      <c r="NBQ66" s="262"/>
      <c r="NBR66" s="262"/>
      <c r="NBS66" s="262"/>
      <c r="NBT66" s="262"/>
      <c r="NBU66" s="262"/>
      <c r="NBV66" s="388"/>
      <c r="NBW66" s="388"/>
      <c r="NBX66" s="388"/>
      <c r="NBY66" s="349"/>
      <c r="NBZ66" s="262"/>
      <c r="NCA66" s="262"/>
      <c r="NCB66" s="262"/>
      <c r="NCC66" s="350"/>
      <c r="NCD66" s="262"/>
      <c r="NCE66" s="262"/>
      <c r="NCF66" s="262"/>
      <c r="NCG66" s="262"/>
      <c r="NCH66" s="262"/>
      <c r="NCI66" s="262"/>
      <c r="NCJ66" s="262"/>
      <c r="NCK66" s="262"/>
      <c r="NCL66" s="262"/>
      <c r="NCM66" s="388"/>
      <c r="NCN66" s="388"/>
      <c r="NCO66" s="388"/>
      <c r="NCP66" s="349"/>
      <c r="NCQ66" s="262"/>
      <c r="NCR66" s="262"/>
      <c r="NCS66" s="262"/>
      <c r="NCT66" s="350"/>
      <c r="NCU66" s="262"/>
      <c r="NCV66" s="262"/>
      <c r="NCW66" s="262"/>
      <c r="NCX66" s="262"/>
      <c r="NCY66" s="262"/>
      <c r="NCZ66" s="262"/>
      <c r="NDA66" s="262"/>
      <c r="NDB66" s="262"/>
      <c r="NDC66" s="262"/>
      <c r="NDD66" s="388"/>
      <c r="NDE66" s="388"/>
      <c r="NDF66" s="388"/>
      <c r="NDG66" s="349"/>
      <c r="NDH66" s="262"/>
      <c r="NDI66" s="262"/>
      <c r="NDJ66" s="262"/>
      <c r="NDK66" s="350"/>
      <c r="NDL66" s="262"/>
      <c r="NDM66" s="262"/>
      <c r="NDN66" s="262"/>
      <c r="NDO66" s="262"/>
      <c r="NDP66" s="262"/>
      <c r="NDQ66" s="262"/>
      <c r="NDR66" s="262"/>
      <c r="NDS66" s="262"/>
      <c r="NDT66" s="262"/>
      <c r="NDU66" s="388"/>
      <c r="NDV66" s="388"/>
      <c r="NDW66" s="388"/>
      <c r="NDX66" s="349"/>
      <c r="NDY66" s="262"/>
      <c r="NDZ66" s="262"/>
      <c r="NEA66" s="262"/>
      <c r="NEB66" s="350"/>
      <c r="NEC66" s="262"/>
      <c r="NED66" s="262"/>
      <c r="NEE66" s="262"/>
      <c r="NEF66" s="262"/>
      <c r="NEG66" s="262"/>
      <c r="NEH66" s="262"/>
      <c r="NEI66" s="262"/>
      <c r="NEJ66" s="262"/>
      <c r="NEK66" s="262"/>
      <c r="NEL66" s="388"/>
      <c r="NEM66" s="388"/>
      <c r="NEN66" s="388"/>
      <c r="NEO66" s="349"/>
      <c r="NEP66" s="262"/>
      <c r="NEQ66" s="262"/>
      <c r="NER66" s="262"/>
      <c r="NES66" s="350"/>
      <c r="NET66" s="262"/>
      <c r="NEU66" s="262"/>
      <c r="NEV66" s="262"/>
      <c r="NEW66" s="262"/>
      <c r="NEX66" s="262"/>
      <c r="NEY66" s="262"/>
      <c r="NEZ66" s="262"/>
      <c r="NFA66" s="262"/>
      <c r="NFB66" s="262"/>
      <c r="NFC66" s="388"/>
      <c r="NFD66" s="388"/>
      <c r="NFE66" s="388"/>
      <c r="NFF66" s="349"/>
      <c r="NFG66" s="262"/>
      <c r="NFH66" s="262"/>
      <c r="NFI66" s="262"/>
      <c r="NFJ66" s="350"/>
      <c r="NFK66" s="262"/>
      <c r="NFL66" s="262"/>
      <c r="NFM66" s="262"/>
      <c r="NFN66" s="262"/>
      <c r="NFO66" s="262"/>
      <c r="NFP66" s="262"/>
      <c r="NFQ66" s="262"/>
      <c r="NFR66" s="262"/>
      <c r="NFS66" s="262"/>
      <c r="NFT66" s="388"/>
      <c r="NFU66" s="388"/>
      <c r="NFV66" s="388"/>
      <c r="NFW66" s="349"/>
      <c r="NFX66" s="262"/>
      <c r="NFY66" s="262"/>
      <c r="NFZ66" s="262"/>
      <c r="NGA66" s="350"/>
      <c r="NGB66" s="262"/>
      <c r="NGC66" s="262"/>
      <c r="NGD66" s="262"/>
      <c r="NGE66" s="262"/>
      <c r="NGF66" s="262"/>
      <c r="NGG66" s="262"/>
      <c r="NGH66" s="262"/>
      <c r="NGI66" s="262"/>
      <c r="NGJ66" s="262"/>
      <c r="NGK66" s="388"/>
      <c r="NGL66" s="388"/>
      <c r="NGM66" s="388"/>
      <c r="NGN66" s="349"/>
      <c r="NGO66" s="262"/>
      <c r="NGP66" s="262"/>
      <c r="NGQ66" s="262"/>
      <c r="NGR66" s="350"/>
      <c r="NGS66" s="262"/>
      <c r="NGT66" s="262"/>
      <c r="NGU66" s="262"/>
      <c r="NGV66" s="262"/>
      <c r="NGW66" s="262"/>
      <c r="NGX66" s="262"/>
      <c r="NGY66" s="262"/>
      <c r="NGZ66" s="262"/>
      <c r="NHA66" s="262"/>
      <c r="NHB66" s="388"/>
      <c r="NHC66" s="388"/>
      <c r="NHD66" s="388"/>
      <c r="NHE66" s="349"/>
      <c r="NHF66" s="262"/>
      <c r="NHG66" s="262"/>
      <c r="NHH66" s="262"/>
      <c r="NHI66" s="350"/>
      <c r="NHJ66" s="262"/>
      <c r="NHK66" s="262"/>
      <c r="NHL66" s="262"/>
      <c r="NHM66" s="262"/>
      <c r="NHN66" s="262"/>
      <c r="NHO66" s="262"/>
      <c r="NHP66" s="262"/>
      <c r="NHQ66" s="262"/>
      <c r="NHR66" s="262"/>
      <c r="NHS66" s="388"/>
      <c r="NHT66" s="388"/>
      <c r="NHU66" s="388"/>
      <c r="NHV66" s="349"/>
      <c r="NHW66" s="262"/>
      <c r="NHX66" s="262"/>
      <c r="NHY66" s="262"/>
      <c r="NHZ66" s="350"/>
      <c r="NIA66" s="262"/>
      <c r="NIB66" s="262"/>
      <c r="NIC66" s="262"/>
      <c r="NID66" s="262"/>
      <c r="NIE66" s="262"/>
      <c r="NIF66" s="262"/>
      <c r="NIG66" s="262"/>
      <c r="NIH66" s="262"/>
      <c r="NII66" s="262"/>
      <c r="NIJ66" s="388"/>
      <c r="NIK66" s="388"/>
      <c r="NIL66" s="388"/>
      <c r="NIM66" s="349"/>
      <c r="NIN66" s="262"/>
      <c r="NIO66" s="262"/>
      <c r="NIP66" s="262"/>
      <c r="NIQ66" s="350"/>
      <c r="NIR66" s="262"/>
      <c r="NIS66" s="262"/>
      <c r="NIT66" s="262"/>
      <c r="NIU66" s="262"/>
      <c r="NIV66" s="262"/>
      <c r="NIW66" s="262"/>
      <c r="NIX66" s="262"/>
      <c r="NIY66" s="262"/>
      <c r="NIZ66" s="262"/>
      <c r="NJA66" s="388"/>
      <c r="NJB66" s="388"/>
      <c r="NJC66" s="388"/>
      <c r="NJD66" s="349"/>
      <c r="NJE66" s="262"/>
      <c r="NJF66" s="262"/>
      <c r="NJG66" s="262"/>
      <c r="NJH66" s="350"/>
      <c r="NJI66" s="262"/>
      <c r="NJJ66" s="262"/>
      <c r="NJK66" s="262"/>
      <c r="NJL66" s="262"/>
      <c r="NJM66" s="262"/>
      <c r="NJN66" s="262"/>
      <c r="NJO66" s="262"/>
      <c r="NJP66" s="262"/>
      <c r="NJQ66" s="262"/>
      <c r="NJR66" s="388"/>
      <c r="NJS66" s="388"/>
      <c r="NJT66" s="388"/>
      <c r="NJU66" s="349"/>
      <c r="NJV66" s="262"/>
      <c r="NJW66" s="262"/>
      <c r="NJX66" s="262"/>
      <c r="NJY66" s="350"/>
      <c r="NJZ66" s="262"/>
      <c r="NKA66" s="262"/>
      <c r="NKB66" s="262"/>
      <c r="NKC66" s="262"/>
      <c r="NKD66" s="262"/>
      <c r="NKE66" s="262"/>
      <c r="NKF66" s="262"/>
      <c r="NKG66" s="262"/>
      <c r="NKH66" s="262"/>
      <c r="NKI66" s="388"/>
      <c r="NKJ66" s="388"/>
      <c r="NKK66" s="388"/>
      <c r="NKL66" s="349"/>
      <c r="NKM66" s="262"/>
      <c r="NKN66" s="262"/>
      <c r="NKO66" s="262"/>
      <c r="NKP66" s="350"/>
      <c r="NKQ66" s="262"/>
      <c r="NKR66" s="262"/>
      <c r="NKS66" s="262"/>
      <c r="NKT66" s="262"/>
      <c r="NKU66" s="262"/>
      <c r="NKV66" s="262"/>
      <c r="NKW66" s="262"/>
      <c r="NKX66" s="262"/>
      <c r="NKY66" s="262"/>
      <c r="NKZ66" s="388"/>
      <c r="NLA66" s="388"/>
      <c r="NLB66" s="388"/>
      <c r="NLC66" s="349"/>
      <c r="NLD66" s="262"/>
      <c r="NLE66" s="262"/>
      <c r="NLF66" s="262"/>
      <c r="NLG66" s="350"/>
      <c r="NLH66" s="262"/>
      <c r="NLI66" s="262"/>
      <c r="NLJ66" s="262"/>
      <c r="NLK66" s="262"/>
      <c r="NLL66" s="262"/>
      <c r="NLM66" s="262"/>
      <c r="NLN66" s="262"/>
      <c r="NLO66" s="262"/>
      <c r="NLP66" s="262"/>
      <c r="NLQ66" s="388"/>
      <c r="NLR66" s="388"/>
      <c r="NLS66" s="388"/>
      <c r="NLT66" s="349"/>
      <c r="NLU66" s="262"/>
      <c r="NLV66" s="262"/>
      <c r="NLW66" s="262"/>
      <c r="NLX66" s="350"/>
      <c r="NLY66" s="262"/>
      <c r="NLZ66" s="262"/>
      <c r="NMA66" s="262"/>
      <c r="NMB66" s="262"/>
      <c r="NMC66" s="262"/>
      <c r="NMD66" s="262"/>
      <c r="NME66" s="262"/>
      <c r="NMF66" s="262"/>
      <c r="NMG66" s="262"/>
      <c r="NMH66" s="388"/>
      <c r="NMI66" s="388"/>
      <c r="NMJ66" s="388"/>
      <c r="NMK66" s="349"/>
      <c r="NML66" s="262"/>
      <c r="NMM66" s="262"/>
      <c r="NMN66" s="262"/>
      <c r="NMO66" s="350"/>
      <c r="NMP66" s="262"/>
      <c r="NMQ66" s="262"/>
      <c r="NMR66" s="262"/>
      <c r="NMS66" s="262"/>
      <c r="NMT66" s="262"/>
      <c r="NMU66" s="262"/>
      <c r="NMV66" s="262"/>
      <c r="NMW66" s="262"/>
      <c r="NMX66" s="262"/>
      <c r="NMY66" s="388"/>
      <c r="NMZ66" s="388"/>
      <c r="NNA66" s="388"/>
      <c r="NNB66" s="349"/>
      <c r="NNC66" s="262"/>
      <c r="NND66" s="262"/>
      <c r="NNE66" s="262"/>
      <c r="NNF66" s="350"/>
      <c r="NNG66" s="262"/>
      <c r="NNH66" s="262"/>
      <c r="NNI66" s="262"/>
      <c r="NNJ66" s="262"/>
      <c r="NNK66" s="262"/>
      <c r="NNL66" s="262"/>
      <c r="NNM66" s="262"/>
      <c r="NNN66" s="262"/>
      <c r="NNO66" s="262"/>
      <c r="NNP66" s="388"/>
      <c r="NNQ66" s="388"/>
      <c r="NNR66" s="388"/>
      <c r="NNS66" s="349"/>
      <c r="NNT66" s="262"/>
      <c r="NNU66" s="262"/>
      <c r="NNV66" s="262"/>
      <c r="NNW66" s="350"/>
      <c r="NNX66" s="262"/>
      <c r="NNY66" s="262"/>
      <c r="NNZ66" s="262"/>
      <c r="NOA66" s="262"/>
      <c r="NOB66" s="262"/>
      <c r="NOC66" s="262"/>
      <c r="NOD66" s="262"/>
      <c r="NOE66" s="262"/>
      <c r="NOF66" s="262"/>
      <c r="NOG66" s="388"/>
      <c r="NOH66" s="388"/>
      <c r="NOI66" s="388"/>
      <c r="NOJ66" s="349"/>
      <c r="NOK66" s="262"/>
      <c r="NOL66" s="262"/>
      <c r="NOM66" s="262"/>
      <c r="NON66" s="350"/>
      <c r="NOO66" s="262"/>
      <c r="NOP66" s="262"/>
      <c r="NOQ66" s="262"/>
      <c r="NOR66" s="262"/>
      <c r="NOS66" s="262"/>
      <c r="NOT66" s="262"/>
      <c r="NOU66" s="262"/>
      <c r="NOV66" s="262"/>
      <c r="NOW66" s="262"/>
      <c r="NOX66" s="388"/>
      <c r="NOY66" s="388"/>
      <c r="NOZ66" s="388"/>
      <c r="NPA66" s="349"/>
      <c r="NPB66" s="262"/>
      <c r="NPC66" s="262"/>
      <c r="NPD66" s="262"/>
      <c r="NPE66" s="350"/>
      <c r="NPF66" s="262"/>
      <c r="NPG66" s="262"/>
      <c r="NPH66" s="262"/>
      <c r="NPI66" s="262"/>
      <c r="NPJ66" s="262"/>
      <c r="NPK66" s="262"/>
      <c r="NPL66" s="262"/>
      <c r="NPM66" s="262"/>
      <c r="NPN66" s="262"/>
      <c r="NPO66" s="388"/>
      <c r="NPP66" s="388"/>
      <c r="NPQ66" s="388"/>
      <c r="NPR66" s="349"/>
      <c r="NPS66" s="262"/>
      <c r="NPT66" s="262"/>
      <c r="NPU66" s="262"/>
      <c r="NPV66" s="350"/>
      <c r="NPW66" s="262"/>
      <c r="NPX66" s="262"/>
      <c r="NPY66" s="262"/>
      <c r="NPZ66" s="262"/>
      <c r="NQA66" s="262"/>
      <c r="NQB66" s="262"/>
      <c r="NQC66" s="262"/>
      <c r="NQD66" s="262"/>
      <c r="NQE66" s="262"/>
      <c r="NQF66" s="388"/>
      <c r="NQG66" s="388"/>
      <c r="NQH66" s="388"/>
      <c r="NQI66" s="349"/>
      <c r="NQJ66" s="262"/>
      <c r="NQK66" s="262"/>
      <c r="NQL66" s="262"/>
      <c r="NQM66" s="350"/>
      <c r="NQN66" s="262"/>
      <c r="NQO66" s="262"/>
      <c r="NQP66" s="262"/>
      <c r="NQQ66" s="262"/>
      <c r="NQR66" s="262"/>
      <c r="NQS66" s="262"/>
      <c r="NQT66" s="262"/>
      <c r="NQU66" s="262"/>
      <c r="NQV66" s="262"/>
      <c r="NQW66" s="388"/>
      <c r="NQX66" s="388"/>
      <c r="NQY66" s="388"/>
      <c r="NQZ66" s="349"/>
      <c r="NRA66" s="262"/>
      <c r="NRB66" s="262"/>
      <c r="NRC66" s="262"/>
      <c r="NRD66" s="350"/>
      <c r="NRE66" s="262"/>
      <c r="NRF66" s="262"/>
      <c r="NRG66" s="262"/>
      <c r="NRH66" s="262"/>
      <c r="NRI66" s="262"/>
      <c r="NRJ66" s="262"/>
      <c r="NRK66" s="262"/>
      <c r="NRL66" s="262"/>
      <c r="NRM66" s="262"/>
      <c r="NRN66" s="388"/>
      <c r="NRO66" s="388"/>
      <c r="NRP66" s="388"/>
      <c r="NRQ66" s="349"/>
      <c r="NRR66" s="262"/>
      <c r="NRS66" s="262"/>
      <c r="NRT66" s="262"/>
      <c r="NRU66" s="350"/>
      <c r="NRV66" s="262"/>
      <c r="NRW66" s="262"/>
      <c r="NRX66" s="262"/>
      <c r="NRY66" s="262"/>
      <c r="NRZ66" s="262"/>
      <c r="NSA66" s="262"/>
      <c r="NSB66" s="262"/>
      <c r="NSC66" s="262"/>
      <c r="NSD66" s="262"/>
      <c r="NSE66" s="388"/>
      <c r="NSF66" s="388"/>
      <c r="NSG66" s="388"/>
      <c r="NSH66" s="349"/>
      <c r="NSI66" s="262"/>
      <c r="NSJ66" s="262"/>
      <c r="NSK66" s="262"/>
      <c r="NSL66" s="350"/>
      <c r="NSM66" s="262"/>
      <c r="NSN66" s="262"/>
      <c r="NSO66" s="262"/>
      <c r="NSP66" s="262"/>
      <c r="NSQ66" s="262"/>
      <c r="NSR66" s="262"/>
      <c r="NSS66" s="262"/>
      <c r="NST66" s="262"/>
      <c r="NSU66" s="262"/>
      <c r="NSV66" s="388"/>
      <c r="NSW66" s="388"/>
      <c r="NSX66" s="388"/>
      <c r="NSY66" s="349"/>
      <c r="NSZ66" s="262"/>
      <c r="NTA66" s="262"/>
      <c r="NTB66" s="262"/>
      <c r="NTC66" s="350"/>
      <c r="NTD66" s="262"/>
      <c r="NTE66" s="262"/>
      <c r="NTF66" s="262"/>
      <c r="NTG66" s="262"/>
      <c r="NTH66" s="262"/>
      <c r="NTI66" s="262"/>
      <c r="NTJ66" s="262"/>
      <c r="NTK66" s="262"/>
      <c r="NTL66" s="262"/>
      <c r="NTM66" s="388"/>
      <c r="NTN66" s="388"/>
      <c r="NTO66" s="388"/>
      <c r="NTP66" s="349"/>
      <c r="NTQ66" s="262"/>
      <c r="NTR66" s="262"/>
      <c r="NTS66" s="262"/>
      <c r="NTT66" s="350"/>
      <c r="NTU66" s="262"/>
      <c r="NTV66" s="262"/>
      <c r="NTW66" s="262"/>
      <c r="NTX66" s="262"/>
      <c r="NTY66" s="262"/>
      <c r="NTZ66" s="262"/>
      <c r="NUA66" s="262"/>
      <c r="NUB66" s="262"/>
      <c r="NUC66" s="262"/>
      <c r="NUD66" s="388"/>
      <c r="NUE66" s="388"/>
      <c r="NUF66" s="388"/>
      <c r="NUG66" s="349"/>
      <c r="NUH66" s="262"/>
      <c r="NUI66" s="262"/>
      <c r="NUJ66" s="262"/>
      <c r="NUK66" s="350"/>
      <c r="NUL66" s="262"/>
      <c r="NUM66" s="262"/>
      <c r="NUN66" s="262"/>
      <c r="NUO66" s="262"/>
      <c r="NUP66" s="262"/>
      <c r="NUQ66" s="262"/>
      <c r="NUR66" s="262"/>
      <c r="NUS66" s="262"/>
      <c r="NUT66" s="262"/>
      <c r="NUU66" s="388"/>
      <c r="NUV66" s="388"/>
      <c r="NUW66" s="388"/>
      <c r="NUX66" s="349"/>
      <c r="NUY66" s="262"/>
      <c r="NUZ66" s="262"/>
      <c r="NVA66" s="262"/>
      <c r="NVB66" s="350"/>
      <c r="NVC66" s="262"/>
      <c r="NVD66" s="262"/>
      <c r="NVE66" s="262"/>
      <c r="NVF66" s="262"/>
      <c r="NVG66" s="262"/>
      <c r="NVH66" s="262"/>
      <c r="NVI66" s="262"/>
      <c r="NVJ66" s="262"/>
      <c r="NVK66" s="262"/>
      <c r="NVL66" s="388"/>
      <c r="NVM66" s="388"/>
      <c r="NVN66" s="388"/>
      <c r="NVO66" s="349"/>
      <c r="NVP66" s="262"/>
      <c r="NVQ66" s="262"/>
      <c r="NVR66" s="262"/>
      <c r="NVS66" s="350"/>
      <c r="NVT66" s="262"/>
      <c r="NVU66" s="262"/>
      <c r="NVV66" s="262"/>
      <c r="NVW66" s="262"/>
      <c r="NVX66" s="262"/>
      <c r="NVY66" s="262"/>
      <c r="NVZ66" s="262"/>
      <c r="NWA66" s="262"/>
      <c r="NWB66" s="262"/>
      <c r="NWC66" s="388"/>
      <c r="NWD66" s="388"/>
      <c r="NWE66" s="388"/>
      <c r="NWF66" s="349"/>
      <c r="NWG66" s="262"/>
      <c r="NWH66" s="262"/>
      <c r="NWI66" s="262"/>
      <c r="NWJ66" s="350"/>
      <c r="NWK66" s="262"/>
      <c r="NWL66" s="262"/>
      <c r="NWM66" s="262"/>
      <c r="NWN66" s="262"/>
      <c r="NWO66" s="262"/>
      <c r="NWP66" s="262"/>
      <c r="NWQ66" s="262"/>
      <c r="NWR66" s="262"/>
      <c r="NWS66" s="262"/>
      <c r="NWT66" s="388"/>
      <c r="NWU66" s="388"/>
      <c r="NWV66" s="388"/>
      <c r="NWW66" s="349"/>
      <c r="NWX66" s="262"/>
      <c r="NWY66" s="262"/>
      <c r="NWZ66" s="262"/>
      <c r="NXA66" s="350"/>
      <c r="NXB66" s="262"/>
      <c r="NXC66" s="262"/>
      <c r="NXD66" s="262"/>
      <c r="NXE66" s="262"/>
      <c r="NXF66" s="262"/>
      <c r="NXG66" s="262"/>
      <c r="NXH66" s="262"/>
      <c r="NXI66" s="262"/>
      <c r="NXJ66" s="262"/>
      <c r="NXK66" s="388"/>
      <c r="NXL66" s="388"/>
      <c r="NXM66" s="388"/>
      <c r="NXN66" s="349"/>
      <c r="NXO66" s="262"/>
      <c r="NXP66" s="262"/>
      <c r="NXQ66" s="262"/>
      <c r="NXR66" s="350"/>
      <c r="NXS66" s="262"/>
      <c r="NXT66" s="262"/>
      <c r="NXU66" s="262"/>
      <c r="NXV66" s="262"/>
      <c r="NXW66" s="262"/>
      <c r="NXX66" s="262"/>
      <c r="NXY66" s="262"/>
      <c r="NXZ66" s="262"/>
      <c r="NYA66" s="262"/>
      <c r="NYB66" s="388"/>
      <c r="NYC66" s="388"/>
      <c r="NYD66" s="388"/>
      <c r="NYE66" s="349"/>
      <c r="NYF66" s="262"/>
      <c r="NYG66" s="262"/>
      <c r="NYH66" s="262"/>
      <c r="NYI66" s="350"/>
      <c r="NYJ66" s="262"/>
      <c r="NYK66" s="262"/>
      <c r="NYL66" s="262"/>
      <c r="NYM66" s="262"/>
      <c r="NYN66" s="262"/>
      <c r="NYO66" s="262"/>
      <c r="NYP66" s="262"/>
      <c r="NYQ66" s="262"/>
      <c r="NYR66" s="262"/>
      <c r="NYS66" s="388"/>
      <c r="NYT66" s="388"/>
      <c r="NYU66" s="388"/>
      <c r="NYV66" s="349"/>
      <c r="NYW66" s="262"/>
      <c r="NYX66" s="262"/>
      <c r="NYY66" s="262"/>
      <c r="NYZ66" s="350"/>
      <c r="NZA66" s="262"/>
      <c r="NZB66" s="262"/>
      <c r="NZC66" s="262"/>
      <c r="NZD66" s="262"/>
      <c r="NZE66" s="262"/>
      <c r="NZF66" s="262"/>
      <c r="NZG66" s="262"/>
      <c r="NZH66" s="262"/>
      <c r="NZI66" s="262"/>
      <c r="NZJ66" s="388"/>
      <c r="NZK66" s="388"/>
      <c r="NZL66" s="388"/>
      <c r="NZM66" s="349"/>
      <c r="NZN66" s="262"/>
      <c r="NZO66" s="262"/>
      <c r="NZP66" s="262"/>
      <c r="NZQ66" s="350"/>
      <c r="NZR66" s="262"/>
      <c r="NZS66" s="262"/>
      <c r="NZT66" s="262"/>
      <c r="NZU66" s="262"/>
      <c r="NZV66" s="262"/>
      <c r="NZW66" s="262"/>
      <c r="NZX66" s="262"/>
      <c r="NZY66" s="262"/>
      <c r="NZZ66" s="262"/>
      <c r="OAA66" s="388"/>
      <c r="OAB66" s="388"/>
      <c r="OAC66" s="388"/>
      <c r="OAD66" s="349"/>
      <c r="OAE66" s="262"/>
      <c r="OAF66" s="262"/>
      <c r="OAG66" s="262"/>
      <c r="OAH66" s="350"/>
      <c r="OAI66" s="262"/>
      <c r="OAJ66" s="262"/>
      <c r="OAK66" s="262"/>
      <c r="OAL66" s="262"/>
      <c r="OAM66" s="262"/>
      <c r="OAN66" s="262"/>
      <c r="OAO66" s="262"/>
      <c r="OAP66" s="262"/>
      <c r="OAQ66" s="262"/>
      <c r="OAR66" s="388"/>
      <c r="OAS66" s="388"/>
      <c r="OAT66" s="388"/>
      <c r="OAU66" s="349"/>
      <c r="OAV66" s="262"/>
      <c r="OAW66" s="262"/>
      <c r="OAX66" s="262"/>
      <c r="OAY66" s="350"/>
      <c r="OAZ66" s="262"/>
      <c r="OBA66" s="262"/>
      <c r="OBB66" s="262"/>
      <c r="OBC66" s="262"/>
      <c r="OBD66" s="262"/>
      <c r="OBE66" s="262"/>
      <c r="OBF66" s="262"/>
      <c r="OBG66" s="262"/>
      <c r="OBH66" s="262"/>
      <c r="OBI66" s="388"/>
      <c r="OBJ66" s="388"/>
      <c r="OBK66" s="388"/>
      <c r="OBL66" s="349"/>
      <c r="OBM66" s="262"/>
      <c r="OBN66" s="262"/>
      <c r="OBO66" s="262"/>
      <c r="OBP66" s="350"/>
      <c r="OBQ66" s="262"/>
      <c r="OBR66" s="262"/>
      <c r="OBS66" s="262"/>
      <c r="OBT66" s="262"/>
      <c r="OBU66" s="262"/>
      <c r="OBV66" s="262"/>
      <c r="OBW66" s="262"/>
      <c r="OBX66" s="262"/>
      <c r="OBY66" s="262"/>
      <c r="OBZ66" s="388"/>
      <c r="OCA66" s="388"/>
      <c r="OCB66" s="388"/>
      <c r="OCC66" s="349"/>
      <c r="OCD66" s="262"/>
      <c r="OCE66" s="262"/>
      <c r="OCF66" s="262"/>
      <c r="OCG66" s="350"/>
      <c r="OCH66" s="262"/>
      <c r="OCI66" s="262"/>
      <c r="OCJ66" s="262"/>
      <c r="OCK66" s="262"/>
      <c r="OCL66" s="262"/>
      <c r="OCM66" s="262"/>
      <c r="OCN66" s="262"/>
      <c r="OCO66" s="262"/>
      <c r="OCP66" s="262"/>
      <c r="OCQ66" s="388"/>
      <c r="OCR66" s="388"/>
      <c r="OCS66" s="388"/>
      <c r="OCT66" s="349"/>
      <c r="OCU66" s="262"/>
      <c r="OCV66" s="262"/>
      <c r="OCW66" s="262"/>
      <c r="OCX66" s="350"/>
      <c r="OCY66" s="262"/>
      <c r="OCZ66" s="262"/>
      <c r="ODA66" s="262"/>
      <c r="ODB66" s="262"/>
      <c r="ODC66" s="262"/>
      <c r="ODD66" s="262"/>
      <c r="ODE66" s="262"/>
      <c r="ODF66" s="262"/>
      <c r="ODG66" s="262"/>
      <c r="ODH66" s="388"/>
      <c r="ODI66" s="388"/>
      <c r="ODJ66" s="388"/>
      <c r="ODK66" s="349"/>
      <c r="ODL66" s="262"/>
      <c r="ODM66" s="262"/>
      <c r="ODN66" s="262"/>
      <c r="ODO66" s="350"/>
      <c r="ODP66" s="262"/>
      <c r="ODQ66" s="262"/>
      <c r="ODR66" s="262"/>
      <c r="ODS66" s="262"/>
      <c r="ODT66" s="262"/>
      <c r="ODU66" s="262"/>
      <c r="ODV66" s="262"/>
      <c r="ODW66" s="262"/>
      <c r="ODX66" s="262"/>
      <c r="ODY66" s="388"/>
      <c r="ODZ66" s="388"/>
      <c r="OEA66" s="388"/>
      <c r="OEB66" s="349"/>
      <c r="OEC66" s="262"/>
      <c r="OED66" s="262"/>
      <c r="OEE66" s="262"/>
      <c r="OEF66" s="350"/>
      <c r="OEG66" s="262"/>
      <c r="OEH66" s="262"/>
      <c r="OEI66" s="262"/>
      <c r="OEJ66" s="262"/>
      <c r="OEK66" s="262"/>
      <c r="OEL66" s="262"/>
      <c r="OEM66" s="262"/>
      <c r="OEN66" s="262"/>
      <c r="OEO66" s="262"/>
      <c r="OEP66" s="388"/>
      <c r="OEQ66" s="388"/>
      <c r="OER66" s="388"/>
      <c r="OES66" s="349"/>
      <c r="OET66" s="262"/>
      <c r="OEU66" s="262"/>
      <c r="OEV66" s="262"/>
      <c r="OEW66" s="350"/>
      <c r="OEX66" s="262"/>
      <c r="OEY66" s="262"/>
      <c r="OEZ66" s="262"/>
      <c r="OFA66" s="262"/>
      <c r="OFB66" s="262"/>
      <c r="OFC66" s="262"/>
      <c r="OFD66" s="262"/>
      <c r="OFE66" s="262"/>
      <c r="OFF66" s="262"/>
      <c r="OFG66" s="388"/>
      <c r="OFH66" s="388"/>
      <c r="OFI66" s="388"/>
      <c r="OFJ66" s="349"/>
      <c r="OFK66" s="262"/>
      <c r="OFL66" s="262"/>
      <c r="OFM66" s="262"/>
      <c r="OFN66" s="350"/>
      <c r="OFO66" s="262"/>
      <c r="OFP66" s="262"/>
      <c r="OFQ66" s="262"/>
      <c r="OFR66" s="262"/>
      <c r="OFS66" s="262"/>
      <c r="OFT66" s="262"/>
      <c r="OFU66" s="262"/>
      <c r="OFV66" s="262"/>
      <c r="OFW66" s="262"/>
      <c r="OFX66" s="388"/>
      <c r="OFY66" s="388"/>
      <c r="OFZ66" s="388"/>
      <c r="OGA66" s="349"/>
      <c r="OGB66" s="262"/>
      <c r="OGC66" s="262"/>
      <c r="OGD66" s="262"/>
      <c r="OGE66" s="350"/>
      <c r="OGF66" s="262"/>
      <c r="OGG66" s="262"/>
      <c r="OGH66" s="262"/>
      <c r="OGI66" s="262"/>
      <c r="OGJ66" s="262"/>
      <c r="OGK66" s="262"/>
      <c r="OGL66" s="262"/>
      <c r="OGM66" s="262"/>
      <c r="OGN66" s="262"/>
      <c r="OGO66" s="388"/>
      <c r="OGP66" s="388"/>
      <c r="OGQ66" s="388"/>
      <c r="OGR66" s="349"/>
      <c r="OGS66" s="262"/>
      <c r="OGT66" s="262"/>
      <c r="OGU66" s="262"/>
      <c r="OGV66" s="350"/>
      <c r="OGW66" s="262"/>
      <c r="OGX66" s="262"/>
      <c r="OGY66" s="262"/>
      <c r="OGZ66" s="262"/>
      <c r="OHA66" s="262"/>
      <c r="OHB66" s="262"/>
      <c r="OHC66" s="262"/>
      <c r="OHD66" s="262"/>
      <c r="OHE66" s="262"/>
      <c r="OHF66" s="388"/>
      <c r="OHG66" s="388"/>
      <c r="OHH66" s="388"/>
      <c r="OHI66" s="349"/>
      <c r="OHJ66" s="262"/>
      <c r="OHK66" s="262"/>
      <c r="OHL66" s="262"/>
      <c r="OHM66" s="350"/>
      <c r="OHN66" s="262"/>
      <c r="OHO66" s="262"/>
      <c r="OHP66" s="262"/>
      <c r="OHQ66" s="262"/>
      <c r="OHR66" s="262"/>
      <c r="OHS66" s="262"/>
      <c r="OHT66" s="262"/>
      <c r="OHU66" s="262"/>
      <c r="OHV66" s="262"/>
      <c r="OHW66" s="388"/>
      <c r="OHX66" s="388"/>
      <c r="OHY66" s="388"/>
      <c r="OHZ66" s="349"/>
      <c r="OIA66" s="262"/>
      <c r="OIB66" s="262"/>
      <c r="OIC66" s="262"/>
      <c r="OID66" s="350"/>
      <c r="OIE66" s="262"/>
      <c r="OIF66" s="262"/>
      <c r="OIG66" s="262"/>
      <c r="OIH66" s="262"/>
      <c r="OII66" s="262"/>
      <c r="OIJ66" s="262"/>
      <c r="OIK66" s="262"/>
      <c r="OIL66" s="262"/>
      <c r="OIM66" s="262"/>
      <c r="OIN66" s="388"/>
      <c r="OIO66" s="388"/>
      <c r="OIP66" s="388"/>
      <c r="OIQ66" s="349"/>
      <c r="OIR66" s="262"/>
      <c r="OIS66" s="262"/>
      <c r="OIT66" s="262"/>
      <c r="OIU66" s="350"/>
      <c r="OIV66" s="262"/>
      <c r="OIW66" s="262"/>
      <c r="OIX66" s="262"/>
      <c r="OIY66" s="262"/>
      <c r="OIZ66" s="262"/>
      <c r="OJA66" s="262"/>
      <c r="OJB66" s="262"/>
      <c r="OJC66" s="262"/>
      <c r="OJD66" s="262"/>
      <c r="OJE66" s="388"/>
      <c r="OJF66" s="388"/>
      <c r="OJG66" s="388"/>
      <c r="OJH66" s="349"/>
      <c r="OJI66" s="262"/>
      <c r="OJJ66" s="262"/>
      <c r="OJK66" s="262"/>
      <c r="OJL66" s="350"/>
      <c r="OJM66" s="262"/>
      <c r="OJN66" s="262"/>
      <c r="OJO66" s="262"/>
      <c r="OJP66" s="262"/>
      <c r="OJQ66" s="262"/>
      <c r="OJR66" s="262"/>
      <c r="OJS66" s="262"/>
      <c r="OJT66" s="262"/>
      <c r="OJU66" s="262"/>
      <c r="OJV66" s="388"/>
      <c r="OJW66" s="388"/>
      <c r="OJX66" s="388"/>
      <c r="OJY66" s="349"/>
      <c r="OJZ66" s="262"/>
      <c r="OKA66" s="262"/>
      <c r="OKB66" s="262"/>
      <c r="OKC66" s="350"/>
      <c r="OKD66" s="262"/>
      <c r="OKE66" s="262"/>
      <c r="OKF66" s="262"/>
      <c r="OKG66" s="262"/>
      <c r="OKH66" s="262"/>
      <c r="OKI66" s="262"/>
      <c r="OKJ66" s="262"/>
      <c r="OKK66" s="262"/>
      <c r="OKL66" s="262"/>
      <c r="OKM66" s="388"/>
      <c r="OKN66" s="388"/>
      <c r="OKO66" s="388"/>
      <c r="OKP66" s="349"/>
      <c r="OKQ66" s="262"/>
      <c r="OKR66" s="262"/>
      <c r="OKS66" s="262"/>
      <c r="OKT66" s="350"/>
      <c r="OKU66" s="262"/>
      <c r="OKV66" s="262"/>
      <c r="OKW66" s="262"/>
      <c r="OKX66" s="262"/>
      <c r="OKY66" s="262"/>
      <c r="OKZ66" s="262"/>
      <c r="OLA66" s="262"/>
      <c r="OLB66" s="262"/>
      <c r="OLC66" s="262"/>
      <c r="OLD66" s="388"/>
      <c r="OLE66" s="388"/>
      <c r="OLF66" s="388"/>
      <c r="OLG66" s="349"/>
      <c r="OLH66" s="262"/>
      <c r="OLI66" s="262"/>
      <c r="OLJ66" s="262"/>
      <c r="OLK66" s="350"/>
      <c r="OLL66" s="262"/>
      <c r="OLM66" s="262"/>
      <c r="OLN66" s="262"/>
      <c r="OLO66" s="262"/>
      <c r="OLP66" s="262"/>
      <c r="OLQ66" s="262"/>
      <c r="OLR66" s="262"/>
      <c r="OLS66" s="262"/>
      <c r="OLT66" s="262"/>
      <c r="OLU66" s="388"/>
      <c r="OLV66" s="388"/>
      <c r="OLW66" s="388"/>
      <c r="OLX66" s="349"/>
      <c r="OLY66" s="262"/>
      <c r="OLZ66" s="262"/>
      <c r="OMA66" s="262"/>
      <c r="OMB66" s="350"/>
      <c r="OMC66" s="262"/>
      <c r="OMD66" s="262"/>
      <c r="OME66" s="262"/>
      <c r="OMF66" s="262"/>
      <c r="OMG66" s="262"/>
      <c r="OMH66" s="262"/>
      <c r="OMI66" s="262"/>
      <c r="OMJ66" s="262"/>
      <c r="OMK66" s="262"/>
      <c r="OML66" s="388"/>
      <c r="OMM66" s="388"/>
      <c r="OMN66" s="388"/>
      <c r="OMO66" s="349"/>
      <c r="OMP66" s="262"/>
      <c r="OMQ66" s="262"/>
      <c r="OMR66" s="262"/>
      <c r="OMS66" s="350"/>
      <c r="OMT66" s="262"/>
      <c r="OMU66" s="262"/>
      <c r="OMV66" s="262"/>
      <c r="OMW66" s="262"/>
      <c r="OMX66" s="262"/>
      <c r="OMY66" s="262"/>
      <c r="OMZ66" s="262"/>
      <c r="ONA66" s="262"/>
      <c r="ONB66" s="262"/>
      <c r="ONC66" s="388"/>
      <c r="OND66" s="388"/>
      <c r="ONE66" s="388"/>
      <c r="ONF66" s="349"/>
      <c r="ONG66" s="262"/>
      <c r="ONH66" s="262"/>
      <c r="ONI66" s="262"/>
      <c r="ONJ66" s="350"/>
      <c r="ONK66" s="262"/>
      <c r="ONL66" s="262"/>
      <c r="ONM66" s="262"/>
      <c r="ONN66" s="262"/>
      <c r="ONO66" s="262"/>
      <c r="ONP66" s="262"/>
      <c r="ONQ66" s="262"/>
      <c r="ONR66" s="262"/>
      <c r="ONS66" s="262"/>
      <c r="ONT66" s="388"/>
      <c r="ONU66" s="388"/>
      <c r="ONV66" s="388"/>
      <c r="ONW66" s="349"/>
      <c r="ONX66" s="262"/>
      <c r="ONY66" s="262"/>
      <c r="ONZ66" s="262"/>
      <c r="OOA66" s="350"/>
      <c r="OOB66" s="262"/>
      <c r="OOC66" s="262"/>
      <c r="OOD66" s="262"/>
      <c r="OOE66" s="262"/>
      <c r="OOF66" s="262"/>
      <c r="OOG66" s="262"/>
      <c r="OOH66" s="262"/>
      <c r="OOI66" s="262"/>
      <c r="OOJ66" s="262"/>
      <c r="OOK66" s="388"/>
      <c r="OOL66" s="388"/>
      <c r="OOM66" s="388"/>
      <c r="OON66" s="349"/>
      <c r="OOO66" s="262"/>
      <c r="OOP66" s="262"/>
      <c r="OOQ66" s="262"/>
      <c r="OOR66" s="350"/>
      <c r="OOS66" s="262"/>
      <c r="OOT66" s="262"/>
      <c r="OOU66" s="262"/>
      <c r="OOV66" s="262"/>
      <c r="OOW66" s="262"/>
      <c r="OOX66" s="262"/>
      <c r="OOY66" s="262"/>
      <c r="OOZ66" s="262"/>
      <c r="OPA66" s="262"/>
      <c r="OPB66" s="388"/>
      <c r="OPC66" s="388"/>
      <c r="OPD66" s="388"/>
      <c r="OPE66" s="349"/>
      <c r="OPF66" s="262"/>
      <c r="OPG66" s="262"/>
      <c r="OPH66" s="262"/>
      <c r="OPI66" s="350"/>
      <c r="OPJ66" s="262"/>
      <c r="OPK66" s="262"/>
      <c r="OPL66" s="262"/>
      <c r="OPM66" s="262"/>
      <c r="OPN66" s="262"/>
      <c r="OPO66" s="262"/>
      <c r="OPP66" s="262"/>
      <c r="OPQ66" s="262"/>
      <c r="OPR66" s="262"/>
      <c r="OPS66" s="388"/>
      <c r="OPT66" s="388"/>
      <c r="OPU66" s="388"/>
      <c r="OPV66" s="349"/>
      <c r="OPW66" s="262"/>
      <c r="OPX66" s="262"/>
      <c r="OPY66" s="262"/>
      <c r="OPZ66" s="350"/>
      <c r="OQA66" s="262"/>
      <c r="OQB66" s="262"/>
      <c r="OQC66" s="262"/>
      <c r="OQD66" s="262"/>
      <c r="OQE66" s="262"/>
      <c r="OQF66" s="262"/>
      <c r="OQG66" s="262"/>
      <c r="OQH66" s="262"/>
      <c r="OQI66" s="262"/>
      <c r="OQJ66" s="388"/>
      <c r="OQK66" s="388"/>
      <c r="OQL66" s="388"/>
      <c r="OQM66" s="349"/>
      <c r="OQN66" s="262"/>
      <c r="OQO66" s="262"/>
      <c r="OQP66" s="262"/>
      <c r="OQQ66" s="350"/>
      <c r="OQR66" s="262"/>
      <c r="OQS66" s="262"/>
      <c r="OQT66" s="262"/>
      <c r="OQU66" s="262"/>
      <c r="OQV66" s="262"/>
      <c r="OQW66" s="262"/>
      <c r="OQX66" s="262"/>
      <c r="OQY66" s="262"/>
      <c r="OQZ66" s="262"/>
      <c r="ORA66" s="388"/>
      <c r="ORB66" s="388"/>
      <c r="ORC66" s="388"/>
      <c r="ORD66" s="349"/>
      <c r="ORE66" s="262"/>
      <c r="ORF66" s="262"/>
      <c r="ORG66" s="262"/>
      <c r="ORH66" s="350"/>
      <c r="ORI66" s="262"/>
      <c r="ORJ66" s="262"/>
      <c r="ORK66" s="262"/>
      <c r="ORL66" s="262"/>
      <c r="ORM66" s="262"/>
      <c r="ORN66" s="262"/>
      <c r="ORO66" s="262"/>
      <c r="ORP66" s="262"/>
      <c r="ORQ66" s="262"/>
      <c r="ORR66" s="388"/>
      <c r="ORS66" s="388"/>
      <c r="ORT66" s="388"/>
      <c r="ORU66" s="349"/>
      <c r="ORV66" s="262"/>
      <c r="ORW66" s="262"/>
      <c r="ORX66" s="262"/>
      <c r="ORY66" s="350"/>
      <c r="ORZ66" s="262"/>
      <c r="OSA66" s="262"/>
      <c r="OSB66" s="262"/>
      <c r="OSC66" s="262"/>
      <c r="OSD66" s="262"/>
      <c r="OSE66" s="262"/>
      <c r="OSF66" s="262"/>
      <c r="OSG66" s="262"/>
      <c r="OSH66" s="262"/>
      <c r="OSI66" s="388"/>
      <c r="OSJ66" s="388"/>
      <c r="OSK66" s="388"/>
      <c r="OSL66" s="349"/>
      <c r="OSM66" s="262"/>
      <c r="OSN66" s="262"/>
      <c r="OSO66" s="262"/>
      <c r="OSP66" s="350"/>
      <c r="OSQ66" s="262"/>
      <c r="OSR66" s="262"/>
      <c r="OSS66" s="262"/>
      <c r="OST66" s="262"/>
      <c r="OSU66" s="262"/>
      <c r="OSV66" s="262"/>
      <c r="OSW66" s="262"/>
      <c r="OSX66" s="262"/>
      <c r="OSY66" s="262"/>
      <c r="OSZ66" s="388"/>
      <c r="OTA66" s="388"/>
      <c r="OTB66" s="388"/>
      <c r="OTC66" s="349"/>
      <c r="OTD66" s="262"/>
      <c r="OTE66" s="262"/>
      <c r="OTF66" s="262"/>
      <c r="OTG66" s="350"/>
      <c r="OTH66" s="262"/>
      <c r="OTI66" s="262"/>
      <c r="OTJ66" s="262"/>
      <c r="OTK66" s="262"/>
      <c r="OTL66" s="262"/>
      <c r="OTM66" s="262"/>
      <c r="OTN66" s="262"/>
      <c r="OTO66" s="262"/>
      <c r="OTP66" s="262"/>
      <c r="OTQ66" s="388"/>
      <c r="OTR66" s="388"/>
      <c r="OTS66" s="388"/>
      <c r="OTT66" s="349"/>
      <c r="OTU66" s="262"/>
      <c r="OTV66" s="262"/>
      <c r="OTW66" s="262"/>
      <c r="OTX66" s="350"/>
      <c r="OTY66" s="262"/>
      <c r="OTZ66" s="262"/>
      <c r="OUA66" s="262"/>
      <c r="OUB66" s="262"/>
      <c r="OUC66" s="262"/>
      <c r="OUD66" s="262"/>
      <c r="OUE66" s="262"/>
      <c r="OUF66" s="262"/>
      <c r="OUG66" s="262"/>
      <c r="OUH66" s="388"/>
      <c r="OUI66" s="388"/>
      <c r="OUJ66" s="388"/>
      <c r="OUK66" s="349"/>
      <c r="OUL66" s="262"/>
      <c r="OUM66" s="262"/>
      <c r="OUN66" s="262"/>
      <c r="OUO66" s="350"/>
      <c r="OUP66" s="262"/>
      <c r="OUQ66" s="262"/>
      <c r="OUR66" s="262"/>
      <c r="OUS66" s="262"/>
      <c r="OUT66" s="262"/>
      <c r="OUU66" s="262"/>
      <c r="OUV66" s="262"/>
      <c r="OUW66" s="262"/>
      <c r="OUX66" s="262"/>
      <c r="OUY66" s="388"/>
      <c r="OUZ66" s="388"/>
      <c r="OVA66" s="388"/>
      <c r="OVB66" s="349"/>
      <c r="OVC66" s="262"/>
      <c r="OVD66" s="262"/>
      <c r="OVE66" s="262"/>
      <c r="OVF66" s="350"/>
      <c r="OVG66" s="262"/>
      <c r="OVH66" s="262"/>
      <c r="OVI66" s="262"/>
      <c r="OVJ66" s="262"/>
      <c r="OVK66" s="262"/>
      <c r="OVL66" s="262"/>
      <c r="OVM66" s="262"/>
      <c r="OVN66" s="262"/>
      <c r="OVO66" s="262"/>
      <c r="OVP66" s="388"/>
      <c r="OVQ66" s="388"/>
      <c r="OVR66" s="388"/>
      <c r="OVS66" s="349"/>
      <c r="OVT66" s="262"/>
      <c r="OVU66" s="262"/>
      <c r="OVV66" s="262"/>
      <c r="OVW66" s="350"/>
      <c r="OVX66" s="262"/>
      <c r="OVY66" s="262"/>
      <c r="OVZ66" s="262"/>
      <c r="OWA66" s="262"/>
      <c r="OWB66" s="262"/>
      <c r="OWC66" s="262"/>
      <c r="OWD66" s="262"/>
      <c r="OWE66" s="262"/>
      <c r="OWF66" s="262"/>
      <c r="OWG66" s="388"/>
      <c r="OWH66" s="388"/>
      <c r="OWI66" s="388"/>
      <c r="OWJ66" s="349"/>
      <c r="OWK66" s="262"/>
      <c r="OWL66" s="262"/>
      <c r="OWM66" s="262"/>
      <c r="OWN66" s="350"/>
      <c r="OWO66" s="262"/>
      <c r="OWP66" s="262"/>
      <c r="OWQ66" s="262"/>
      <c r="OWR66" s="262"/>
      <c r="OWS66" s="262"/>
      <c r="OWT66" s="262"/>
      <c r="OWU66" s="262"/>
      <c r="OWV66" s="262"/>
      <c r="OWW66" s="262"/>
      <c r="OWX66" s="388"/>
      <c r="OWY66" s="388"/>
      <c r="OWZ66" s="388"/>
      <c r="OXA66" s="349"/>
      <c r="OXB66" s="262"/>
      <c r="OXC66" s="262"/>
      <c r="OXD66" s="262"/>
      <c r="OXE66" s="350"/>
      <c r="OXF66" s="262"/>
      <c r="OXG66" s="262"/>
      <c r="OXH66" s="262"/>
      <c r="OXI66" s="262"/>
      <c r="OXJ66" s="262"/>
      <c r="OXK66" s="262"/>
      <c r="OXL66" s="262"/>
      <c r="OXM66" s="262"/>
      <c r="OXN66" s="262"/>
      <c r="OXO66" s="388"/>
      <c r="OXP66" s="388"/>
      <c r="OXQ66" s="388"/>
      <c r="OXR66" s="349"/>
      <c r="OXS66" s="262"/>
      <c r="OXT66" s="262"/>
      <c r="OXU66" s="262"/>
      <c r="OXV66" s="350"/>
      <c r="OXW66" s="262"/>
      <c r="OXX66" s="262"/>
      <c r="OXY66" s="262"/>
      <c r="OXZ66" s="262"/>
      <c r="OYA66" s="262"/>
      <c r="OYB66" s="262"/>
      <c r="OYC66" s="262"/>
      <c r="OYD66" s="262"/>
      <c r="OYE66" s="262"/>
      <c r="OYF66" s="388"/>
      <c r="OYG66" s="388"/>
      <c r="OYH66" s="388"/>
      <c r="OYI66" s="349"/>
      <c r="OYJ66" s="262"/>
      <c r="OYK66" s="262"/>
      <c r="OYL66" s="262"/>
      <c r="OYM66" s="350"/>
      <c r="OYN66" s="262"/>
      <c r="OYO66" s="262"/>
      <c r="OYP66" s="262"/>
      <c r="OYQ66" s="262"/>
      <c r="OYR66" s="262"/>
      <c r="OYS66" s="262"/>
      <c r="OYT66" s="262"/>
      <c r="OYU66" s="262"/>
      <c r="OYV66" s="262"/>
      <c r="OYW66" s="388"/>
      <c r="OYX66" s="388"/>
      <c r="OYY66" s="388"/>
      <c r="OYZ66" s="349"/>
      <c r="OZA66" s="262"/>
      <c r="OZB66" s="262"/>
      <c r="OZC66" s="262"/>
      <c r="OZD66" s="350"/>
      <c r="OZE66" s="262"/>
      <c r="OZF66" s="262"/>
      <c r="OZG66" s="262"/>
      <c r="OZH66" s="262"/>
      <c r="OZI66" s="262"/>
      <c r="OZJ66" s="262"/>
      <c r="OZK66" s="262"/>
      <c r="OZL66" s="262"/>
      <c r="OZM66" s="262"/>
      <c r="OZN66" s="388"/>
      <c r="OZO66" s="388"/>
      <c r="OZP66" s="388"/>
      <c r="OZQ66" s="349"/>
      <c r="OZR66" s="262"/>
      <c r="OZS66" s="262"/>
      <c r="OZT66" s="262"/>
      <c r="OZU66" s="350"/>
      <c r="OZV66" s="262"/>
      <c r="OZW66" s="262"/>
      <c r="OZX66" s="262"/>
      <c r="OZY66" s="262"/>
      <c r="OZZ66" s="262"/>
      <c r="PAA66" s="262"/>
      <c r="PAB66" s="262"/>
      <c r="PAC66" s="262"/>
      <c r="PAD66" s="262"/>
      <c r="PAE66" s="388"/>
      <c r="PAF66" s="388"/>
      <c r="PAG66" s="388"/>
      <c r="PAH66" s="349"/>
      <c r="PAI66" s="262"/>
      <c r="PAJ66" s="262"/>
      <c r="PAK66" s="262"/>
      <c r="PAL66" s="350"/>
      <c r="PAM66" s="262"/>
      <c r="PAN66" s="262"/>
      <c r="PAO66" s="262"/>
      <c r="PAP66" s="262"/>
      <c r="PAQ66" s="262"/>
      <c r="PAR66" s="262"/>
      <c r="PAS66" s="262"/>
      <c r="PAT66" s="262"/>
      <c r="PAU66" s="262"/>
      <c r="PAV66" s="388"/>
      <c r="PAW66" s="388"/>
      <c r="PAX66" s="388"/>
      <c r="PAY66" s="349"/>
      <c r="PAZ66" s="262"/>
      <c r="PBA66" s="262"/>
      <c r="PBB66" s="262"/>
      <c r="PBC66" s="350"/>
      <c r="PBD66" s="262"/>
      <c r="PBE66" s="262"/>
      <c r="PBF66" s="262"/>
      <c r="PBG66" s="262"/>
      <c r="PBH66" s="262"/>
      <c r="PBI66" s="262"/>
      <c r="PBJ66" s="262"/>
      <c r="PBK66" s="262"/>
      <c r="PBL66" s="262"/>
      <c r="PBM66" s="388"/>
      <c r="PBN66" s="388"/>
      <c r="PBO66" s="388"/>
      <c r="PBP66" s="349"/>
      <c r="PBQ66" s="262"/>
      <c r="PBR66" s="262"/>
      <c r="PBS66" s="262"/>
      <c r="PBT66" s="350"/>
      <c r="PBU66" s="262"/>
      <c r="PBV66" s="262"/>
      <c r="PBW66" s="262"/>
      <c r="PBX66" s="262"/>
      <c r="PBY66" s="262"/>
      <c r="PBZ66" s="262"/>
      <c r="PCA66" s="262"/>
      <c r="PCB66" s="262"/>
      <c r="PCC66" s="262"/>
      <c r="PCD66" s="388"/>
      <c r="PCE66" s="388"/>
      <c r="PCF66" s="388"/>
      <c r="PCG66" s="349"/>
      <c r="PCH66" s="262"/>
      <c r="PCI66" s="262"/>
      <c r="PCJ66" s="262"/>
      <c r="PCK66" s="350"/>
      <c r="PCL66" s="262"/>
      <c r="PCM66" s="262"/>
      <c r="PCN66" s="262"/>
      <c r="PCO66" s="262"/>
      <c r="PCP66" s="262"/>
      <c r="PCQ66" s="262"/>
      <c r="PCR66" s="262"/>
      <c r="PCS66" s="262"/>
      <c r="PCT66" s="262"/>
      <c r="PCU66" s="388"/>
      <c r="PCV66" s="388"/>
      <c r="PCW66" s="388"/>
      <c r="PCX66" s="349"/>
      <c r="PCY66" s="262"/>
      <c r="PCZ66" s="262"/>
      <c r="PDA66" s="262"/>
      <c r="PDB66" s="350"/>
      <c r="PDC66" s="262"/>
      <c r="PDD66" s="262"/>
      <c r="PDE66" s="262"/>
      <c r="PDF66" s="262"/>
      <c r="PDG66" s="262"/>
      <c r="PDH66" s="262"/>
      <c r="PDI66" s="262"/>
      <c r="PDJ66" s="262"/>
      <c r="PDK66" s="262"/>
      <c r="PDL66" s="388"/>
      <c r="PDM66" s="388"/>
      <c r="PDN66" s="388"/>
      <c r="PDO66" s="349"/>
      <c r="PDP66" s="262"/>
      <c r="PDQ66" s="262"/>
      <c r="PDR66" s="262"/>
      <c r="PDS66" s="350"/>
      <c r="PDT66" s="262"/>
      <c r="PDU66" s="262"/>
      <c r="PDV66" s="262"/>
      <c r="PDW66" s="262"/>
      <c r="PDX66" s="262"/>
      <c r="PDY66" s="262"/>
      <c r="PDZ66" s="262"/>
      <c r="PEA66" s="262"/>
      <c r="PEB66" s="262"/>
      <c r="PEC66" s="388"/>
      <c r="PED66" s="388"/>
      <c r="PEE66" s="388"/>
      <c r="PEF66" s="349"/>
      <c r="PEG66" s="262"/>
      <c r="PEH66" s="262"/>
      <c r="PEI66" s="262"/>
      <c r="PEJ66" s="350"/>
      <c r="PEK66" s="262"/>
      <c r="PEL66" s="262"/>
      <c r="PEM66" s="262"/>
      <c r="PEN66" s="262"/>
      <c r="PEO66" s="262"/>
      <c r="PEP66" s="262"/>
      <c r="PEQ66" s="262"/>
      <c r="PER66" s="262"/>
      <c r="PES66" s="262"/>
      <c r="PET66" s="388"/>
      <c r="PEU66" s="388"/>
      <c r="PEV66" s="388"/>
      <c r="PEW66" s="349"/>
      <c r="PEX66" s="262"/>
      <c r="PEY66" s="262"/>
      <c r="PEZ66" s="262"/>
      <c r="PFA66" s="350"/>
      <c r="PFB66" s="262"/>
      <c r="PFC66" s="262"/>
      <c r="PFD66" s="262"/>
      <c r="PFE66" s="262"/>
      <c r="PFF66" s="262"/>
      <c r="PFG66" s="262"/>
      <c r="PFH66" s="262"/>
      <c r="PFI66" s="262"/>
      <c r="PFJ66" s="262"/>
      <c r="PFK66" s="388"/>
      <c r="PFL66" s="388"/>
      <c r="PFM66" s="388"/>
      <c r="PFN66" s="349"/>
      <c r="PFO66" s="262"/>
      <c r="PFP66" s="262"/>
      <c r="PFQ66" s="262"/>
      <c r="PFR66" s="350"/>
      <c r="PFS66" s="262"/>
      <c r="PFT66" s="262"/>
      <c r="PFU66" s="262"/>
      <c r="PFV66" s="262"/>
      <c r="PFW66" s="262"/>
      <c r="PFX66" s="262"/>
      <c r="PFY66" s="262"/>
      <c r="PFZ66" s="262"/>
      <c r="PGA66" s="262"/>
      <c r="PGB66" s="388"/>
      <c r="PGC66" s="388"/>
      <c r="PGD66" s="388"/>
      <c r="PGE66" s="349"/>
      <c r="PGF66" s="262"/>
      <c r="PGG66" s="262"/>
      <c r="PGH66" s="262"/>
      <c r="PGI66" s="350"/>
      <c r="PGJ66" s="262"/>
      <c r="PGK66" s="262"/>
      <c r="PGL66" s="262"/>
      <c r="PGM66" s="262"/>
      <c r="PGN66" s="262"/>
      <c r="PGO66" s="262"/>
      <c r="PGP66" s="262"/>
      <c r="PGQ66" s="262"/>
      <c r="PGR66" s="262"/>
      <c r="PGS66" s="388"/>
      <c r="PGT66" s="388"/>
      <c r="PGU66" s="388"/>
      <c r="PGV66" s="349"/>
      <c r="PGW66" s="262"/>
      <c r="PGX66" s="262"/>
      <c r="PGY66" s="262"/>
      <c r="PGZ66" s="350"/>
      <c r="PHA66" s="262"/>
      <c r="PHB66" s="262"/>
      <c r="PHC66" s="262"/>
      <c r="PHD66" s="262"/>
      <c r="PHE66" s="262"/>
      <c r="PHF66" s="262"/>
      <c r="PHG66" s="262"/>
      <c r="PHH66" s="262"/>
      <c r="PHI66" s="262"/>
      <c r="PHJ66" s="388"/>
      <c r="PHK66" s="388"/>
      <c r="PHL66" s="388"/>
      <c r="PHM66" s="349"/>
      <c r="PHN66" s="262"/>
      <c r="PHO66" s="262"/>
      <c r="PHP66" s="262"/>
      <c r="PHQ66" s="350"/>
      <c r="PHR66" s="262"/>
      <c r="PHS66" s="262"/>
      <c r="PHT66" s="262"/>
      <c r="PHU66" s="262"/>
      <c r="PHV66" s="262"/>
      <c r="PHW66" s="262"/>
      <c r="PHX66" s="262"/>
      <c r="PHY66" s="262"/>
      <c r="PHZ66" s="262"/>
      <c r="PIA66" s="388"/>
      <c r="PIB66" s="388"/>
      <c r="PIC66" s="388"/>
      <c r="PID66" s="349"/>
      <c r="PIE66" s="262"/>
      <c r="PIF66" s="262"/>
      <c r="PIG66" s="262"/>
      <c r="PIH66" s="350"/>
      <c r="PII66" s="262"/>
      <c r="PIJ66" s="262"/>
      <c r="PIK66" s="262"/>
      <c r="PIL66" s="262"/>
      <c r="PIM66" s="262"/>
      <c r="PIN66" s="262"/>
      <c r="PIO66" s="262"/>
      <c r="PIP66" s="262"/>
      <c r="PIQ66" s="262"/>
      <c r="PIR66" s="388"/>
      <c r="PIS66" s="388"/>
      <c r="PIT66" s="388"/>
      <c r="PIU66" s="349"/>
      <c r="PIV66" s="262"/>
      <c r="PIW66" s="262"/>
      <c r="PIX66" s="262"/>
      <c r="PIY66" s="350"/>
      <c r="PIZ66" s="262"/>
      <c r="PJA66" s="262"/>
      <c r="PJB66" s="262"/>
      <c r="PJC66" s="262"/>
      <c r="PJD66" s="262"/>
      <c r="PJE66" s="262"/>
      <c r="PJF66" s="262"/>
      <c r="PJG66" s="262"/>
      <c r="PJH66" s="262"/>
      <c r="PJI66" s="388"/>
      <c r="PJJ66" s="388"/>
      <c r="PJK66" s="388"/>
      <c r="PJL66" s="349"/>
      <c r="PJM66" s="262"/>
      <c r="PJN66" s="262"/>
      <c r="PJO66" s="262"/>
      <c r="PJP66" s="350"/>
      <c r="PJQ66" s="262"/>
      <c r="PJR66" s="262"/>
      <c r="PJS66" s="262"/>
      <c r="PJT66" s="262"/>
      <c r="PJU66" s="262"/>
      <c r="PJV66" s="262"/>
      <c r="PJW66" s="262"/>
      <c r="PJX66" s="262"/>
      <c r="PJY66" s="262"/>
      <c r="PJZ66" s="388"/>
      <c r="PKA66" s="388"/>
      <c r="PKB66" s="388"/>
      <c r="PKC66" s="349"/>
      <c r="PKD66" s="262"/>
      <c r="PKE66" s="262"/>
      <c r="PKF66" s="262"/>
      <c r="PKG66" s="350"/>
      <c r="PKH66" s="262"/>
      <c r="PKI66" s="262"/>
      <c r="PKJ66" s="262"/>
      <c r="PKK66" s="262"/>
      <c r="PKL66" s="262"/>
      <c r="PKM66" s="262"/>
      <c r="PKN66" s="262"/>
      <c r="PKO66" s="262"/>
      <c r="PKP66" s="262"/>
      <c r="PKQ66" s="388"/>
      <c r="PKR66" s="388"/>
      <c r="PKS66" s="388"/>
      <c r="PKT66" s="349"/>
      <c r="PKU66" s="262"/>
      <c r="PKV66" s="262"/>
      <c r="PKW66" s="262"/>
      <c r="PKX66" s="350"/>
      <c r="PKY66" s="262"/>
      <c r="PKZ66" s="262"/>
      <c r="PLA66" s="262"/>
      <c r="PLB66" s="262"/>
      <c r="PLC66" s="262"/>
      <c r="PLD66" s="262"/>
      <c r="PLE66" s="262"/>
      <c r="PLF66" s="262"/>
      <c r="PLG66" s="262"/>
      <c r="PLH66" s="388"/>
      <c r="PLI66" s="388"/>
      <c r="PLJ66" s="388"/>
      <c r="PLK66" s="349"/>
      <c r="PLL66" s="262"/>
      <c r="PLM66" s="262"/>
      <c r="PLN66" s="262"/>
      <c r="PLO66" s="350"/>
      <c r="PLP66" s="262"/>
      <c r="PLQ66" s="262"/>
      <c r="PLR66" s="262"/>
      <c r="PLS66" s="262"/>
      <c r="PLT66" s="262"/>
      <c r="PLU66" s="262"/>
      <c r="PLV66" s="262"/>
      <c r="PLW66" s="262"/>
      <c r="PLX66" s="262"/>
      <c r="PLY66" s="388"/>
      <c r="PLZ66" s="388"/>
      <c r="PMA66" s="388"/>
      <c r="PMB66" s="349"/>
      <c r="PMC66" s="262"/>
      <c r="PMD66" s="262"/>
      <c r="PME66" s="262"/>
      <c r="PMF66" s="350"/>
      <c r="PMG66" s="262"/>
      <c r="PMH66" s="262"/>
      <c r="PMI66" s="262"/>
      <c r="PMJ66" s="262"/>
      <c r="PMK66" s="262"/>
      <c r="PML66" s="262"/>
      <c r="PMM66" s="262"/>
      <c r="PMN66" s="262"/>
      <c r="PMO66" s="262"/>
      <c r="PMP66" s="388"/>
      <c r="PMQ66" s="388"/>
      <c r="PMR66" s="388"/>
      <c r="PMS66" s="349"/>
      <c r="PMT66" s="262"/>
      <c r="PMU66" s="262"/>
      <c r="PMV66" s="262"/>
      <c r="PMW66" s="350"/>
      <c r="PMX66" s="262"/>
      <c r="PMY66" s="262"/>
      <c r="PMZ66" s="262"/>
      <c r="PNA66" s="262"/>
      <c r="PNB66" s="262"/>
      <c r="PNC66" s="262"/>
      <c r="PND66" s="262"/>
      <c r="PNE66" s="262"/>
      <c r="PNF66" s="262"/>
      <c r="PNG66" s="388"/>
      <c r="PNH66" s="388"/>
      <c r="PNI66" s="388"/>
      <c r="PNJ66" s="349"/>
      <c r="PNK66" s="262"/>
      <c r="PNL66" s="262"/>
      <c r="PNM66" s="262"/>
      <c r="PNN66" s="350"/>
      <c r="PNO66" s="262"/>
      <c r="PNP66" s="262"/>
      <c r="PNQ66" s="262"/>
      <c r="PNR66" s="262"/>
      <c r="PNS66" s="262"/>
      <c r="PNT66" s="262"/>
      <c r="PNU66" s="262"/>
      <c r="PNV66" s="262"/>
      <c r="PNW66" s="262"/>
      <c r="PNX66" s="388"/>
      <c r="PNY66" s="388"/>
      <c r="PNZ66" s="388"/>
      <c r="POA66" s="349"/>
      <c r="POB66" s="262"/>
      <c r="POC66" s="262"/>
      <c r="POD66" s="262"/>
      <c r="POE66" s="350"/>
      <c r="POF66" s="262"/>
      <c r="POG66" s="262"/>
      <c r="POH66" s="262"/>
      <c r="POI66" s="262"/>
      <c r="POJ66" s="262"/>
      <c r="POK66" s="262"/>
      <c r="POL66" s="262"/>
      <c r="POM66" s="262"/>
      <c r="PON66" s="262"/>
      <c r="POO66" s="388"/>
      <c r="POP66" s="388"/>
      <c r="POQ66" s="388"/>
      <c r="POR66" s="349"/>
      <c r="POS66" s="262"/>
      <c r="POT66" s="262"/>
      <c r="POU66" s="262"/>
      <c r="POV66" s="350"/>
      <c r="POW66" s="262"/>
      <c r="POX66" s="262"/>
      <c r="POY66" s="262"/>
      <c r="POZ66" s="262"/>
      <c r="PPA66" s="262"/>
      <c r="PPB66" s="262"/>
      <c r="PPC66" s="262"/>
      <c r="PPD66" s="262"/>
      <c r="PPE66" s="262"/>
      <c r="PPF66" s="388"/>
      <c r="PPG66" s="388"/>
      <c r="PPH66" s="388"/>
      <c r="PPI66" s="349"/>
      <c r="PPJ66" s="262"/>
      <c r="PPK66" s="262"/>
      <c r="PPL66" s="262"/>
      <c r="PPM66" s="350"/>
      <c r="PPN66" s="262"/>
      <c r="PPO66" s="262"/>
      <c r="PPP66" s="262"/>
      <c r="PPQ66" s="262"/>
      <c r="PPR66" s="262"/>
      <c r="PPS66" s="262"/>
      <c r="PPT66" s="262"/>
      <c r="PPU66" s="262"/>
      <c r="PPV66" s="262"/>
      <c r="PPW66" s="388"/>
      <c r="PPX66" s="388"/>
      <c r="PPY66" s="388"/>
      <c r="PPZ66" s="349"/>
      <c r="PQA66" s="262"/>
      <c r="PQB66" s="262"/>
      <c r="PQC66" s="262"/>
      <c r="PQD66" s="350"/>
      <c r="PQE66" s="262"/>
      <c r="PQF66" s="262"/>
      <c r="PQG66" s="262"/>
      <c r="PQH66" s="262"/>
      <c r="PQI66" s="262"/>
      <c r="PQJ66" s="262"/>
      <c r="PQK66" s="262"/>
      <c r="PQL66" s="262"/>
      <c r="PQM66" s="262"/>
      <c r="PQN66" s="388"/>
      <c r="PQO66" s="388"/>
      <c r="PQP66" s="388"/>
      <c r="PQQ66" s="349"/>
      <c r="PQR66" s="262"/>
      <c r="PQS66" s="262"/>
      <c r="PQT66" s="262"/>
      <c r="PQU66" s="350"/>
      <c r="PQV66" s="262"/>
      <c r="PQW66" s="262"/>
      <c r="PQX66" s="262"/>
      <c r="PQY66" s="262"/>
      <c r="PQZ66" s="262"/>
      <c r="PRA66" s="262"/>
      <c r="PRB66" s="262"/>
      <c r="PRC66" s="262"/>
      <c r="PRD66" s="262"/>
      <c r="PRE66" s="388"/>
      <c r="PRF66" s="388"/>
      <c r="PRG66" s="388"/>
      <c r="PRH66" s="349"/>
      <c r="PRI66" s="262"/>
      <c r="PRJ66" s="262"/>
      <c r="PRK66" s="262"/>
      <c r="PRL66" s="350"/>
      <c r="PRM66" s="262"/>
      <c r="PRN66" s="262"/>
      <c r="PRO66" s="262"/>
      <c r="PRP66" s="262"/>
      <c r="PRQ66" s="262"/>
      <c r="PRR66" s="262"/>
      <c r="PRS66" s="262"/>
      <c r="PRT66" s="262"/>
      <c r="PRU66" s="262"/>
      <c r="PRV66" s="388"/>
      <c r="PRW66" s="388"/>
      <c r="PRX66" s="388"/>
      <c r="PRY66" s="349"/>
      <c r="PRZ66" s="262"/>
      <c r="PSA66" s="262"/>
      <c r="PSB66" s="262"/>
      <c r="PSC66" s="350"/>
      <c r="PSD66" s="262"/>
      <c r="PSE66" s="262"/>
      <c r="PSF66" s="262"/>
      <c r="PSG66" s="262"/>
      <c r="PSH66" s="262"/>
      <c r="PSI66" s="262"/>
      <c r="PSJ66" s="262"/>
      <c r="PSK66" s="262"/>
      <c r="PSL66" s="262"/>
      <c r="PSM66" s="388"/>
      <c r="PSN66" s="388"/>
      <c r="PSO66" s="388"/>
      <c r="PSP66" s="349"/>
      <c r="PSQ66" s="262"/>
      <c r="PSR66" s="262"/>
      <c r="PSS66" s="262"/>
      <c r="PST66" s="350"/>
      <c r="PSU66" s="262"/>
      <c r="PSV66" s="262"/>
      <c r="PSW66" s="262"/>
      <c r="PSX66" s="262"/>
      <c r="PSY66" s="262"/>
      <c r="PSZ66" s="262"/>
      <c r="PTA66" s="262"/>
      <c r="PTB66" s="262"/>
      <c r="PTC66" s="262"/>
      <c r="PTD66" s="388"/>
      <c r="PTE66" s="388"/>
      <c r="PTF66" s="388"/>
      <c r="PTG66" s="349"/>
      <c r="PTH66" s="262"/>
      <c r="PTI66" s="262"/>
      <c r="PTJ66" s="262"/>
      <c r="PTK66" s="350"/>
      <c r="PTL66" s="262"/>
      <c r="PTM66" s="262"/>
      <c r="PTN66" s="262"/>
      <c r="PTO66" s="262"/>
      <c r="PTP66" s="262"/>
      <c r="PTQ66" s="262"/>
      <c r="PTR66" s="262"/>
      <c r="PTS66" s="262"/>
      <c r="PTT66" s="262"/>
      <c r="PTU66" s="388"/>
      <c r="PTV66" s="388"/>
      <c r="PTW66" s="388"/>
      <c r="PTX66" s="349"/>
      <c r="PTY66" s="262"/>
      <c r="PTZ66" s="262"/>
      <c r="PUA66" s="262"/>
      <c r="PUB66" s="350"/>
      <c r="PUC66" s="262"/>
      <c r="PUD66" s="262"/>
      <c r="PUE66" s="262"/>
      <c r="PUF66" s="262"/>
      <c r="PUG66" s="262"/>
      <c r="PUH66" s="262"/>
      <c r="PUI66" s="262"/>
      <c r="PUJ66" s="262"/>
      <c r="PUK66" s="262"/>
      <c r="PUL66" s="388"/>
      <c r="PUM66" s="388"/>
      <c r="PUN66" s="388"/>
      <c r="PUO66" s="349"/>
      <c r="PUP66" s="262"/>
      <c r="PUQ66" s="262"/>
      <c r="PUR66" s="262"/>
      <c r="PUS66" s="350"/>
      <c r="PUT66" s="262"/>
      <c r="PUU66" s="262"/>
      <c r="PUV66" s="262"/>
      <c r="PUW66" s="262"/>
      <c r="PUX66" s="262"/>
      <c r="PUY66" s="262"/>
      <c r="PUZ66" s="262"/>
      <c r="PVA66" s="262"/>
      <c r="PVB66" s="262"/>
      <c r="PVC66" s="388"/>
      <c r="PVD66" s="388"/>
      <c r="PVE66" s="388"/>
      <c r="PVF66" s="349"/>
      <c r="PVG66" s="262"/>
      <c r="PVH66" s="262"/>
      <c r="PVI66" s="262"/>
      <c r="PVJ66" s="350"/>
      <c r="PVK66" s="262"/>
      <c r="PVL66" s="262"/>
      <c r="PVM66" s="262"/>
      <c r="PVN66" s="262"/>
      <c r="PVO66" s="262"/>
      <c r="PVP66" s="262"/>
      <c r="PVQ66" s="262"/>
      <c r="PVR66" s="262"/>
      <c r="PVS66" s="262"/>
      <c r="PVT66" s="388"/>
      <c r="PVU66" s="388"/>
      <c r="PVV66" s="388"/>
      <c r="PVW66" s="349"/>
      <c r="PVX66" s="262"/>
      <c r="PVY66" s="262"/>
      <c r="PVZ66" s="262"/>
      <c r="PWA66" s="350"/>
      <c r="PWB66" s="262"/>
      <c r="PWC66" s="262"/>
      <c r="PWD66" s="262"/>
      <c r="PWE66" s="262"/>
      <c r="PWF66" s="262"/>
      <c r="PWG66" s="262"/>
      <c r="PWH66" s="262"/>
      <c r="PWI66" s="262"/>
      <c r="PWJ66" s="262"/>
      <c r="PWK66" s="388"/>
      <c r="PWL66" s="388"/>
      <c r="PWM66" s="388"/>
      <c r="PWN66" s="349"/>
      <c r="PWO66" s="262"/>
      <c r="PWP66" s="262"/>
      <c r="PWQ66" s="262"/>
      <c r="PWR66" s="350"/>
      <c r="PWS66" s="262"/>
      <c r="PWT66" s="262"/>
      <c r="PWU66" s="262"/>
      <c r="PWV66" s="262"/>
      <c r="PWW66" s="262"/>
      <c r="PWX66" s="262"/>
      <c r="PWY66" s="262"/>
      <c r="PWZ66" s="262"/>
      <c r="PXA66" s="262"/>
      <c r="PXB66" s="388"/>
      <c r="PXC66" s="388"/>
      <c r="PXD66" s="388"/>
      <c r="PXE66" s="349"/>
      <c r="PXF66" s="262"/>
      <c r="PXG66" s="262"/>
      <c r="PXH66" s="262"/>
      <c r="PXI66" s="350"/>
      <c r="PXJ66" s="262"/>
      <c r="PXK66" s="262"/>
      <c r="PXL66" s="262"/>
      <c r="PXM66" s="262"/>
      <c r="PXN66" s="262"/>
      <c r="PXO66" s="262"/>
      <c r="PXP66" s="262"/>
      <c r="PXQ66" s="262"/>
      <c r="PXR66" s="262"/>
      <c r="PXS66" s="388"/>
      <c r="PXT66" s="388"/>
      <c r="PXU66" s="388"/>
      <c r="PXV66" s="349"/>
      <c r="PXW66" s="262"/>
      <c r="PXX66" s="262"/>
      <c r="PXY66" s="262"/>
      <c r="PXZ66" s="350"/>
      <c r="PYA66" s="262"/>
      <c r="PYB66" s="262"/>
      <c r="PYC66" s="262"/>
      <c r="PYD66" s="262"/>
      <c r="PYE66" s="262"/>
      <c r="PYF66" s="262"/>
      <c r="PYG66" s="262"/>
      <c r="PYH66" s="262"/>
      <c r="PYI66" s="262"/>
      <c r="PYJ66" s="388"/>
      <c r="PYK66" s="388"/>
      <c r="PYL66" s="388"/>
      <c r="PYM66" s="349"/>
      <c r="PYN66" s="262"/>
      <c r="PYO66" s="262"/>
      <c r="PYP66" s="262"/>
      <c r="PYQ66" s="350"/>
      <c r="PYR66" s="262"/>
      <c r="PYS66" s="262"/>
      <c r="PYT66" s="262"/>
      <c r="PYU66" s="262"/>
      <c r="PYV66" s="262"/>
      <c r="PYW66" s="262"/>
      <c r="PYX66" s="262"/>
      <c r="PYY66" s="262"/>
      <c r="PYZ66" s="262"/>
      <c r="PZA66" s="388"/>
      <c r="PZB66" s="388"/>
      <c r="PZC66" s="388"/>
      <c r="PZD66" s="349"/>
      <c r="PZE66" s="262"/>
      <c r="PZF66" s="262"/>
      <c r="PZG66" s="262"/>
      <c r="PZH66" s="350"/>
      <c r="PZI66" s="262"/>
      <c r="PZJ66" s="262"/>
      <c r="PZK66" s="262"/>
      <c r="PZL66" s="262"/>
      <c r="PZM66" s="262"/>
      <c r="PZN66" s="262"/>
      <c r="PZO66" s="262"/>
      <c r="PZP66" s="262"/>
      <c r="PZQ66" s="262"/>
      <c r="PZR66" s="388"/>
      <c r="PZS66" s="388"/>
      <c r="PZT66" s="388"/>
      <c r="PZU66" s="349"/>
      <c r="PZV66" s="262"/>
      <c r="PZW66" s="262"/>
      <c r="PZX66" s="262"/>
      <c r="PZY66" s="350"/>
      <c r="PZZ66" s="262"/>
      <c r="QAA66" s="262"/>
      <c r="QAB66" s="262"/>
      <c r="QAC66" s="262"/>
      <c r="QAD66" s="262"/>
      <c r="QAE66" s="262"/>
      <c r="QAF66" s="262"/>
      <c r="QAG66" s="262"/>
      <c r="QAH66" s="262"/>
      <c r="QAI66" s="388"/>
      <c r="QAJ66" s="388"/>
      <c r="QAK66" s="388"/>
      <c r="QAL66" s="349"/>
      <c r="QAM66" s="262"/>
      <c r="QAN66" s="262"/>
      <c r="QAO66" s="262"/>
      <c r="QAP66" s="350"/>
      <c r="QAQ66" s="262"/>
      <c r="QAR66" s="262"/>
      <c r="QAS66" s="262"/>
      <c r="QAT66" s="262"/>
      <c r="QAU66" s="262"/>
      <c r="QAV66" s="262"/>
      <c r="QAW66" s="262"/>
      <c r="QAX66" s="262"/>
      <c r="QAY66" s="262"/>
      <c r="QAZ66" s="388"/>
      <c r="QBA66" s="388"/>
      <c r="QBB66" s="388"/>
      <c r="QBC66" s="349"/>
      <c r="QBD66" s="262"/>
      <c r="QBE66" s="262"/>
      <c r="QBF66" s="262"/>
      <c r="QBG66" s="350"/>
      <c r="QBH66" s="262"/>
      <c r="QBI66" s="262"/>
      <c r="QBJ66" s="262"/>
      <c r="QBK66" s="262"/>
      <c r="QBL66" s="262"/>
      <c r="QBM66" s="262"/>
      <c r="QBN66" s="262"/>
      <c r="QBO66" s="262"/>
      <c r="QBP66" s="262"/>
      <c r="QBQ66" s="388"/>
      <c r="QBR66" s="388"/>
      <c r="QBS66" s="388"/>
      <c r="QBT66" s="349"/>
      <c r="QBU66" s="262"/>
      <c r="QBV66" s="262"/>
      <c r="QBW66" s="262"/>
      <c r="QBX66" s="350"/>
      <c r="QBY66" s="262"/>
      <c r="QBZ66" s="262"/>
      <c r="QCA66" s="262"/>
      <c r="QCB66" s="262"/>
      <c r="QCC66" s="262"/>
      <c r="QCD66" s="262"/>
      <c r="QCE66" s="262"/>
      <c r="QCF66" s="262"/>
      <c r="QCG66" s="262"/>
      <c r="QCH66" s="388"/>
      <c r="QCI66" s="388"/>
      <c r="QCJ66" s="388"/>
      <c r="QCK66" s="349"/>
      <c r="QCL66" s="262"/>
      <c r="QCM66" s="262"/>
      <c r="QCN66" s="262"/>
      <c r="QCO66" s="350"/>
      <c r="QCP66" s="262"/>
      <c r="QCQ66" s="262"/>
      <c r="QCR66" s="262"/>
      <c r="QCS66" s="262"/>
      <c r="QCT66" s="262"/>
      <c r="QCU66" s="262"/>
      <c r="QCV66" s="262"/>
      <c r="QCW66" s="262"/>
      <c r="QCX66" s="262"/>
      <c r="QCY66" s="388"/>
      <c r="QCZ66" s="388"/>
      <c r="QDA66" s="388"/>
      <c r="QDB66" s="349"/>
      <c r="QDC66" s="262"/>
      <c r="QDD66" s="262"/>
      <c r="QDE66" s="262"/>
      <c r="QDF66" s="350"/>
      <c r="QDG66" s="262"/>
      <c r="QDH66" s="262"/>
      <c r="QDI66" s="262"/>
      <c r="QDJ66" s="262"/>
      <c r="QDK66" s="262"/>
      <c r="QDL66" s="262"/>
      <c r="QDM66" s="262"/>
      <c r="QDN66" s="262"/>
      <c r="QDO66" s="262"/>
      <c r="QDP66" s="388"/>
      <c r="QDQ66" s="388"/>
      <c r="QDR66" s="388"/>
      <c r="QDS66" s="349"/>
      <c r="QDT66" s="262"/>
      <c r="QDU66" s="262"/>
      <c r="QDV66" s="262"/>
      <c r="QDW66" s="350"/>
      <c r="QDX66" s="262"/>
      <c r="QDY66" s="262"/>
      <c r="QDZ66" s="262"/>
      <c r="QEA66" s="262"/>
      <c r="QEB66" s="262"/>
      <c r="QEC66" s="262"/>
      <c r="QED66" s="262"/>
      <c r="QEE66" s="262"/>
      <c r="QEF66" s="262"/>
      <c r="QEG66" s="388"/>
      <c r="QEH66" s="388"/>
      <c r="QEI66" s="388"/>
      <c r="QEJ66" s="349"/>
      <c r="QEK66" s="262"/>
      <c r="QEL66" s="262"/>
      <c r="QEM66" s="262"/>
      <c r="QEN66" s="350"/>
      <c r="QEO66" s="262"/>
      <c r="QEP66" s="262"/>
      <c r="QEQ66" s="262"/>
      <c r="QER66" s="262"/>
      <c r="QES66" s="262"/>
      <c r="QET66" s="262"/>
      <c r="QEU66" s="262"/>
      <c r="QEV66" s="262"/>
      <c r="QEW66" s="262"/>
      <c r="QEX66" s="388"/>
      <c r="QEY66" s="388"/>
      <c r="QEZ66" s="388"/>
      <c r="QFA66" s="349"/>
      <c r="QFB66" s="262"/>
      <c r="QFC66" s="262"/>
      <c r="QFD66" s="262"/>
      <c r="QFE66" s="350"/>
      <c r="QFF66" s="262"/>
      <c r="QFG66" s="262"/>
      <c r="QFH66" s="262"/>
      <c r="QFI66" s="262"/>
      <c r="QFJ66" s="262"/>
      <c r="QFK66" s="262"/>
      <c r="QFL66" s="262"/>
      <c r="QFM66" s="262"/>
      <c r="QFN66" s="262"/>
      <c r="QFO66" s="388"/>
      <c r="QFP66" s="388"/>
      <c r="QFQ66" s="388"/>
      <c r="QFR66" s="349"/>
      <c r="QFS66" s="262"/>
      <c r="QFT66" s="262"/>
      <c r="QFU66" s="262"/>
      <c r="QFV66" s="350"/>
      <c r="QFW66" s="262"/>
      <c r="QFX66" s="262"/>
      <c r="QFY66" s="262"/>
      <c r="QFZ66" s="262"/>
      <c r="QGA66" s="262"/>
      <c r="QGB66" s="262"/>
      <c r="QGC66" s="262"/>
      <c r="QGD66" s="262"/>
      <c r="QGE66" s="262"/>
      <c r="QGF66" s="388"/>
      <c r="QGG66" s="388"/>
      <c r="QGH66" s="388"/>
      <c r="QGI66" s="349"/>
      <c r="QGJ66" s="262"/>
      <c r="QGK66" s="262"/>
      <c r="QGL66" s="262"/>
      <c r="QGM66" s="350"/>
      <c r="QGN66" s="262"/>
      <c r="QGO66" s="262"/>
      <c r="QGP66" s="262"/>
      <c r="QGQ66" s="262"/>
      <c r="QGR66" s="262"/>
      <c r="QGS66" s="262"/>
      <c r="QGT66" s="262"/>
      <c r="QGU66" s="262"/>
      <c r="QGV66" s="262"/>
      <c r="QGW66" s="388"/>
      <c r="QGX66" s="388"/>
      <c r="QGY66" s="388"/>
      <c r="QGZ66" s="349"/>
      <c r="QHA66" s="262"/>
      <c r="QHB66" s="262"/>
      <c r="QHC66" s="262"/>
      <c r="QHD66" s="350"/>
      <c r="QHE66" s="262"/>
      <c r="QHF66" s="262"/>
      <c r="QHG66" s="262"/>
      <c r="QHH66" s="262"/>
      <c r="QHI66" s="262"/>
      <c r="QHJ66" s="262"/>
      <c r="QHK66" s="262"/>
      <c r="QHL66" s="262"/>
      <c r="QHM66" s="262"/>
      <c r="QHN66" s="388"/>
      <c r="QHO66" s="388"/>
      <c r="QHP66" s="388"/>
      <c r="QHQ66" s="349"/>
      <c r="QHR66" s="262"/>
      <c r="QHS66" s="262"/>
      <c r="QHT66" s="262"/>
      <c r="QHU66" s="350"/>
      <c r="QHV66" s="262"/>
      <c r="QHW66" s="262"/>
      <c r="QHX66" s="262"/>
      <c r="QHY66" s="262"/>
      <c r="QHZ66" s="262"/>
      <c r="QIA66" s="262"/>
      <c r="QIB66" s="262"/>
      <c r="QIC66" s="262"/>
      <c r="QID66" s="262"/>
      <c r="QIE66" s="388"/>
      <c r="QIF66" s="388"/>
      <c r="QIG66" s="388"/>
      <c r="QIH66" s="349"/>
      <c r="QII66" s="262"/>
      <c r="QIJ66" s="262"/>
      <c r="QIK66" s="262"/>
      <c r="QIL66" s="350"/>
      <c r="QIM66" s="262"/>
      <c r="QIN66" s="262"/>
      <c r="QIO66" s="262"/>
      <c r="QIP66" s="262"/>
      <c r="QIQ66" s="262"/>
      <c r="QIR66" s="262"/>
      <c r="QIS66" s="262"/>
      <c r="QIT66" s="262"/>
      <c r="QIU66" s="262"/>
      <c r="QIV66" s="388"/>
      <c r="QIW66" s="388"/>
      <c r="QIX66" s="388"/>
      <c r="QIY66" s="349"/>
      <c r="QIZ66" s="262"/>
      <c r="QJA66" s="262"/>
      <c r="QJB66" s="262"/>
      <c r="QJC66" s="350"/>
      <c r="QJD66" s="262"/>
      <c r="QJE66" s="262"/>
      <c r="QJF66" s="262"/>
      <c r="QJG66" s="262"/>
      <c r="QJH66" s="262"/>
      <c r="QJI66" s="262"/>
      <c r="QJJ66" s="262"/>
      <c r="QJK66" s="262"/>
      <c r="QJL66" s="262"/>
      <c r="QJM66" s="388"/>
      <c r="QJN66" s="388"/>
      <c r="QJO66" s="388"/>
      <c r="QJP66" s="349"/>
      <c r="QJQ66" s="262"/>
      <c r="QJR66" s="262"/>
      <c r="QJS66" s="262"/>
      <c r="QJT66" s="350"/>
      <c r="QJU66" s="262"/>
      <c r="QJV66" s="262"/>
      <c r="QJW66" s="262"/>
      <c r="QJX66" s="262"/>
      <c r="QJY66" s="262"/>
      <c r="QJZ66" s="262"/>
      <c r="QKA66" s="262"/>
      <c r="QKB66" s="262"/>
      <c r="QKC66" s="262"/>
      <c r="QKD66" s="388"/>
      <c r="QKE66" s="388"/>
      <c r="QKF66" s="388"/>
      <c r="QKG66" s="349"/>
      <c r="QKH66" s="262"/>
      <c r="QKI66" s="262"/>
      <c r="QKJ66" s="262"/>
      <c r="QKK66" s="350"/>
      <c r="QKL66" s="262"/>
      <c r="QKM66" s="262"/>
      <c r="QKN66" s="262"/>
      <c r="QKO66" s="262"/>
      <c r="QKP66" s="262"/>
      <c r="QKQ66" s="262"/>
      <c r="QKR66" s="262"/>
      <c r="QKS66" s="262"/>
      <c r="QKT66" s="262"/>
      <c r="QKU66" s="388"/>
      <c r="QKV66" s="388"/>
      <c r="QKW66" s="388"/>
      <c r="QKX66" s="349"/>
      <c r="QKY66" s="262"/>
      <c r="QKZ66" s="262"/>
      <c r="QLA66" s="262"/>
      <c r="QLB66" s="350"/>
      <c r="QLC66" s="262"/>
      <c r="QLD66" s="262"/>
      <c r="QLE66" s="262"/>
      <c r="QLF66" s="262"/>
      <c r="QLG66" s="262"/>
      <c r="QLH66" s="262"/>
      <c r="QLI66" s="262"/>
      <c r="QLJ66" s="262"/>
      <c r="QLK66" s="262"/>
      <c r="QLL66" s="388"/>
      <c r="QLM66" s="388"/>
      <c r="QLN66" s="388"/>
      <c r="QLO66" s="349"/>
      <c r="QLP66" s="262"/>
      <c r="QLQ66" s="262"/>
      <c r="QLR66" s="262"/>
      <c r="QLS66" s="350"/>
      <c r="QLT66" s="262"/>
      <c r="QLU66" s="262"/>
      <c r="QLV66" s="262"/>
      <c r="QLW66" s="262"/>
      <c r="QLX66" s="262"/>
      <c r="QLY66" s="262"/>
      <c r="QLZ66" s="262"/>
      <c r="QMA66" s="262"/>
      <c r="QMB66" s="262"/>
      <c r="QMC66" s="388"/>
      <c r="QMD66" s="388"/>
      <c r="QME66" s="388"/>
      <c r="QMF66" s="349"/>
      <c r="QMG66" s="262"/>
      <c r="QMH66" s="262"/>
      <c r="QMI66" s="262"/>
      <c r="QMJ66" s="350"/>
      <c r="QMK66" s="262"/>
      <c r="QML66" s="262"/>
      <c r="QMM66" s="262"/>
      <c r="QMN66" s="262"/>
      <c r="QMO66" s="262"/>
      <c r="QMP66" s="262"/>
      <c r="QMQ66" s="262"/>
      <c r="QMR66" s="262"/>
      <c r="QMS66" s="262"/>
      <c r="QMT66" s="388"/>
      <c r="QMU66" s="388"/>
      <c r="QMV66" s="388"/>
      <c r="QMW66" s="349"/>
      <c r="QMX66" s="262"/>
      <c r="QMY66" s="262"/>
      <c r="QMZ66" s="262"/>
      <c r="QNA66" s="350"/>
      <c r="QNB66" s="262"/>
      <c r="QNC66" s="262"/>
      <c r="QND66" s="262"/>
      <c r="QNE66" s="262"/>
      <c r="QNF66" s="262"/>
      <c r="QNG66" s="262"/>
      <c r="QNH66" s="262"/>
      <c r="QNI66" s="262"/>
      <c r="QNJ66" s="262"/>
      <c r="QNK66" s="388"/>
      <c r="QNL66" s="388"/>
      <c r="QNM66" s="388"/>
      <c r="QNN66" s="349"/>
      <c r="QNO66" s="262"/>
      <c r="QNP66" s="262"/>
      <c r="QNQ66" s="262"/>
      <c r="QNR66" s="350"/>
      <c r="QNS66" s="262"/>
      <c r="QNT66" s="262"/>
      <c r="QNU66" s="262"/>
      <c r="QNV66" s="262"/>
      <c r="QNW66" s="262"/>
      <c r="QNX66" s="262"/>
      <c r="QNY66" s="262"/>
      <c r="QNZ66" s="262"/>
      <c r="QOA66" s="262"/>
      <c r="QOB66" s="388"/>
      <c r="QOC66" s="388"/>
      <c r="QOD66" s="388"/>
      <c r="QOE66" s="349"/>
      <c r="QOF66" s="262"/>
      <c r="QOG66" s="262"/>
      <c r="QOH66" s="262"/>
      <c r="QOI66" s="350"/>
      <c r="QOJ66" s="262"/>
      <c r="QOK66" s="262"/>
      <c r="QOL66" s="262"/>
      <c r="QOM66" s="262"/>
      <c r="QON66" s="262"/>
      <c r="QOO66" s="262"/>
      <c r="QOP66" s="262"/>
      <c r="QOQ66" s="262"/>
      <c r="QOR66" s="262"/>
      <c r="QOS66" s="388"/>
      <c r="QOT66" s="388"/>
      <c r="QOU66" s="388"/>
      <c r="QOV66" s="349"/>
      <c r="QOW66" s="262"/>
      <c r="QOX66" s="262"/>
      <c r="QOY66" s="262"/>
      <c r="QOZ66" s="350"/>
      <c r="QPA66" s="262"/>
      <c r="QPB66" s="262"/>
      <c r="QPC66" s="262"/>
      <c r="QPD66" s="262"/>
      <c r="QPE66" s="262"/>
      <c r="QPF66" s="262"/>
      <c r="QPG66" s="262"/>
      <c r="QPH66" s="262"/>
      <c r="QPI66" s="262"/>
      <c r="QPJ66" s="388"/>
      <c r="QPK66" s="388"/>
      <c r="QPL66" s="388"/>
      <c r="QPM66" s="349"/>
      <c r="QPN66" s="262"/>
      <c r="QPO66" s="262"/>
      <c r="QPP66" s="262"/>
      <c r="QPQ66" s="350"/>
      <c r="QPR66" s="262"/>
      <c r="QPS66" s="262"/>
      <c r="QPT66" s="262"/>
      <c r="QPU66" s="262"/>
      <c r="QPV66" s="262"/>
      <c r="QPW66" s="262"/>
      <c r="QPX66" s="262"/>
      <c r="QPY66" s="262"/>
      <c r="QPZ66" s="262"/>
      <c r="QQA66" s="388"/>
      <c r="QQB66" s="388"/>
      <c r="QQC66" s="388"/>
      <c r="QQD66" s="349"/>
      <c r="QQE66" s="262"/>
      <c r="QQF66" s="262"/>
      <c r="QQG66" s="262"/>
      <c r="QQH66" s="350"/>
      <c r="QQI66" s="262"/>
      <c r="QQJ66" s="262"/>
      <c r="QQK66" s="262"/>
      <c r="QQL66" s="262"/>
      <c r="QQM66" s="262"/>
      <c r="QQN66" s="262"/>
      <c r="QQO66" s="262"/>
      <c r="QQP66" s="262"/>
      <c r="QQQ66" s="262"/>
      <c r="QQR66" s="388"/>
      <c r="QQS66" s="388"/>
      <c r="QQT66" s="388"/>
      <c r="QQU66" s="349"/>
      <c r="QQV66" s="262"/>
      <c r="QQW66" s="262"/>
      <c r="QQX66" s="262"/>
      <c r="QQY66" s="350"/>
      <c r="QQZ66" s="262"/>
      <c r="QRA66" s="262"/>
      <c r="QRB66" s="262"/>
      <c r="QRC66" s="262"/>
      <c r="QRD66" s="262"/>
      <c r="QRE66" s="262"/>
      <c r="QRF66" s="262"/>
      <c r="QRG66" s="262"/>
      <c r="QRH66" s="262"/>
      <c r="QRI66" s="388"/>
      <c r="QRJ66" s="388"/>
      <c r="QRK66" s="388"/>
      <c r="QRL66" s="349"/>
      <c r="QRM66" s="262"/>
      <c r="QRN66" s="262"/>
      <c r="QRO66" s="262"/>
      <c r="QRP66" s="350"/>
      <c r="QRQ66" s="262"/>
      <c r="QRR66" s="262"/>
      <c r="QRS66" s="262"/>
      <c r="QRT66" s="262"/>
      <c r="QRU66" s="262"/>
      <c r="QRV66" s="262"/>
      <c r="QRW66" s="262"/>
      <c r="QRX66" s="262"/>
      <c r="QRY66" s="262"/>
      <c r="QRZ66" s="388"/>
      <c r="QSA66" s="388"/>
      <c r="QSB66" s="388"/>
      <c r="QSC66" s="349"/>
      <c r="QSD66" s="262"/>
      <c r="QSE66" s="262"/>
      <c r="QSF66" s="262"/>
      <c r="QSG66" s="350"/>
      <c r="QSH66" s="262"/>
      <c r="QSI66" s="262"/>
      <c r="QSJ66" s="262"/>
      <c r="QSK66" s="262"/>
      <c r="QSL66" s="262"/>
      <c r="QSM66" s="262"/>
      <c r="QSN66" s="262"/>
      <c r="QSO66" s="262"/>
      <c r="QSP66" s="262"/>
      <c r="QSQ66" s="388"/>
      <c r="QSR66" s="388"/>
      <c r="QSS66" s="388"/>
      <c r="QST66" s="349"/>
      <c r="QSU66" s="262"/>
      <c r="QSV66" s="262"/>
      <c r="QSW66" s="262"/>
      <c r="QSX66" s="350"/>
      <c r="QSY66" s="262"/>
      <c r="QSZ66" s="262"/>
      <c r="QTA66" s="262"/>
      <c r="QTB66" s="262"/>
      <c r="QTC66" s="262"/>
      <c r="QTD66" s="262"/>
      <c r="QTE66" s="262"/>
      <c r="QTF66" s="262"/>
      <c r="QTG66" s="262"/>
      <c r="QTH66" s="388"/>
      <c r="QTI66" s="388"/>
      <c r="QTJ66" s="388"/>
      <c r="QTK66" s="349"/>
      <c r="QTL66" s="262"/>
      <c r="QTM66" s="262"/>
      <c r="QTN66" s="262"/>
      <c r="QTO66" s="350"/>
      <c r="QTP66" s="262"/>
      <c r="QTQ66" s="262"/>
      <c r="QTR66" s="262"/>
      <c r="QTS66" s="262"/>
      <c r="QTT66" s="262"/>
      <c r="QTU66" s="262"/>
      <c r="QTV66" s="262"/>
      <c r="QTW66" s="262"/>
      <c r="QTX66" s="262"/>
      <c r="QTY66" s="388"/>
      <c r="QTZ66" s="388"/>
      <c r="QUA66" s="388"/>
      <c r="QUB66" s="349"/>
      <c r="QUC66" s="262"/>
      <c r="QUD66" s="262"/>
      <c r="QUE66" s="262"/>
      <c r="QUF66" s="350"/>
      <c r="QUG66" s="262"/>
      <c r="QUH66" s="262"/>
      <c r="QUI66" s="262"/>
      <c r="QUJ66" s="262"/>
      <c r="QUK66" s="262"/>
      <c r="QUL66" s="262"/>
      <c r="QUM66" s="262"/>
      <c r="QUN66" s="262"/>
      <c r="QUO66" s="262"/>
      <c r="QUP66" s="388"/>
      <c r="QUQ66" s="388"/>
      <c r="QUR66" s="388"/>
      <c r="QUS66" s="349"/>
      <c r="QUT66" s="262"/>
      <c r="QUU66" s="262"/>
      <c r="QUV66" s="262"/>
      <c r="QUW66" s="350"/>
      <c r="QUX66" s="262"/>
      <c r="QUY66" s="262"/>
      <c r="QUZ66" s="262"/>
      <c r="QVA66" s="262"/>
      <c r="QVB66" s="262"/>
      <c r="QVC66" s="262"/>
      <c r="QVD66" s="262"/>
      <c r="QVE66" s="262"/>
      <c r="QVF66" s="262"/>
      <c r="QVG66" s="388"/>
      <c r="QVH66" s="388"/>
      <c r="QVI66" s="388"/>
      <c r="QVJ66" s="349"/>
      <c r="QVK66" s="262"/>
      <c r="QVL66" s="262"/>
      <c r="QVM66" s="262"/>
      <c r="QVN66" s="350"/>
      <c r="QVO66" s="262"/>
      <c r="QVP66" s="262"/>
      <c r="QVQ66" s="262"/>
      <c r="QVR66" s="262"/>
      <c r="QVS66" s="262"/>
      <c r="QVT66" s="262"/>
      <c r="QVU66" s="262"/>
      <c r="QVV66" s="262"/>
      <c r="QVW66" s="262"/>
      <c r="QVX66" s="388"/>
      <c r="QVY66" s="388"/>
      <c r="QVZ66" s="388"/>
      <c r="QWA66" s="349"/>
      <c r="QWB66" s="262"/>
      <c r="QWC66" s="262"/>
      <c r="QWD66" s="262"/>
      <c r="QWE66" s="350"/>
      <c r="QWF66" s="262"/>
      <c r="QWG66" s="262"/>
      <c r="QWH66" s="262"/>
      <c r="QWI66" s="262"/>
      <c r="QWJ66" s="262"/>
      <c r="QWK66" s="262"/>
      <c r="QWL66" s="262"/>
      <c r="QWM66" s="262"/>
      <c r="QWN66" s="262"/>
      <c r="QWO66" s="388"/>
      <c r="QWP66" s="388"/>
      <c r="QWQ66" s="388"/>
      <c r="QWR66" s="349"/>
      <c r="QWS66" s="262"/>
      <c r="QWT66" s="262"/>
      <c r="QWU66" s="262"/>
      <c r="QWV66" s="350"/>
      <c r="QWW66" s="262"/>
      <c r="QWX66" s="262"/>
      <c r="QWY66" s="262"/>
      <c r="QWZ66" s="262"/>
      <c r="QXA66" s="262"/>
      <c r="QXB66" s="262"/>
      <c r="QXC66" s="262"/>
      <c r="QXD66" s="262"/>
      <c r="QXE66" s="262"/>
      <c r="QXF66" s="388"/>
      <c r="QXG66" s="388"/>
      <c r="QXH66" s="388"/>
      <c r="QXI66" s="349"/>
      <c r="QXJ66" s="262"/>
      <c r="QXK66" s="262"/>
      <c r="QXL66" s="262"/>
      <c r="QXM66" s="350"/>
      <c r="QXN66" s="262"/>
      <c r="QXO66" s="262"/>
      <c r="QXP66" s="262"/>
      <c r="QXQ66" s="262"/>
      <c r="QXR66" s="262"/>
      <c r="QXS66" s="262"/>
      <c r="QXT66" s="262"/>
      <c r="QXU66" s="262"/>
      <c r="QXV66" s="262"/>
      <c r="QXW66" s="388"/>
      <c r="QXX66" s="388"/>
      <c r="QXY66" s="388"/>
      <c r="QXZ66" s="349"/>
      <c r="QYA66" s="262"/>
      <c r="QYB66" s="262"/>
      <c r="QYC66" s="262"/>
      <c r="QYD66" s="350"/>
      <c r="QYE66" s="262"/>
      <c r="QYF66" s="262"/>
      <c r="QYG66" s="262"/>
      <c r="QYH66" s="262"/>
      <c r="QYI66" s="262"/>
      <c r="QYJ66" s="262"/>
      <c r="QYK66" s="262"/>
      <c r="QYL66" s="262"/>
      <c r="QYM66" s="262"/>
      <c r="QYN66" s="388"/>
      <c r="QYO66" s="388"/>
      <c r="QYP66" s="388"/>
      <c r="QYQ66" s="349"/>
      <c r="QYR66" s="262"/>
      <c r="QYS66" s="262"/>
      <c r="QYT66" s="262"/>
      <c r="QYU66" s="350"/>
      <c r="QYV66" s="262"/>
      <c r="QYW66" s="262"/>
      <c r="QYX66" s="262"/>
      <c r="QYY66" s="262"/>
      <c r="QYZ66" s="262"/>
      <c r="QZA66" s="262"/>
      <c r="QZB66" s="262"/>
      <c r="QZC66" s="262"/>
      <c r="QZD66" s="262"/>
      <c r="QZE66" s="388"/>
      <c r="QZF66" s="388"/>
      <c r="QZG66" s="388"/>
      <c r="QZH66" s="349"/>
      <c r="QZI66" s="262"/>
      <c r="QZJ66" s="262"/>
      <c r="QZK66" s="262"/>
      <c r="QZL66" s="350"/>
      <c r="QZM66" s="262"/>
      <c r="QZN66" s="262"/>
      <c r="QZO66" s="262"/>
      <c r="QZP66" s="262"/>
      <c r="QZQ66" s="262"/>
      <c r="QZR66" s="262"/>
      <c r="QZS66" s="262"/>
      <c r="QZT66" s="262"/>
      <c r="QZU66" s="262"/>
      <c r="QZV66" s="388"/>
      <c r="QZW66" s="388"/>
      <c r="QZX66" s="388"/>
      <c r="QZY66" s="349"/>
      <c r="QZZ66" s="262"/>
      <c r="RAA66" s="262"/>
      <c r="RAB66" s="262"/>
      <c r="RAC66" s="350"/>
      <c r="RAD66" s="262"/>
      <c r="RAE66" s="262"/>
      <c r="RAF66" s="262"/>
      <c r="RAG66" s="262"/>
      <c r="RAH66" s="262"/>
      <c r="RAI66" s="262"/>
      <c r="RAJ66" s="262"/>
      <c r="RAK66" s="262"/>
      <c r="RAL66" s="262"/>
      <c r="RAM66" s="388"/>
      <c r="RAN66" s="388"/>
      <c r="RAO66" s="388"/>
      <c r="RAP66" s="349"/>
      <c r="RAQ66" s="262"/>
      <c r="RAR66" s="262"/>
      <c r="RAS66" s="262"/>
      <c r="RAT66" s="350"/>
      <c r="RAU66" s="262"/>
      <c r="RAV66" s="262"/>
      <c r="RAW66" s="262"/>
      <c r="RAX66" s="262"/>
      <c r="RAY66" s="262"/>
      <c r="RAZ66" s="262"/>
      <c r="RBA66" s="262"/>
      <c r="RBB66" s="262"/>
      <c r="RBC66" s="262"/>
      <c r="RBD66" s="388"/>
      <c r="RBE66" s="388"/>
      <c r="RBF66" s="388"/>
      <c r="RBG66" s="349"/>
      <c r="RBH66" s="262"/>
      <c r="RBI66" s="262"/>
      <c r="RBJ66" s="262"/>
      <c r="RBK66" s="350"/>
      <c r="RBL66" s="262"/>
      <c r="RBM66" s="262"/>
      <c r="RBN66" s="262"/>
      <c r="RBO66" s="262"/>
      <c r="RBP66" s="262"/>
      <c r="RBQ66" s="262"/>
      <c r="RBR66" s="262"/>
      <c r="RBS66" s="262"/>
      <c r="RBT66" s="262"/>
      <c r="RBU66" s="388"/>
      <c r="RBV66" s="388"/>
      <c r="RBW66" s="388"/>
      <c r="RBX66" s="349"/>
      <c r="RBY66" s="262"/>
      <c r="RBZ66" s="262"/>
      <c r="RCA66" s="262"/>
      <c r="RCB66" s="350"/>
      <c r="RCC66" s="262"/>
      <c r="RCD66" s="262"/>
      <c r="RCE66" s="262"/>
      <c r="RCF66" s="262"/>
      <c r="RCG66" s="262"/>
      <c r="RCH66" s="262"/>
      <c r="RCI66" s="262"/>
      <c r="RCJ66" s="262"/>
      <c r="RCK66" s="262"/>
      <c r="RCL66" s="388"/>
      <c r="RCM66" s="388"/>
      <c r="RCN66" s="388"/>
      <c r="RCO66" s="349"/>
      <c r="RCP66" s="262"/>
      <c r="RCQ66" s="262"/>
      <c r="RCR66" s="262"/>
      <c r="RCS66" s="350"/>
      <c r="RCT66" s="262"/>
      <c r="RCU66" s="262"/>
      <c r="RCV66" s="262"/>
      <c r="RCW66" s="262"/>
      <c r="RCX66" s="262"/>
      <c r="RCY66" s="262"/>
      <c r="RCZ66" s="262"/>
      <c r="RDA66" s="262"/>
      <c r="RDB66" s="262"/>
      <c r="RDC66" s="388"/>
      <c r="RDD66" s="388"/>
      <c r="RDE66" s="388"/>
      <c r="RDF66" s="349"/>
      <c r="RDG66" s="262"/>
      <c r="RDH66" s="262"/>
      <c r="RDI66" s="262"/>
      <c r="RDJ66" s="350"/>
      <c r="RDK66" s="262"/>
      <c r="RDL66" s="262"/>
      <c r="RDM66" s="262"/>
      <c r="RDN66" s="262"/>
      <c r="RDO66" s="262"/>
      <c r="RDP66" s="262"/>
      <c r="RDQ66" s="262"/>
      <c r="RDR66" s="262"/>
      <c r="RDS66" s="262"/>
      <c r="RDT66" s="388"/>
      <c r="RDU66" s="388"/>
      <c r="RDV66" s="388"/>
      <c r="RDW66" s="349"/>
      <c r="RDX66" s="262"/>
      <c r="RDY66" s="262"/>
      <c r="RDZ66" s="262"/>
      <c r="REA66" s="350"/>
      <c r="REB66" s="262"/>
      <c r="REC66" s="262"/>
      <c r="RED66" s="262"/>
      <c r="REE66" s="262"/>
      <c r="REF66" s="262"/>
      <c r="REG66" s="262"/>
      <c r="REH66" s="262"/>
      <c r="REI66" s="262"/>
      <c r="REJ66" s="262"/>
      <c r="REK66" s="388"/>
      <c r="REL66" s="388"/>
      <c r="REM66" s="388"/>
      <c r="REN66" s="349"/>
      <c r="REO66" s="262"/>
      <c r="REP66" s="262"/>
      <c r="REQ66" s="262"/>
      <c r="RER66" s="350"/>
      <c r="RES66" s="262"/>
      <c r="RET66" s="262"/>
      <c r="REU66" s="262"/>
      <c r="REV66" s="262"/>
      <c r="REW66" s="262"/>
      <c r="REX66" s="262"/>
      <c r="REY66" s="262"/>
      <c r="REZ66" s="262"/>
      <c r="RFA66" s="262"/>
      <c r="RFB66" s="388"/>
      <c r="RFC66" s="388"/>
      <c r="RFD66" s="388"/>
      <c r="RFE66" s="349"/>
      <c r="RFF66" s="262"/>
      <c r="RFG66" s="262"/>
      <c r="RFH66" s="262"/>
      <c r="RFI66" s="350"/>
      <c r="RFJ66" s="262"/>
      <c r="RFK66" s="262"/>
      <c r="RFL66" s="262"/>
      <c r="RFM66" s="262"/>
      <c r="RFN66" s="262"/>
      <c r="RFO66" s="262"/>
      <c r="RFP66" s="262"/>
      <c r="RFQ66" s="262"/>
      <c r="RFR66" s="262"/>
      <c r="RFS66" s="388"/>
      <c r="RFT66" s="388"/>
      <c r="RFU66" s="388"/>
      <c r="RFV66" s="349"/>
      <c r="RFW66" s="262"/>
      <c r="RFX66" s="262"/>
      <c r="RFY66" s="262"/>
      <c r="RFZ66" s="350"/>
      <c r="RGA66" s="262"/>
      <c r="RGB66" s="262"/>
      <c r="RGC66" s="262"/>
      <c r="RGD66" s="262"/>
      <c r="RGE66" s="262"/>
      <c r="RGF66" s="262"/>
      <c r="RGG66" s="262"/>
      <c r="RGH66" s="262"/>
      <c r="RGI66" s="262"/>
      <c r="RGJ66" s="388"/>
      <c r="RGK66" s="388"/>
      <c r="RGL66" s="388"/>
      <c r="RGM66" s="349"/>
      <c r="RGN66" s="262"/>
      <c r="RGO66" s="262"/>
      <c r="RGP66" s="262"/>
      <c r="RGQ66" s="350"/>
      <c r="RGR66" s="262"/>
      <c r="RGS66" s="262"/>
      <c r="RGT66" s="262"/>
      <c r="RGU66" s="262"/>
      <c r="RGV66" s="262"/>
      <c r="RGW66" s="262"/>
      <c r="RGX66" s="262"/>
      <c r="RGY66" s="262"/>
      <c r="RGZ66" s="262"/>
      <c r="RHA66" s="388"/>
      <c r="RHB66" s="388"/>
      <c r="RHC66" s="388"/>
      <c r="RHD66" s="349"/>
      <c r="RHE66" s="262"/>
      <c r="RHF66" s="262"/>
      <c r="RHG66" s="262"/>
      <c r="RHH66" s="350"/>
      <c r="RHI66" s="262"/>
      <c r="RHJ66" s="262"/>
      <c r="RHK66" s="262"/>
      <c r="RHL66" s="262"/>
      <c r="RHM66" s="262"/>
      <c r="RHN66" s="262"/>
      <c r="RHO66" s="262"/>
      <c r="RHP66" s="262"/>
      <c r="RHQ66" s="262"/>
      <c r="RHR66" s="388"/>
      <c r="RHS66" s="388"/>
      <c r="RHT66" s="388"/>
      <c r="RHU66" s="349"/>
      <c r="RHV66" s="262"/>
      <c r="RHW66" s="262"/>
      <c r="RHX66" s="262"/>
      <c r="RHY66" s="350"/>
      <c r="RHZ66" s="262"/>
      <c r="RIA66" s="262"/>
      <c r="RIB66" s="262"/>
      <c r="RIC66" s="262"/>
      <c r="RID66" s="262"/>
      <c r="RIE66" s="262"/>
      <c r="RIF66" s="262"/>
      <c r="RIG66" s="262"/>
      <c r="RIH66" s="262"/>
      <c r="RII66" s="388"/>
      <c r="RIJ66" s="388"/>
      <c r="RIK66" s="388"/>
      <c r="RIL66" s="349"/>
      <c r="RIM66" s="262"/>
      <c r="RIN66" s="262"/>
      <c r="RIO66" s="262"/>
      <c r="RIP66" s="350"/>
      <c r="RIQ66" s="262"/>
      <c r="RIR66" s="262"/>
      <c r="RIS66" s="262"/>
      <c r="RIT66" s="262"/>
      <c r="RIU66" s="262"/>
      <c r="RIV66" s="262"/>
      <c r="RIW66" s="262"/>
      <c r="RIX66" s="262"/>
      <c r="RIY66" s="262"/>
      <c r="RIZ66" s="388"/>
      <c r="RJA66" s="388"/>
      <c r="RJB66" s="388"/>
      <c r="RJC66" s="349"/>
      <c r="RJD66" s="262"/>
      <c r="RJE66" s="262"/>
      <c r="RJF66" s="262"/>
      <c r="RJG66" s="350"/>
      <c r="RJH66" s="262"/>
      <c r="RJI66" s="262"/>
      <c r="RJJ66" s="262"/>
      <c r="RJK66" s="262"/>
      <c r="RJL66" s="262"/>
      <c r="RJM66" s="262"/>
      <c r="RJN66" s="262"/>
      <c r="RJO66" s="262"/>
      <c r="RJP66" s="262"/>
      <c r="RJQ66" s="388"/>
      <c r="RJR66" s="388"/>
      <c r="RJS66" s="388"/>
      <c r="RJT66" s="349"/>
      <c r="RJU66" s="262"/>
      <c r="RJV66" s="262"/>
      <c r="RJW66" s="262"/>
      <c r="RJX66" s="350"/>
      <c r="RJY66" s="262"/>
      <c r="RJZ66" s="262"/>
      <c r="RKA66" s="262"/>
      <c r="RKB66" s="262"/>
      <c r="RKC66" s="262"/>
      <c r="RKD66" s="262"/>
      <c r="RKE66" s="262"/>
      <c r="RKF66" s="262"/>
      <c r="RKG66" s="262"/>
      <c r="RKH66" s="388"/>
      <c r="RKI66" s="388"/>
      <c r="RKJ66" s="388"/>
      <c r="RKK66" s="349"/>
      <c r="RKL66" s="262"/>
      <c r="RKM66" s="262"/>
      <c r="RKN66" s="262"/>
      <c r="RKO66" s="350"/>
      <c r="RKP66" s="262"/>
      <c r="RKQ66" s="262"/>
      <c r="RKR66" s="262"/>
      <c r="RKS66" s="262"/>
      <c r="RKT66" s="262"/>
      <c r="RKU66" s="262"/>
      <c r="RKV66" s="262"/>
      <c r="RKW66" s="262"/>
      <c r="RKX66" s="262"/>
      <c r="RKY66" s="388"/>
      <c r="RKZ66" s="388"/>
      <c r="RLA66" s="388"/>
      <c r="RLB66" s="349"/>
      <c r="RLC66" s="262"/>
      <c r="RLD66" s="262"/>
      <c r="RLE66" s="262"/>
      <c r="RLF66" s="350"/>
      <c r="RLG66" s="262"/>
      <c r="RLH66" s="262"/>
      <c r="RLI66" s="262"/>
      <c r="RLJ66" s="262"/>
      <c r="RLK66" s="262"/>
      <c r="RLL66" s="262"/>
      <c r="RLM66" s="262"/>
      <c r="RLN66" s="262"/>
      <c r="RLO66" s="262"/>
      <c r="RLP66" s="388"/>
      <c r="RLQ66" s="388"/>
      <c r="RLR66" s="388"/>
      <c r="RLS66" s="349"/>
      <c r="RLT66" s="262"/>
      <c r="RLU66" s="262"/>
      <c r="RLV66" s="262"/>
      <c r="RLW66" s="350"/>
      <c r="RLX66" s="262"/>
      <c r="RLY66" s="262"/>
      <c r="RLZ66" s="262"/>
      <c r="RMA66" s="262"/>
      <c r="RMB66" s="262"/>
      <c r="RMC66" s="262"/>
      <c r="RMD66" s="262"/>
      <c r="RME66" s="262"/>
      <c r="RMF66" s="262"/>
      <c r="RMG66" s="388"/>
      <c r="RMH66" s="388"/>
      <c r="RMI66" s="388"/>
      <c r="RMJ66" s="349"/>
      <c r="RMK66" s="262"/>
      <c r="RML66" s="262"/>
      <c r="RMM66" s="262"/>
      <c r="RMN66" s="350"/>
      <c r="RMO66" s="262"/>
      <c r="RMP66" s="262"/>
      <c r="RMQ66" s="262"/>
      <c r="RMR66" s="262"/>
      <c r="RMS66" s="262"/>
      <c r="RMT66" s="262"/>
      <c r="RMU66" s="262"/>
      <c r="RMV66" s="262"/>
      <c r="RMW66" s="262"/>
      <c r="RMX66" s="388"/>
      <c r="RMY66" s="388"/>
      <c r="RMZ66" s="388"/>
      <c r="RNA66" s="349"/>
      <c r="RNB66" s="262"/>
      <c r="RNC66" s="262"/>
      <c r="RND66" s="262"/>
      <c r="RNE66" s="350"/>
      <c r="RNF66" s="262"/>
      <c r="RNG66" s="262"/>
      <c r="RNH66" s="262"/>
      <c r="RNI66" s="262"/>
      <c r="RNJ66" s="262"/>
      <c r="RNK66" s="262"/>
      <c r="RNL66" s="262"/>
      <c r="RNM66" s="262"/>
      <c r="RNN66" s="262"/>
      <c r="RNO66" s="388"/>
      <c r="RNP66" s="388"/>
      <c r="RNQ66" s="388"/>
      <c r="RNR66" s="349"/>
      <c r="RNS66" s="262"/>
      <c r="RNT66" s="262"/>
      <c r="RNU66" s="262"/>
      <c r="RNV66" s="350"/>
      <c r="RNW66" s="262"/>
      <c r="RNX66" s="262"/>
      <c r="RNY66" s="262"/>
      <c r="RNZ66" s="262"/>
      <c r="ROA66" s="262"/>
      <c r="ROB66" s="262"/>
      <c r="ROC66" s="262"/>
      <c r="ROD66" s="262"/>
      <c r="ROE66" s="262"/>
      <c r="ROF66" s="388"/>
      <c r="ROG66" s="388"/>
      <c r="ROH66" s="388"/>
      <c r="ROI66" s="349"/>
      <c r="ROJ66" s="262"/>
      <c r="ROK66" s="262"/>
      <c r="ROL66" s="262"/>
      <c r="ROM66" s="350"/>
      <c r="RON66" s="262"/>
      <c r="ROO66" s="262"/>
      <c r="ROP66" s="262"/>
      <c r="ROQ66" s="262"/>
      <c r="ROR66" s="262"/>
      <c r="ROS66" s="262"/>
      <c r="ROT66" s="262"/>
      <c r="ROU66" s="262"/>
      <c r="ROV66" s="262"/>
      <c r="ROW66" s="388"/>
      <c r="ROX66" s="388"/>
      <c r="ROY66" s="388"/>
      <c r="ROZ66" s="349"/>
      <c r="RPA66" s="262"/>
      <c r="RPB66" s="262"/>
      <c r="RPC66" s="262"/>
      <c r="RPD66" s="350"/>
      <c r="RPE66" s="262"/>
      <c r="RPF66" s="262"/>
      <c r="RPG66" s="262"/>
      <c r="RPH66" s="262"/>
      <c r="RPI66" s="262"/>
      <c r="RPJ66" s="262"/>
      <c r="RPK66" s="262"/>
      <c r="RPL66" s="262"/>
      <c r="RPM66" s="262"/>
      <c r="RPN66" s="388"/>
      <c r="RPO66" s="388"/>
      <c r="RPP66" s="388"/>
      <c r="RPQ66" s="349"/>
      <c r="RPR66" s="262"/>
      <c r="RPS66" s="262"/>
      <c r="RPT66" s="262"/>
      <c r="RPU66" s="350"/>
      <c r="RPV66" s="262"/>
      <c r="RPW66" s="262"/>
      <c r="RPX66" s="262"/>
      <c r="RPY66" s="262"/>
      <c r="RPZ66" s="262"/>
      <c r="RQA66" s="262"/>
      <c r="RQB66" s="262"/>
      <c r="RQC66" s="262"/>
      <c r="RQD66" s="262"/>
      <c r="RQE66" s="388"/>
      <c r="RQF66" s="388"/>
      <c r="RQG66" s="388"/>
      <c r="RQH66" s="349"/>
      <c r="RQI66" s="262"/>
      <c r="RQJ66" s="262"/>
      <c r="RQK66" s="262"/>
      <c r="RQL66" s="350"/>
      <c r="RQM66" s="262"/>
      <c r="RQN66" s="262"/>
      <c r="RQO66" s="262"/>
      <c r="RQP66" s="262"/>
      <c r="RQQ66" s="262"/>
      <c r="RQR66" s="262"/>
      <c r="RQS66" s="262"/>
      <c r="RQT66" s="262"/>
      <c r="RQU66" s="262"/>
      <c r="RQV66" s="388"/>
      <c r="RQW66" s="388"/>
      <c r="RQX66" s="388"/>
      <c r="RQY66" s="349"/>
      <c r="RQZ66" s="262"/>
      <c r="RRA66" s="262"/>
      <c r="RRB66" s="262"/>
      <c r="RRC66" s="350"/>
      <c r="RRD66" s="262"/>
      <c r="RRE66" s="262"/>
      <c r="RRF66" s="262"/>
      <c r="RRG66" s="262"/>
      <c r="RRH66" s="262"/>
      <c r="RRI66" s="262"/>
      <c r="RRJ66" s="262"/>
      <c r="RRK66" s="262"/>
      <c r="RRL66" s="262"/>
      <c r="RRM66" s="388"/>
      <c r="RRN66" s="388"/>
      <c r="RRO66" s="388"/>
      <c r="RRP66" s="349"/>
      <c r="RRQ66" s="262"/>
      <c r="RRR66" s="262"/>
      <c r="RRS66" s="262"/>
      <c r="RRT66" s="350"/>
      <c r="RRU66" s="262"/>
      <c r="RRV66" s="262"/>
      <c r="RRW66" s="262"/>
      <c r="RRX66" s="262"/>
      <c r="RRY66" s="262"/>
      <c r="RRZ66" s="262"/>
      <c r="RSA66" s="262"/>
      <c r="RSB66" s="262"/>
      <c r="RSC66" s="262"/>
      <c r="RSD66" s="388"/>
      <c r="RSE66" s="388"/>
      <c r="RSF66" s="388"/>
      <c r="RSG66" s="349"/>
      <c r="RSH66" s="262"/>
      <c r="RSI66" s="262"/>
      <c r="RSJ66" s="262"/>
      <c r="RSK66" s="350"/>
      <c r="RSL66" s="262"/>
      <c r="RSM66" s="262"/>
      <c r="RSN66" s="262"/>
      <c r="RSO66" s="262"/>
      <c r="RSP66" s="262"/>
      <c r="RSQ66" s="262"/>
      <c r="RSR66" s="262"/>
      <c r="RSS66" s="262"/>
      <c r="RST66" s="262"/>
      <c r="RSU66" s="388"/>
      <c r="RSV66" s="388"/>
      <c r="RSW66" s="388"/>
      <c r="RSX66" s="349"/>
      <c r="RSY66" s="262"/>
      <c r="RSZ66" s="262"/>
      <c r="RTA66" s="262"/>
      <c r="RTB66" s="350"/>
      <c r="RTC66" s="262"/>
      <c r="RTD66" s="262"/>
      <c r="RTE66" s="262"/>
      <c r="RTF66" s="262"/>
      <c r="RTG66" s="262"/>
      <c r="RTH66" s="262"/>
      <c r="RTI66" s="262"/>
      <c r="RTJ66" s="262"/>
      <c r="RTK66" s="262"/>
      <c r="RTL66" s="388"/>
      <c r="RTM66" s="388"/>
      <c r="RTN66" s="388"/>
      <c r="RTO66" s="349"/>
      <c r="RTP66" s="262"/>
      <c r="RTQ66" s="262"/>
      <c r="RTR66" s="262"/>
      <c r="RTS66" s="350"/>
      <c r="RTT66" s="262"/>
      <c r="RTU66" s="262"/>
      <c r="RTV66" s="262"/>
      <c r="RTW66" s="262"/>
      <c r="RTX66" s="262"/>
      <c r="RTY66" s="262"/>
      <c r="RTZ66" s="262"/>
      <c r="RUA66" s="262"/>
      <c r="RUB66" s="262"/>
      <c r="RUC66" s="388"/>
      <c r="RUD66" s="388"/>
      <c r="RUE66" s="388"/>
      <c r="RUF66" s="349"/>
      <c r="RUG66" s="262"/>
      <c r="RUH66" s="262"/>
      <c r="RUI66" s="262"/>
      <c r="RUJ66" s="350"/>
      <c r="RUK66" s="262"/>
      <c r="RUL66" s="262"/>
      <c r="RUM66" s="262"/>
      <c r="RUN66" s="262"/>
      <c r="RUO66" s="262"/>
      <c r="RUP66" s="262"/>
      <c r="RUQ66" s="262"/>
      <c r="RUR66" s="262"/>
      <c r="RUS66" s="262"/>
      <c r="RUT66" s="388"/>
      <c r="RUU66" s="388"/>
      <c r="RUV66" s="388"/>
      <c r="RUW66" s="349"/>
      <c r="RUX66" s="262"/>
      <c r="RUY66" s="262"/>
      <c r="RUZ66" s="262"/>
      <c r="RVA66" s="350"/>
      <c r="RVB66" s="262"/>
      <c r="RVC66" s="262"/>
      <c r="RVD66" s="262"/>
      <c r="RVE66" s="262"/>
      <c r="RVF66" s="262"/>
      <c r="RVG66" s="262"/>
      <c r="RVH66" s="262"/>
      <c r="RVI66" s="262"/>
      <c r="RVJ66" s="262"/>
      <c r="RVK66" s="388"/>
      <c r="RVL66" s="388"/>
      <c r="RVM66" s="388"/>
      <c r="RVN66" s="349"/>
      <c r="RVO66" s="262"/>
      <c r="RVP66" s="262"/>
      <c r="RVQ66" s="262"/>
      <c r="RVR66" s="350"/>
      <c r="RVS66" s="262"/>
      <c r="RVT66" s="262"/>
      <c r="RVU66" s="262"/>
      <c r="RVV66" s="262"/>
      <c r="RVW66" s="262"/>
      <c r="RVX66" s="262"/>
      <c r="RVY66" s="262"/>
      <c r="RVZ66" s="262"/>
      <c r="RWA66" s="262"/>
      <c r="RWB66" s="388"/>
      <c r="RWC66" s="388"/>
      <c r="RWD66" s="388"/>
      <c r="RWE66" s="349"/>
      <c r="RWF66" s="262"/>
      <c r="RWG66" s="262"/>
      <c r="RWH66" s="262"/>
      <c r="RWI66" s="350"/>
      <c r="RWJ66" s="262"/>
      <c r="RWK66" s="262"/>
      <c r="RWL66" s="262"/>
      <c r="RWM66" s="262"/>
      <c r="RWN66" s="262"/>
      <c r="RWO66" s="262"/>
      <c r="RWP66" s="262"/>
      <c r="RWQ66" s="262"/>
      <c r="RWR66" s="262"/>
      <c r="RWS66" s="388"/>
      <c r="RWT66" s="388"/>
      <c r="RWU66" s="388"/>
      <c r="RWV66" s="349"/>
      <c r="RWW66" s="262"/>
      <c r="RWX66" s="262"/>
      <c r="RWY66" s="262"/>
      <c r="RWZ66" s="350"/>
      <c r="RXA66" s="262"/>
      <c r="RXB66" s="262"/>
      <c r="RXC66" s="262"/>
      <c r="RXD66" s="262"/>
      <c r="RXE66" s="262"/>
      <c r="RXF66" s="262"/>
      <c r="RXG66" s="262"/>
      <c r="RXH66" s="262"/>
      <c r="RXI66" s="262"/>
      <c r="RXJ66" s="388"/>
      <c r="RXK66" s="388"/>
      <c r="RXL66" s="388"/>
      <c r="RXM66" s="349"/>
      <c r="RXN66" s="262"/>
      <c r="RXO66" s="262"/>
      <c r="RXP66" s="262"/>
      <c r="RXQ66" s="350"/>
      <c r="RXR66" s="262"/>
      <c r="RXS66" s="262"/>
      <c r="RXT66" s="262"/>
      <c r="RXU66" s="262"/>
      <c r="RXV66" s="262"/>
      <c r="RXW66" s="262"/>
      <c r="RXX66" s="262"/>
      <c r="RXY66" s="262"/>
      <c r="RXZ66" s="262"/>
      <c r="RYA66" s="388"/>
      <c r="RYB66" s="388"/>
      <c r="RYC66" s="388"/>
      <c r="RYD66" s="349"/>
      <c r="RYE66" s="262"/>
      <c r="RYF66" s="262"/>
      <c r="RYG66" s="262"/>
      <c r="RYH66" s="350"/>
      <c r="RYI66" s="262"/>
      <c r="RYJ66" s="262"/>
      <c r="RYK66" s="262"/>
      <c r="RYL66" s="262"/>
      <c r="RYM66" s="262"/>
      <c r="RYN66" s="262"/>
      <c r="RYO66" s="262"/>
      <c r="RYP66" s="262"/>
      <c r="RYQ66" s="262"/>
      <c r="RYR66" s="388"/>
      <c r="RYS66" s="388"/>
      <c r="RYT66" s="388"/>
      <c r="RYU66" s="349"/>
      <c r="RYV66" s="262"/>
      <c r="RYW66" s="262"/>
      <c r="RYX66" s="262"/>
      <c r="RYY66" s="350"/>
      <c r="RYZ66" s="262"/>
      <c r="RZA66" s="262"/>
      <c r="RZB66" s="262"/>
      <c r="RZC66" s="262"/>
      <c r="RZD66" s="262"/>
      <c r="RZE66" s="262"/>
      <c r="RZF66" s="262"/>
      <c r="RZG66" s="262"/>
      <c r="RZH66" s="262"/>
      <c r="RZI66" s="388"/>
      <c r="RZJ66" s="388"/>
      <c r="RZK66" s="388"/>
      <c r="RZL66" s="349"/>
      <c r="RZM66" s="262"/>
      <c r="RZN66" s="262"/>
      <c r="RZO66" s="262"/>
      <c r="RZP66" s="350"/>
      <c r="RZQ66" s="262"/>
      <c r="RZR66" s="262"/>
      <c r="RZS66" s="262"/>
      <c r="RZT66" s="262"/>
      <c r="RZU66" s="262"/>
      <c r="RZV66" s="262"/>
      <c r="RZW66" s="262"/>
      <c r="RZX66" s="262"/>
      <c r="RZY66" s="262"/>
      <c r="RZZ66" s="388"/>
      <c r="SAA66" s="388"/>
      <c r="SAB66" s="388"/>
      <c r="SAC66" s="349"/>
      <c r="SAD66" s="262"/>
      <c r="SAE66" s="262"/>
      <c r="SAF66" s="262"/>
      <c r="SAG66" s="350"/>
      <c r="SAH66" s="262"/>
      <c r="SAI66" s="262"/>
      <c r="SAJ66" s="262"/>
      <c r="SAK66" s="262"/>
      <c r="SAL66" s="262"/>
      <c r="SAM66" s="262"/>
      <c r="SAN66" s="262"/>
      <c r="SAO66" s="262"/>
      <c r="SAP66" s="262"/>
      <c r="SAQ66" s="388"/>
      <c r="SAR66" s="388"/>
      <c r="SAS66" s="388"/>
      <c r="SAT66" s="349"/>
      <c r="SAU66" s="262"/>
      <c r="SAV66" s="262"/>
      <c r="SAW66" s="262"/>
      <c r="SAX66" s="350"/>
      <c r="SAY66" s="262"/>
      <c r="SAZ66" s="262"/>
      <c r="SBA66" s="262"/>
      <c r="SBB66" s="262"/>
      <c r="SBC66" s="262"/>
      <c r="SBD66" s="262"/>
      <c r="SBE66" s="262"/>
      <c r="SBF66" s="262"/>
      <c r="SBG66" s="262"/>
      <c r="SBH66" s="388"/>
      <c r="SBI66" s="388"/>
      <c r="SBJ66" s="388"/>
      <c r="SBK66" s="349"/>
      <c r="SBL66" s="262"/>
      <c r="SBM66" s="262"/>
      <c r="SBN66" s="262"/>
      <c r="SBO66" s="350"/>
      <c r="SBP66" s="262"/>
      <c r="SBQ66" s="262"/>
      <c r="SBR66" s="262"/>
      <c r="SBS66" s="262"/>
      <c r="SBT66" s="262"/>
      <c r="SBU66" s="262"/>
      <c r="SBV66" s="262"/>
      <c r="SBW66" s="262"/>
      <c r="SBX66" s="262"/>
      <c r="SBY66" s="388"/>
      <c r="SBZ66" s="388"/>
      <c r="SCA66" s="388"/>
      <c r="SCB66" s="349"/>
      <c r="SCC66" s="262"/>
      <c r="SCD66" s="262"/>
      <c r="SCE66" s="262"/>
      <c r="SCF66" s="350"/>
      <c r="SCG66" s="262"/>
      <c r="SCH66" s="262"/>
      <c r="SCI66" s="262"/>
      <c r="SCJ66" s="262"/>
      <c r="SCK66" s="262"/>
      <c r="SCL66" s="262"/>
      <c r="SCM66" s="262"/>
      <c r="SCN66" s="262"/>
      <c r="SCO66" s="262"/>
      <c r="SCP66" s="388"/>
      <c r="SCQ66" s="388"/>
      <c r="SCR66" s="388"/>
      <c r="SCS66" s="349"/>
      <c r="SCT66" s="262"/>
      <c r="SCU66" s="262"/>
      <c r="SCV66" s="262"/>
      <c r="SCW66" s="350"/>
      <c r="SCX66" s="262"/>
      <c r="SCY66" s="262"/>
      <c r="SCZ66" s="262"/>
      <c r="SDA66" s="262"/>
      <c r="SDB66" s="262"/>
      <c r="SDC66" s="262"/>
      <c r="SDD66" s="262"/>
      <c r="SDE66" s="262"/>
      <c r="SDF66" s="262"/>
      <c r="SDG66" s="388"/>
      <c r="SDH66" s="388"/>
      <c r="SDI66" s="388"/>
      <c r="SDJ66" s="349"/>
      <c r="SDK66" s="262"/>
      <c r="SDL66" s="262"/>
      <c r="SDM66" s="262"/>
      <c r="SDN66" s="350"/>
      <c r="SDO66" s="262"/>
      <c r="SDP66" s="262"/>
      <c r="SDQ66" s="262"/>
      <c r="SDR66" s="262"/>
      <c r="SDS66" s="262"/>
      <c r="SDT66" s="262"/>
      <c r="SDU66" s="262"/>
      <c r="SDV66" s="262"/>
      <c r="SDW66" s="262"/>
      <c r="SDX66" s="388"/>
      <c r="SDY66" s="388"/>
      <c r="SDZ66" s="388"/>
      <c r="SEA66" s="349"/>
      <c r="SEB66" s="262"/>
      <c r="SEC66" s="262"/>
      <c r="SED66" s="262"/>
      <c r="SEE66" s="350"/>
      <c r="SEF66" s="262"/>
      <c r="SEG66" s="262"/>
      <c r="SEH66" s="262"/>
      <c r="SEI66" s="262"/>
      <c r="SEJ66" s="262"/>
      <c r="SEK66" s="262"/>
      <c r="SEL66" s="262"/>
      <c r="SEM66" s="262"/>
      <c r="SEN66" s="262"/>
      <c r="SEO66" s="388"/>
      <c r="SEP66" s="388"/>
      <c r="SEQ66" s="388"/>
      <c r="SER66" s="349"/>
      <c r="SES66" s="262"/>
      <c r="SET66" s="262"/>
      <c r="SEU66" s="262"/>
      <c r="SEV66" s="350"/>
      <c r="SEW66" s="262"/>
      <c r="SEX66" s="262"/>
      <c r="SEY66" s="262"/>
      <c r="SEZ66" s="262"/>
      <c r="SFA66" s="262"/>
      <c r="SFB66" s="262"/>
      <c r="SFC66" s="262"/>
      <c r="SFD66" s="262"/>
      <c r="SFE66" s="262"/>
      <c r="SFF66" s="388"/>
      <c r="SFG66" s="388"/>
      <c r="SFH66" s="388"/>
      <c r="SFI66" s="349"/>
      <c r="SFJ66" s="262"/>
      <c r="SFK66" s="262"/>
      <c r="SFL66" s="262"/>
      <c r="SFM66" s="350"/>
      <c r="SFN66" s="262"/>
      <c r="SFO66" s="262"/>
      <c r="SFP66" s="262"/>
      <c r="SFQ66" s="262"/>
      <c r="SFR66" s="262"/>
      <c r="SFS66" s="262"/>
      <c r="SFT66" s="262"/>
      <c r="SFU66" s="262"/>
      <c r="SFV66" s="262"/>
      <c r="SFW66" s="388"/>
      <c r="SFX66" s="388"/>
      <c r="SFY66" s="388"/>
      <c r="SFZ66" s="349"/>
      <c r="SGA66" s="262"/>
      <c r="SGB66" s="262"/>
      <c r="SGC66" s="262"/>
      <c r="SGD66" s="350"/>
      <c r="SGE66" s="262"/>
      <c r="SGF66" s="262"/>
      <c r="SGG66" s="262"/>
      <c r="SGH66" s="262"/>
      <c r="SGI66" s="262"/>
      <c r="SGJ66" s="262"/>
      <c r="SGK66" s="262"/>
      <c r="SGL66" s="262"/>
      <c r="SGM66" s="262"/>
      <c r="SGN66" s="388"/>
      <c r="SGO66" s="388"/>
      <c r="SGP66" s="388"/>
      <c r="SGQ66" s="349"/>
      <c r="SGR66" s="262"/>
      <c r="SGS66" s="262"/>
      <c r="SGT66" s="262"/>
      <c r="SGU66" s="350"/>
      <c r="SGV66" s="262"/>
      <c r="SGW66" s="262"/>
      <c r="SGX66" s="262"/>
      <c r="SGY66" s="262"/>
      <c r="SGZ66" s="262"/>
      <c r="SHA66" s="262"/>
      <c r="SHB66" s="262"/>
      <c r="SHC66" s="262"/>
      <c r="SHD66" s="262"/>
      <c r="SHE66" s="388"/>
      <c r="SHF66" s="388"/>
      <c r="SHG66" s="388"/>
      <c r="SHH66" s="349"/>
      <c r="SHI66" s="262"/>
      <c r="SHJ66" s="262"/>
      <c r="SHK66" s="262"/>
      <c r="SHL66" s="350"/>
      <c r="SHM66" s="262"/>
      <c r="SHN66" s="262"/>
      <c r="SHO66" s="262"/>
      <c r="SHP66" s="262"/>
      <c r="SHQ66" s="262"/>
      <c r="SHR66" s="262"/>
      <c r="SHS66" s="262"/>
      <c r="SHT66" s="262"/>
      <c r="SHU66" s="262"/>
      <c r="SHV66" s="388"/>
      <c r="SHW66" s="388"/>
      <c r="SHX66" s="388"/>
      <c r="SHY66" s="349"/>
      <c r="SHZ66" s="262"/>
      <c r="SIA66" s="262"/>
      <c r="SIB66" s="262"/>
      <c r="SIC66" s="350"/>
      <c r="SID66" s="262"/>
      <c r="SIE66" s="262"/>
      <c r="SIF66" s="262"/>
      <c r="SIG66" s="262"/>
      <c r="SIH66" s="262"/>
      <c r="SII66" s="262"/>
      <c r="SIJ66" s="262"/>
      <c r="SIK66" s="262"/>
      <c r="SIL66" s="262"/>
      <c r="SIM66" s="388"/>
      <c r="SIN66" s="388"/>
      <c r="SIO66" s="388"/>
      <c r="SIP66" s="349"/>
      <c r="SIQ66" s="262"/>
      <c r="SIR66" s="262"/>
      <c r="SIS66" s="262"/>
      <c r="SIT66" s="350"/>
      <c r="SIU66" s="262"/>
      <c r="SIV66" s="262"/>
      <c r="SIW66" s="262"/>
      <c r="SIX66" s="262"/>
      <c r="SIY66" s="262"/>
      <c r="SIZ66" s="262"/>
      <c r="SJA66" s="262"/>
      <c r="SJB66" s="262"/>
      <c r="SJC66" s="262"/>
      <c r="SJD66" s="388"/>
      <c r="SJE66" s="388"/>
      <c r="SJF66" s="388"/>
      <c r="SJG66" s="349"/>
      <c r="SJH66" s="262"/>
      <c r="SJI66" s="262"/>
      <c r="SJJ66" s="262"/>
      <c r="SJK66" s="350"/>
      <c r="SJL66" s="262"/>
      <c r="SJM66" s="262"/>
      <c r="SJN66" s="262"/>
      <c r="SJO66" s="262"/>
      <c r="SJP66" s="262"/>
      <c r="SJQ66" s="262"/>
      <c r="SJR66" s="262"/>
      <c r="SJS66" s="262"/>
      <c r="SJT66" s="262"/>
      <c r="SJU66" s="388"/>
      <c r="SJV66" s="388"/>
      <c r="SJW66" s="388"/>
      <c r="SJX66" s="349"/>
      <c r="SJY66" s="262"/>
      <c r="SJZ66" s="262"/>
      <c r="SKA66" s="262"/>
      <c r="SKB66" s="350"/>
      <c r="SKC66" s="262"/>
      <c r="SKD66" s="262"/>
      <c r="SKE66" s="262"/>
      <c r="SKF66" s="262"/>
      <c r="SKG66" s="262"/>
      <c r="SKH66" s="262"/>
      <c r="SKI66" s="262"/>
      <c r="SKJ66" s="262"/>
      <c r="SKK66" s="262"/>
      <c r="SKL66" s="388"/>
      <c r="SKM66" s="388"/>
      <c r="SKN66" s="388"/>
      <c r="SKO66" s="349"/>
      <c r="SKP66" s="262"/>
      <c r="SKQ66" s="262"/>
      <c r="SKR66" s="262"/>
      <c r="SKS66" s="350"/>
      <c r="SKT66" s="262"/>
      <c r="SKU66" s="262"/>
      <c r="SKV66" s="262"/>
      <c r="SKW66" s="262"/>
      <c r="SKX66" s="262"/>
      <c r="SKY66" s="262"/>
      <c r="SKZ66" s="262"/>
      <c r="SLA66" s="262"/>
      <c r="SLB66" s="262"/>
      <c r="SLC66" s="388"/>
      <c r="SLD66" s="388"/>
      <c r="SLE66" s="388"/>
      <c r="SLF66" s="349"/>
      <c r="SLG66" s="262"/>
      <c r="SLH66" s="262"/>
      <c r="SLI66" s="262"/>
      <c r="SLJ66" s="350"/>
      <c r="SLK66" s="262"/>
      <c r="SLL66" s="262"/>
      <c r="SLM66" s="262"/>
      <c r="SLN66" s="262"/>
      <c r="SLO66" s="262"/>
      <c r="SLP66" s="262"/>
      <c r="SLQ66" s="262"/>
      <c r="SLR66" s="262"/>
      <c r="SLS66" s="262"/>
      <c r="SLT66" s="388"/>
      <c r="SLU66" s="388"/>
      <c r="SLV66" s="388"/>
      <c r="SLW66" s="349"/>
      <c r="SLX66" s="262"/>
      <c r="SLY66" s="262"/>
      <c r="SLZ66" s="262"/>
      <c r="SMA66" s="350"/>
      <c r="SMB66" s="262"/>
      <c r="SMC66" s="262"/>
      <c r="SMD66" s="262"/>
      <c r="SME66" s="262"/>
      <c r="SMF66" s="262"/>
      <c r="SMG66" s="262"/>
      <c r="SMH66" s="262"/>
      <c r="SMI66" s="262"/>
      <c r="SMJ66" s="262"/>
      <c r="SMK66" s="388"/>
      <c r="SML66" s="388"/>
      <c r="SMM66" s="388"/>
      <c r="SMN66" s="349"/>
      <c r="SMO66" s="262"/>
      <c r="SMP66" s="262"/>
      <c r="SMQ66" s="262"/>
      <c r="SMR66" s="350"/>
      <c r="SMS66" s="262"/>
      <c r="SMT66" s="262"/>
      <c r="SMU66" s="262"/>
      <c r="SMV66" s="262"/>
      <c r="SMW66" s="262"/>
      <c r="SMX66" s="262"/>
      <c r="SMY66" s="262"/>
      <c r="SMZ66" s="262"/>
      <c r="SNA66" s="262"/>
      <c r="SNB66" s="388"/>
      <c r="SNC66" s="388"/>
      <c r="SND66" s="388"/>
      <c r="SNE66" s="349"/>
      <c r="SNF66" s="262"/>
      <c r="SNG66" s="262"/>
      <c r="SNH66" s="262"/>
      <c r="SNI66" s="350"/>
      <c r="SNJ66" s="262"/>
      <c r="SNK66" s="262"/>
      <c r="SNL66" s="262"/>
      <c r="SNM66" s="262"/>
      <c r="SNN66" s="262"/>
      <c r="SNO66" s="262"/>
      <c r="SNP66" s="262"/>
      <c r="SNQ66" s="262"/>
      <c r="SNR66" s="262"/>
      <c r="SNS66" s="388"/>
      <c r="SNT66" s="388"/>
      <c r="SNU66" s="388"/>
      <c r="SNV66" s="349"/>
      <c r="SNW66" s="262"/>
      <c r="SNX66" s="262"/>
      <c r="SNY66" s="262"/>
      <c r="SNZ66" s="350"/>
      <c r="SOA66" s="262"/>
      <c r="SOB66" s="262"/>
      <c r="SOC66" s="262"/>
      <c r="SOD66" s="262"/>
      <c r="SOE66" s="262"/>
      <c r="SOF66" s="262"/>
      <c r="SOG66" s="262"/>
      <c r="SOH66" s="262"/>
      <c r="SOI66" s="262"/>
      <c r="SOJ66" s="388"/>
      <c r="SOK66" s="388"/>
      <c r="SOL66" s="388"/>
      <c r="SOM66" s="349"/>
      <c r="SON66" s="262"/>
      <c r="SOO66" s="262"/>
      <c r="SOP66" s="262"/>
      <c r="SOQ66" s="350"/>
      <c r="SOR66" s="262"/>
      <c r="SOS66" s="262"/>
      <c r="SOT66" s="262"/>
      <c r="SOU66" s="262"/>
      <c r="SOV66" s="262"/>
      <c r="SOW66" s="262"/>
      <c r="SOX66" s="262"/>
      <c r="SOY66" s="262"/>
      <c r="SOZ66" s="262"/>
      <c r="SPA66" s="388"/>
      <c r="SPB66" s="388"/>
      <c r="SPC66" s="388"/>
      <c r="SPD66" s="349"/>
      <c r="SPE66" s="262"/>
      <c r="SPF66" s="262"/>
      <c r="SPG66" s="262"/>
      <c r="SPH66" s="350"/>
      <c r="SPI66" s="262"/>
      <c r="SPJ66" s="262"/>
      <c r="SPK66" s="262"/>
      <c r="SPL66" s="262"/>
      <c r="SPM66" s="262"/>
      <c r="SPN66" s="262"/>
      <c r="SPO66" s="262"/>
      <c r="SPP66" s="262"/>
      <c r="SPQ66" s="262"/>
      <c r="SPR66" s="388"/>
      <c r="SPS66" s="388"/>
      <c r="SPT66" s="388"/>
      <c r="SPU66" s="349"/>
      <c r="SPV66" s="262"/>
      <c r="SPW66" s="262"/>
      <c r="SPX66" s="262"/>
      <c r="SPY66" s="350"/>
      <c r="SPZ66" s="262"/>
      <c r="SQA66" s="262"/>
      <c r="SQB66" s="262"/>
      <c r="SQC66" s="262"/>
      <c r="SQD66" s="262"/>
      <c r="SQE66" s="262"/>
      <c r="SQF66" s="262"/>
      <c r="SQG66" s="262"/>
      <c r="SQH66" s="262"/>
      <c r="SQI66" s="388"/>
      <c r="SQJ66" s="388"/>
      <c r="SQK66" s="388"/>
      <c r="SQL66" s="349"/>
      <c r="SQM66" s="262"/>
      <c r="SQN66" s="262"/>
      <c r="SQO66" s="262"/>
      <c r="SQP66" s="350"/>
      <c r="SQQ66" s="262"/>
      <c r="SQR66" s="262"/>
      <c r="SQS66" s="262"/>
      <c r="SQT66" s="262"/>
      <c r="SQU66" s="262"/>
      <c r="SQV66" s="262"/>
      <c r="SQW66" s="262"/>
      <c r="SQX66" s="262"/>
      <c r="SQY66" s="262"/>
      <c r="SQZ66" s="388"/>
      <c r="SRA66" s="388"/>
      <c r="SRB66" s="388"/>
      <c r="SRC66" s="349"/>
      <c r="SRD66" s="262"/>
      <c r="SRE66" s="262"/>
      <c r="SRF66" s="262"/>
      <c r="SRG66" s="350"/>
      <c r="SRH66" s="262"/>
      <c r="SRI66" s="262"/>
      <c r="SRJ66" s="262"/>
      <c r="SRK66" s="262"/>
      <c r="SRL66" s="262"/>
      <c r="SRM66" s="262"/>
      <c r="SRN66" s="262"/>
      <c r="SRO66" s="262"/>
      <c r="SRP66" s="262"/>
      <c r="SRQ66" s="388"/>
      <c r="SRR66" s="388"/>
      <c r="SRS66" s="388"/>
      <c r="SRT66" s="349"/>
      <c r="SRU66" s="262"/>
      <c r="SRV66" s="262"/>
      <c r="SRW66" s="262"/>
      <c r="SRX66" s="350"/>
      <c r="SRY66" s="262"/>
      <c r="SRZ66" s="262"/>
      <c r="SSA66" s="262"/>
      <c r="SSB66" s="262"/>
      <c r="SSC66" s="262"/>
      <c r="SSD66" s="262"/>
      <c r="SSE66" s="262"/>
      <c r="SSF66" s="262"/>
      <c r="SSG66" s="262"/>
      <c r="SSH66" s="388"/>
      <c r="SSI66" s="388"/>
      <c r="SSJ66" s="388"/>
      <c r="SSK66" s="349"/>
      <c r="SSL66" s="262"/>
      <c r="SSM66" s="262"/>
      <c r="SSN66" s="262"/>
      <c r="SSO66" s="350"/>
      <c r="SSP66" s="262"/>
      <c r="SSQ66" s="262"/>
      <c r="SSR66" s="262"/>
      <c r="SSS66" s="262"/>
      <c r="SST66" s="262"/>
      <c r="SSU66" s="262"/>
      <c r="SSV66" s="262"/>
      <c r="SSW66" s="262"/>
      <c r="SSX66" s="262"/>
      <c r="SSY66" s="388"/>
      <c r="SSZ66" s="388"/>
      <c r="STA66" s="388"/>
      <c r="STB66" s="349"/>
      <c r="STC66" s="262"/>
      <c r="STD66" s="262"/>
      <c r="STE66" s="262"/>
      <c r="STF66" s="350"/>
      <c r="STG66" s="262"/>
      <c r="STH66" s="262"/>
      <c r="STI66" s="262"/>
      <c r="STJ66" s="262"/>
      <c r="STK66" s="262"/>
      <c r="STL66" s="262"/>
      <c r="STM66" s="262"/>
      <c r="STN66" s="262"/>
      <c r="STO66" s="262"/>
      <c r="STP66" s="388"/>
      <c r="STQ66" s="388"/>
      <c r="STR66" s="388"/>
      <c r="STS66" s="349"/>
      <c r="STT66" s="262"/>
      <c r="STU66" s="262"/>
      <c r="STV66" s="262"/>
      <c r="STW66" s="350"/>
      <c r="STX66" s="262"/>
      <c r="STY66" s="262"/>
      <c r="STZ66" s="262"/>
      <c r="SUA66" s="262"/>
      <c r="SUB66" s="262"/>
      <c r="SUC66" s="262"/>
      <c r="SUD66" s="262"/>
      <c r="SUE66" s="262"/>
      <c r="SUF66" s="262"/>
      <c r="SUG66" s="388"/>
      <c r="SUH66" s="388"/>
      <c r="SUI66" s="388"/>
      <c r="SUJ66" s="349"/>
      <c r="SUK66" s="262"/>
      <c r="SUL66" s="262"/>
      <c r="SUM66" s="262"/>
      <c r="SUN66" s="350"/>
      <c r="SUO66" s="262"/>
      <c r="SUP66" s="262"/>
      <c r="SUQ66" s="262"/>
      <c r="SUR66" s="262"/>
      <c r="SUS66" s="262"/>
      <c r="SUT66" s="262"/>
      <c r="SUU66" s="262"/>
      <c r="SUV66" s="262"/>
      <c r="SUW66" s="262"/>
      <c r="SUX66" s="388"/>
      <c r="SUY66" s="388"/>
      <c r="SUZ66" s="388"/>
      <c r="SVA66" s="349"/>
      <c r="SVB66" s="262"/>
      <c r="SVC66" s="262"/>
      <c r="SVD66" s="262"/>
      <c r="SVE66" s="350"/>
      <c r="SVF66" s="262"/>
      <c r="SVG66" s="262"/>
      <c r="SVH66" s="262"/>
      <c r="SVI66" s="262"/>
      <c r="SVJ66" s="262"/>
      <c r="SVK66" s="262"/>
      <c r="SVL66" s="262"/>
      <c r="SVM66" s="262"/>
      <c r="SVN66" s="262"/>
      <c r="SVO66" s="388"/>
      <c r="SVP66" s="388"/>
      <c r="SVQ66" s="388"/>
      <c r="SVR66" s="349"/>
      <c r="SVS66" s="262"/>
      <c r="SVT66" s="262"/>
      <c r="SVU66" s="262"/>
      <c r="SVV66" s="350"/>
      <c r="SVW66" s="262"/>
      <c r="SVX66" s="262"/>
      <c r="SVY66" s="262"/>
      <c r="SVZ66" s="262"/>
      <c r="SWA66" s="262"/>
      <c r="SWB66" s="262"/>
      <c r="SWC66" s="262"/>
      <c r="SWD66" s="262"/>
      <c r="SWE66" s="262"/>
      <c r="SWF66" s="388"/>
      <c r="SWG66" s="388"/>
      <c r="SWH66" s="388"/>
      <c r="SWI66" s="349"/>
      <c r="SWJ66" s="262"/>
      <c r="SWK66" s="262"/>
      <c r="SWL66" s="262"/>
      <c r="SWM66" s="350"/>
      <c r="SWN66" s="262"/>
      <c r="SWO66" s="262"/>
      <c r="SWP66" s="262"/>
      <c r="SWQ66" s="262"/>
      <c r="SWR66" s="262"/>
      <c r="SWS66" s="262"/>
      <c r="SWT66" s="262"/>
      <c r="SWU66" s="262"/>
      <c r="SWV66" s="262"/>
      <c r="SWW66" s="388"/>
      <c r="SWX66" s="388"/>
      <c r="SWY66" s="388"/>
      <c r="SWZ66" s="349"/>
      <c r="SXA66" s="262"/>
      <c r="SXB66" s="262"/>
      <c r="SXC66" s="262"/>
      <c r="SXD66" s="350"/>
      <c r="SXE66" s="262"/>
      <c r="SXF66" s="262"/>
      <c r="SXG66" s="262"/>
      <c r="SXH66" s="262"/>
      <c r="SXI66" s="262"/>
      <c r="SXJ66" s="262"/>
      <c r="SXK66" s="262"/>
      <c r="SXL66" s="262"/>
      <c r="SXM66" s="262"/>
      <c r="SXN66" s="388"/>
      <c r="SXO66" s="388"/>
      <c r="SXP66" s="388"/>
      <c r="SXQ66" s="349"/>
      <c r="SXR66" s="262"/>
      <c r="SXS66" s="262"/>
      <c r="SXT66" s="262"/>
      <c r="SXU66" s="350"/>
      <c r="SXV66" s="262"/>
      <c r="SXW66" s="262"/>
      <c r="SXX66" s="262"/>
      <c r="SXY66" s="262"/>
      <c r="SXZ66" s="262"/>
      <c r="SYA66" s="262"/>
      <c r="SYB66" s="262"/>
      <c r="SYC66" s="262"/>
      <c r="SYD66" s="262"/>
      <c r="SYE66" s="388"/>
      <c r="SYF66" s="388"/>
      <c r="SYG66" s="388"/>
      <c r="SYH66" s="349"/>
      <c r="SYI66" s="262"/>
      <c r="SYJ66" s="262"/>
      <c r="SYK66" s="262"/>
      <c r="SYL66" s="350"/>
      <c r="SYM66" s="262"/>
      <c r="SYN66" s="262"/>
      <c r="SYO66" s="262"/>
      <c r="SYP66" s="262"/>
      <c r="SYQ66" s="262"/>
      <c r="SYR66" s="262"/>
      <c r="SYS66" s="262"/>
      <c r="SYT66" s="262"/>
      <c r="SYU66" s="262"/>
      <c r="SYV66" s="388"/>
      <c r="SYW66" s="388"/>
      <c r="SYX66" s="388"/>
      <c r="SYY66" s="349"/>
      <c r="SYZ66" s="262"/>
      <c r="SZA66" s="262"/>
      <c r="SZB66" s="262"/>
      <c r="SZC66" s="350"/>
      <c r="SZD66" s="262"/>
      <c r="SZE66" s="262"/>
      <c r="SZF66" s="262"/>
      <c r="SZG66" s="262"/>
      <c r="SZH66" s="262"/>
      <c r="SZI66" s="262"/>
      <c r="SZJ66" s="262"/>
      <c r="SZK66" s="262"/>
      <c r="SZL66" s="262"/>
      <c r="SZM66" s="388"/>
      <c r="SZN66" s="388"/>
      <c r="SZO66" s="388"/>
      <c r="SZP66" s="349"/>
      <c r="SZQ66" s="262"/>
      <c r="SZR66" s="262"/>
      <c r="SZS66" s="262"/>
      <c r="SZT66" s="350"/>
      <c r="SZU66" s="262"/>
      <c r="SZV66" s="262"/>
      <c r="SZW66" s="262"/>
      <c r="SZX66" s="262"/>
      <c r="SZY66" s="262"/>
      <c r="SZZ66" s="262"/>
      <c r="TAA66" s="262"/>
      <c r="TAB66" s="262"/>
      <c r="TAC66" s="262"/>
      <c r="TAD66" s="388"/>
      <c r="TAE66" s="388"/>
      <c r="TAF66" s="388"/>
      <c r="TAG66" s="349"/>
      <c r="TAH66" s="262"/>
      <c r="TAI66" s="262"/>
      <c r="TAJ66" s="262"/>
      <c r="TAK66" s="350"/>
      <c r="TAL66" s="262"/>
      <c r="TAM66" s="262"/>
      <c r="TAN66" s="262"/>
      <c r="TAO66" s="262"/>
      <c r="TAP66" s="262"/>
      <c r="TAQ66" s="262"/>
      <c r="TAR66" s="262"/>
      <c r="TAS66" s="262"/>
      <c r="TAT66" s="262"/>
      <c r="TAU66" s="388"/>
      <c r="TAV66" s="388"/>
      <c r="TAW66" s="388"/>
      <c r="TAX66" s="349"/>
      <c r="TAY66" s="262"/>
      <c r="TAZ66" s="262"/>
      <c r="TBA66" s="262"/>
      <c r="TBB66" s="350"/>
      <c r="TBC66" s="262"/>
      <c r="TBD66" s="262"/>
      <c r="TBE66" s="262"/>
      <c r="TBF66" s="262"/>
      <c r="TBG66" s="262"/>
      <c r="TBH66" s="262"/>
      <c r="TBI66" s="262"/>
      <c r="TBJ66" s="262"/>
      <c r="TBK66" s="262"/>
      <c r="TBL66" s="388"/>
      <c r="TBM66" s="388"/>
      <c r="TBN66" s="388"/>
      <c r="TBO66" s="349"/>
      <c r="TBP66" s="262"/>
      <c r="TBQ66" s="262"/>
      <c r="TBR66" s="262"/>
      <c r="TBS66" s="350"/>
      <c r="TBT66" s="262"/>
      <c r="TBU66" s="262"/>
      <c r="TBV66" s="262"/>
      <c r="TBW66" s="262"/>
      <c r="TBX66" s="262"/>
      <c r="TBY66" s="262"/>
      <c r="TBZ66" s="262"/>
      <c r="TCA66" s="262"/>
      <c r="TCB66" s="262"/>
      <c r="TCC66" s="388"/>
      <c r="TCD66" s="388"/>
      <c r="TCE66" s="388"/>
      <c r="TCF66" s="349"/>
      <c r="TCG66" s="262"/>
      <c r="TCH66" s="262"/>
      <c r="TCI66" s="262"/>
      <c r="TCJ66" s="350"/>
      <c r="TCK66" s="262"/>
      <c r="TCL66" s="262"/>
      <c r="TCM66" s="262"/>
      <c r="TCN66" s="262"/>
      <c r="TCO66" s="262"/>
      <c r="TCP66" s="262"/>
      <c r="TCQ66" s="262"/>
      <c r="TCR66" s="262"/>
      <c r="TCS66" s="262"/>
      <c r="TCT66" s="388"/>
      <c r="TCU66" s="388"/>
      <c r="TCV66" s="388"/>
      <c r="TCW66" s="349"/>
      <c r="TCX66" s="262"/>
      <c r="TCY66" s="262"/>
      <c r="TCZ66" s="262"/>
      <c r="TDA66" s="350"/>
      <c r="TDB66" s="262"/>
      <c r="TDC66" s="262"/>
      <c r="TDD66" s="262"/>
      <c r="TDE66" s="262"/>
      <c r="TDF66" s="262"/>
      <c r="TDG66" s="262"/>
      <c r="TDH66" s="262"/>
      <c r="TDI66" s="262"/>
      <c r="TDJ66" s="262"/>
      <c r="TDK66" s="388"/>
      <c r="TDL66" s="388"/>
      <c r="TDM66" s="388"/>
      <c r="TDN66" s="349"/>
      <c r="TDO66" s="262"/>
      <c r="TDP66" s="262"/>
      <c r="TDQ66" s="262"/>
      <c r="TDR66" s="350"/>
      <c r="TDS66" s="262"/>
      <c r="TDT66" s="262"/>
      <c r="TDU66" s="262"/>
      <c r="TDV66" s="262"/>
      <c r="TDW66" s="262"/>
      <c r="TDX66" s="262"/>
      <c r="TDY66" s="262"/>
      <c r="TDZ66" s="262"/>
      <c r="TEA66" s="262"/>
      <c r="TEB66" s="388"/>
      <c r="TEC66" s="388"/>
      <c r="TED66" s="388"/>
      <c r="TEE66" s="349"/>
      <c r="TEF66" s="262"/>
      <c r="TEG66" s="262"/>
      <c r="TEH66" s="262"/>
      <c r="TEI66" s="350"/>
      <c r="TEJ66" s="262"/>
      <c r="TEK66" s="262"/>
      <c r="TEL66" s="262"/>
      <c r="TEM66" s="262"/>
      <c r="TEN66" s="262"/>
      <c r="TEO66" s="262"/>
      <c r="TEP66" s="262"/>
      <c r="TEQ66" s="262"/>
      <c r="TER66" s="262"/>
      <c r="TES66" s="388"/>
      <c r="TET66" s="388"/>
      <c r="TEU66" s="388"/>
      <c r="TEV66" s="349"/>
      <c r="TEW66" s="262"/>
      <c r="TEX66" s="262"/>
      <c r="TEY66" s="262"/>
      <c r="TEZ66" s="350"/>
      <c r="TFA66" s="262"/>
      <c r="TFB66" s="262"/>
      <c r="TFC66" s="262"/>
      <c r="TFD66" s="262"/>
      <c r="TFE66" s="262"/>
      <c r="TFF66" s="262"/>
      <c r="TFG66" s="262"/>
      <c r="TFH66" s="262"/>
      <c r="TFI66" s="262"/>
      <c r="TFJ66" s="388"/>
      <c r="TFK66" s="388"/>
      <c r="TFL66" s="388"/>
      <c r="TFM66" s="349"/>
      <c r="TFN66" s="262"/>
      <c r="TFO66" s="262"/>
      <c r="TFP66" s="262"/>
      <c r="TFQ66" s="350"/>
      <c r="TFR66" s="262"/>
      <c r="TFS66" s="262"/>
      <c r="TFT66" s="262"/>
      <c r="TFU66" s="262"/>
      <c r="TFV66" s="262"/>
      <c r="TFW66" s="262"/>
      <c r="TFX66" s="262"/>
      <c r="TFY66" s="262"/>
      <c r="TFZ66" s="262"/>
      <c r="TGA66" s="388"/>
      <c r="TGB66" s="388"/>
      <c r="TGC66" s="388"/>
      <c r="TGD66" s="349"/>
      <c r="TGE66" s="262"/>
      <c r="TGF66" s="262"/>
      <c r="TGG66" s="262"/>
      <c r="TGH66" s="350"/>
      <c r="TGI66" s="262"/>
      <c r="TGJ66" s="262"/>
      <c r="TGK66" s="262"/>
      <c r="TGL66" s="262"/>
      <c r="TGM66" s="262"/>
      <c r="TGN66" s="262"/>
      <c r="TGO66" s="262"/>
      <c r="TGP66" s="262"/>
      <c r="TGQ66" s="262"/>
      <c r="TGR66" s="388"/>
      <c r="TGS66" s="388"/>
      <c r="TGT66" s="388"/>
      <c r="TGU66" s="349"/>
      <c r="TGV66" s="262"/>
      <c r="TGW66" s="262"/>
      <c r="TGX66" s="262"/>
      <c r="TGY66" s="350"/>
      <c r="TGZ66" s="262"/>
      <c r="THA66" s="262"/>
      <c r="THB66" s="262"/>
      <c r="THC66" s="262"/>
      <c r="THD66" s="262"/>
      <c r="THE66" s="262"/>
      <c r="THF66" s="262"/>
      <c r="THG66" s="262"/>
      <c r="THH66" s="262"/>
      <c r="THI66" s="388"/>
      <c r="THJ66" s="388"/>
      <c r="THK66" s="388"/>
      <c r="THL66" s="349"/>
      <c r="THM66" s="262"/>
      <c r="THN66" s="262"/>
      <c r="THO66" s="262"/>
      <c r="THP66" s="350"/>
      <c r="THQ66" s="262"/>
      <c r="THR66" s="262"/>
      <c r="THS66" s="262"/>
      <c r="THT66" s="262"/>
      <c r="THU66" s="262"/>
      <c r="THV66" s="262"/>
      <c r="THW66" s="262"/>
      <c r="THX66" s="262"/>
      <c r="THY66" s="262"/>
      <c r="THZ66" s="388"/>
      <c r="TIA66" s="388"/>
      <c r="TIB66" s="388"/>
      <c r="TIC66" s="349"/>
      <c r="TID66" s="262"/>
      <c r="TIE66" s="262"/>
      <c r="TIF66" s="262"/>
      <c r="TIG66" s="350"/>
      <c r="TIH66" s="262"/>
      <c r="TII66" s="262"/>
      <c r="TIJ66" s="262"/>
      <c r="TIK66" s="262"/>
      <c r="TIL66" s="262"/>
      <c r="TIM66" s="262"/>
      <c r="TIN66" s="262"/>
      <c r="TIO66" s="262"/>
      <c r="TIP66" s="262"/>
      <c r="TIQ66" s="388"/>
      <c r="TIR66" s="388"/>
      <c r="TIS66" s="388"/>
      <c r="TIT66" s="349"/>
      <c r="TIU66" s="262"/>
      <c r="TIV66" s="262"/>
      <c r="TIW66" s="262"/>
      <c r="TIX66" s="350"/>
      <c r="TIY66" s="262"/>
      <c r="TIZ66" s="262"/>
      <c r="TJA66" s="262"/>
      <c r="TJB66" s="262"/>
      <c r="TJC66" s="262"/>
      <c r="TJD66" s="262"/>
      <c r="TJE66" s="262"/>
      <c r="TJF66" s="262"/>
      <c r="TJG66" s="262"/>
      <c r="TJH66" s="388"/>
      <c r="TJI66" s="388"/>
      <c r="TJJ66" s="388"/>
      <c r="TJK66" s="349"/>
      <c r="TJL66" s="262"/>
      <c r="TJM66" s="262"/>
      <c r="TJN66" s="262"/>
      <c r="TJO66" s="350"/>
      <c r="TJP66" s="262"/>
      <c r="TJQ66" s="262"/>
      <c r="TJR66" s="262"/>
      <c r="TJS66" s="262"/>
      <c r="TJT66" s="262"/>
      <c r="TJU66" s="262"/>
      <c r="TJV66" s="262"/>
      <c r="TJW66" s="262"/>
      <c r="TJX66" s="262"/>
      <c r="TJY66" s="388"/>
      <c r="TJZ66" s="388"/>
      <c r="TKA66" s="388"/>
      <c r="TKB66" s="349"/>
      <c r="TKC66" s="262"/>
      <c r="TKD66" s="262"/>
      <c r="TKE66" s="262"/>
      <c r="TKF66" s="350"/>
      <c r="TKG66" s="262"/>
      <c r="TKH66" s="262"/>
      <c r="TKI66" s="262"/>
      <c r="TKJ66" s="262"/>
      <c r="TKK66" s="262"/>
      <c r="TKL66" s="262"/>
      <c r="TKM66" s="262"/>
      <c r="TKN66" s="262"/>
      <c r="TKO66" s="262"/>
      <c r="TKP66" s="388"/>
      <c r="TKQ66" s="388"/>
      <c r="TKR66" s="388"/>
      <c r="TKS66" s="349"/>
      <c r="TKT66" s="262"/>
      <c r="TKU66" s="262"/>
      <c r="TKV66" s="262"/>
      <c r="TKW66" s="350"/>
      <c r="TKX66" s="262"/>
      <c r="TKY66" s="262"/>
      <c r="TKZ66" s="262"/>
      <c r="TLA66" s="262"/>
      <c r="TLB66" s="262"/>
      <c r="TLC66" s="262"/>
      <c r="TLD66" s="262"/>
      <c r="TLE66" s="262"/>
      <c r="TLF66" s="262"/>
      <c r="TLG66" s="388"/>
      <c r="TLH66" s="388"/>
      <c r="TLI66" s="388"/>
      <c r="TLJ66" s="349"/>
      <c r="TLK66" s="262"/>
      <c r="TLL66" s="262"/>
      <c r="TLM66" s="262"/>
      <c r="TLN66" s="350"/>
      <c r="TLO66" s="262"/>
      <c r="TLP66" s="262"/>
      <c r="TLQ66" s="262"/>
      <c r="TLR66" s="262"/>
      <c r="TLS66" s="262"/>
      <c r="TLT66" s="262"/>
      <c r="TLU66" s="262"/>
      <c r="TLV66" s="262"/>
      <c r="TLW66" s="262"/>
      <c r="TLX66" s="388"/>
      <c r="TLY66" s="388"/>
      <c r="TLZ66" s="388"/>
      <c r="TMA66" s="349"/>
      <c r="TMB66" s="262"/>
      <c r="TMC66" s="262"/>
      <c r="TMD66" s="262"/>
      <c r="TME66" s="350"/>
      <c r="TMF66" s="262"/>
      <c r="TMG66" s="262"/>
      <c r="TMH66" s="262"/>
      <c r="TMI66" s="262"/>
      <c r="TMJ66" s="262"/>
      <c r="TMK66" s="262"/>
      <c r="TML66" s="262"/>
      <c r="TMM66" s="262"/>
      <c r="TMN66" s="262"/>
      <c r="TMO66" s="388"/>
      <c r="TMP66" s="388"/>
      <c r="TMQ66" s="388"/>
      <c r="TMR66" s="349"/>
      <c r="TMS66" s="262"/>
      <c r="TMT66" s="262"/>
      <c r="TMU66" s="262"/>
      <c r="TMV66" s="350"/>
      <c r="TMW66" s="262"/>
      <c r="TMX66" s="262"/>
      <c r="TMY66" s="262"/>
      <c r="TMZ66" s="262"/>
      <c r="TNA66" s="262"/>
      <c r="TNB66" s="262"/>
      <c r="TNC66" s="262"/>
      <c r="TND66" s="262"/>
      <c r="TNE66" s="262"/>
      <c r="TNF66" s="388"/>
      <c r="TNG66" s="388"/>
      <c r="TNH66" s="388"/>
      <c r="TNI66" s="349"/>
      <c r="TNJ66" s="262"/>
      <c r="TNK66" s="262"/>
      <c r="TNL66" s="262"/>
      <c r="TNM66" s="350"/>
      <c r="TNN66" s="262"/>
      <c r="TNO66" s="262"/>
      <c r="TNP66" s="262"/>
      <c r="TNQ66" s="262"/>
      <c r="TNR66" s="262"/>
      <c r="TNS66" s="262"/>
      <c r="TNT66" s="262"/>
      <c r="TNU66" s="262"/>
      <c r="TNV66" s="262"/>
      <c r="TNW66" s="388"/>
      <c r="TNX66" s="388"/>
      <c r="TNY66" s="388"/>
      <c r="TNZ66" s="349"/>
      <c r="TOA66" s="262"/>
      <c r="TOB66" s="262"/>
      <c r="TOC66" s="262"/>
      <c r="TOD66" s="350"/>
      <c r="TOE66" s="262"/>
      <c r="TOF66" s="262"/>
      <c r="TOG66" s="262"/>
      <c r="TOH66" s="262"/>
      <c r="TOI66" s="262"/>
      <c r="TOJ66" s="262"/>
      <c r="TOK66" s="262"/>
      <c r="TOL66" s="262"/>
      <c r="TOM66" s="262"/>
      <c r="TON66" s="388"/>
      <c r="TOO66" s="388"/>
      <c r="TOP66" s="388"/>
      <c r="TOQ66" s="349"/>
      <c r="TOR66" s="262"/>
      <c r="TOS66" s="262"/>
      <c r="TOT66" s="262"/>
      <c r="TOU66" s="350"/>
      <c r="TOV66" s="262"/>
      <c r="TOW66" s="262"/>
      <c r="TOX66" s="262"/>
      <c r="TOY66" s="262"/>
      <c r="TOZ66" s="262"/>
      <c r="TPA66" s="262"/>
      <c r="TPB66" s="262"/>
      <c r="TPC66" s="262"/>
      <c r="TPD66" s="262"/>
      <c r="TPE66" s="388"/>
      <c r="TPF66" s="388"/>
      <c r="TPG66" s="388"/>
      <c r="TPH66" s="349"/>
      <c r="TPI66" s="262"/>
      <c r="TPJ66" s="262"/>
      <c r="TPK66" s="262"/>
      <c r="TPL66" s="350"/>
      <c r="TPM66" s="262"/>
      <c r="TPN66" s="262"/>
      <c r="TPO66" s="262"/>
      <c r="TPP66" s="262"/>
      <c r="TPQ66" s="262"/>
      <c r="TPR66" s="262"/>
      <c r="TPS66" s="262"/>
      <c r="TPT66" s="262"/>
      <c r="TPU66" s="262"/>
      <c r="TPV66" s="388"/>
      <c r="TPW66" s="388"/>
      <c r="TPX66" s="388"/>
      <c r="TPY66" s="349"/>
      <c r="TPZ66" s="262"/>
      <c r="TQA66" s="262"/>
      <c r="TQB66" s="262"/>
      <c r="TQC66" s="350"/>
      <c r="TQD66" s="262"/>
      <c r="TQE66" s="262"/>
      <c r="TQF66" s="262"/>
      <c r="TQG66" s="262"/>
      <c r="TQH66" s="262"/>
      <c r="TQI66" s="262"/>
      <c r="TQJ66" s="262"/>
      <c r="TQK66" s="262"/>
      <c r="TQL66" s="262"/>
      <c r="TQM66" s="388"/>
      <c r="TQN66" s="388"/>
      <c r="TQO66" s="388"/>
      <c r="TQP66" s="349"/>
      <c r="TQQ66" s="262"/>
      <c r="TQR66" s="262"/>
      <c r="TQS66" s="262"/>
      <c r="TQT66" s="350"/>
      <c r="TQU66" s="262"/>
      <c r="TQV66" s="262"/>
      <c r="TQW66" s="262"/>
      <c r="TQX66" s="262"/>
      <c r="TQY66" s="262"/>
      <c r="TQZ66" s="262"/>
      <c r="TRA66" s="262"/>
      <c r="TRB66" s="262"/>
      <c r="TRC66" s="262"/>
      <c r="TRD66" s="388"/>
      <c r="TRE66" s="388"/>
      <c r="TRF66" s="388"/>
      <c r="TRG66" s="349"/>
      <c r="TRH66" s="262"/>
      <c r="TRI66" s="262"/>
      <c r="TRJ66" s="262"/>
      <c r="TRK66" s="350"/>
      <c r="TRL66" s="262"/>
      <c r="TRM66" s="262"/>
      <c r="TRN66" s="262"/>
      <c r="TRO66" s="262"/>
      <c r="TRP66" s="262"/>
      <c r="TRQ66" s="262"/>
      <c r="TRR66" s="262"/>
      <c r="TRS66" s="262"/>
      <c r="TRT66" s="262"/>
      <c r="TRU66" s="388"/>
      <c r="TRV66" s="388"/>
      <c r="TRW66" s="388"/>
      <c r="TRX66" s="349"/>
      <c r="TRY66" s="262"/>
      <c r="TRZ66" s="262"/>
      <c r="TSA66" s="262"/>
      <c r="TSB66" s="350"/>
      <c r="TSC66" s="262"/>
      <c r="TSD66" s="262"/>
      <c r="TSE66" s="262"/>
      <c r="TSF66" s="262"/>
      <c r="TSG66" s="262"/>
      <c r="TSH66" s="262"/>
      <c r="TSI66" s="262"/>
      <c r="TSJ66" s="262"/>
      <c r="TSK66" s="262"/>
      <c r="TSL66" s="388"/>
      <c r="TSM66" s="388"/>
      <c r="TSN66" s="388"/>
      <c r="TSO66" s="349"/>
      <c r="TSP66" s="262"/>
      <c r="TSQ66" s="262"/>
      <c r="TSR66" s="262"/>
      <c r="TSS66" s="350"/>
      <c r="TST66" s="262"/>
      <c r="TSU66" s="262"/>
      <c r="TSV66" s="262"/>
      <c r="TSW66" s="262"/>
      <c r="TSX66" s="262"/>
      <c r="TSY66" s="262"/>
      <c r="TSZ66" s="262"/>
      <c r="TTA66" s="262"/>
      <c r="TTB66" s="262"/>
      <c r="TTC66" s="388"/>
      <c r="TTD66" s="388"/>
      <c r="TTE66" s="388"/>
      <c r="TTF66" s="349"/>
      <c r="TTG66" s="262"/>
      <c r="TTH66" s="262"/>
      <c r="TTI66" s="262"/>
      <c r="TTJ66" s="350"/>
      <c r="TTK66" s="262"/>
      <c r="TTL66" s="262"/>
      <c r="TTM66" s="262"/>
      <c r="TTN66" s="262"/>
      <c r="TTO66" s="262"/>
      <c r="TTP66" s="262"/>
      <c r="TTQ66" s="262"/>
      <c r="TTR66" s="262"/>
      <c r="TTS66" s="262"/>
      <c r="TTT66" s="388"/>
      <c r="TTU66" s="388"/>
      <c r="TTV66" s="388"/>
      <c r="TTW66" s="349"/>
      <c r="TTX66" s="262"/>
      <c r="TTY66" s="262"/>
      <c r="TTZ66" s="262"/>
      <c r="TUA66" s="350"/>
      <c r="TUB66" s="262"/>
      <c r="TUC66" s="262"/>
      <c r="TUD66" s="262"/>
      <c r="TUE66" s="262"/>
      <c r="TUF66" s="262"/>
      <c r="TUG66" s="262"/>
      <c r="TUH66" s="262"/>
      <c r="TUI66" s="262"/>
      <c r="TUJ66" s="262"/>
      <c r="TUK66" s="388"/>
      <c r="TUL66" s="388"/>
      <c r="TUM66" s="388"/>
      <c r="TUN66" s="349"/>
      <c r="TUO66" s="262"/>
      <c r="TUP66" s="262"/>
      <c r="TUQ66" s="262"/>
      <c r="TUR66" s="350"/>
      <c r="TUS66" s="262"/>
      <c r="TUT66" s="262"/>
      <c r="TUU66" s="262"/>
      <c r="TUV66" s="262"/>
      <c r="TUW66" s="262"/>
      <c r="TUX66" s="262"/>
      <c r="TUY66" s="262"/>
      <c r="TUZ66" s="262"/>
      <c r="TVA66" s="262"/>
      <c r="TVB66" s="388"/>
      <c r="TVC66" s="388"/>
      <c r="TVD66" s="388"/>
      <c r="TVE66" s="349"/>
      <c r="TVF66" s="262"/>
      <c r="TVG66" s="262"/>
      <c r="TVH66" s="262"/>
      <c r="TVI66" s="350"/>
      <c r="TVJ66" s="262"/>
      <c r="TVK66" s="262"/>
      <c r="TVL66" s="262"/>
      <c r="TVM66" s="262"/>
      <c r="TVN66" s="262"/>
      <c r="TVO66" s="262"/>
      <c r="TVP66" s="262"/>
      <c r="TVQ66" s="262"/>
      <c r="TVR66" s="262"/>
      <c r="TVS66" s="388"/>
      <c r="TVT66" s="388"/>
      <c r="TVU66" s="388"/>
      <c r="TVV66" s="349"/>
      <c r="TVW66" s="262"/>
      <c r="TVX66" s="262"/>
      <c r="TVY66" s="262"/>
      <c r="TVZ66" s="350"/>
      <c r="TWA66" s="262"/>
      <c r="TWB66" s="262"/>
      <c r="TWC66" s="262"/>
      <c r="TWD66" s="262"/>
      <c r="TWE66" s="262"/>
      <c r="TWF66" s="262"/>
      <c r="TWG66" s="262"/>
      <c r="TWH66" s="262"/>
      <c r="TWI66" s="262"/>
      <c r="TWJ66" s="388"/>
      <c r="TWK66" s="388"/>
      <c r="TWL66" s="388"/>
      <c r="TWM66" s="349"/>
      <c r="TWN66" s="262"/>
      <c r="TWO66" s="262"/>
      <c r="TWP66" s="262"/>
      <c r="TWQ66" s="350"/>
      <c r="TWR66" s="262"/>
      <c r="TWS66" s="262"/>
      <c r="TWT66" s="262"/>
      <c r="TWU66" s="262"/>
      <c r="TWV66" s="262"/>
      <c r="TWW66" s="262"/>
      <c r="TWX66" s="262"/>
      <c r="TWY66" s="262"/>
      <c r="TWZ66" s="262"/>
      <c r="TXA66" s="388"/>
      <c r="TXB66" s="388"/>
      <c r="TXC66" s="388"/>
      <c r="TXD66" s="349"/>
      <c r="TXE66" s="262"/>
      <c r="TXF66" s="262"/>
      <c r="TXG66" s="262"/>
      <c r="TXH66" s="350"/>
      <c r="TXI66" s="262"/>
      <c r="TXJ66" s="262"/>
      <c r="TXK66" s="262"/>
      <c r="TXL66" s="262"/>
      <c r="TXM66" s="262"/>
      <c r="TXN66" s="262"/>
      <c r="TXO66" s="262"/>
      <c r="TXP66" s="262"/>
      <c r="TXQ66" s="262"/>
      <c r="TXR66" s="388"/>
      <c r="TXS66" s="388"/>
      <c r="TXT66" s="388"/>
      <c r="TXU66" s="349"/>
      <c r="TXV66" s="262"/>
      <c r="TXW66" s="262"/>
      <c r="TXX66" s="262"/>
      <c r="TXY66" s="350"/>
      <c r="TXZ66" s="262"/>
      <c r="TYA66" s="262"/>
      <c r="TYB66" s="262"/>
      <c r="TYC66" s="262"/>
      <c r="TYD66" s="262"/>
      <c r="TYE66" s="262"/>
      <c r="TYF66" s="262"/>
      <c r="TYG66" s="262"/>
      <c r="TYH66" s="262"/>
      <c r="TYI66" s="388"/>
      <c r="TYJ66" s="388"/>
      <c r="TYK66" s="388"/>
      <c r="TYL66" s="349"/>
      <c r="TYM66" s="262"/>
      <c r="TYN66" s="262"/>
      <c r="TYO66" s="262"/>
      <c r="TYP66" s="350"/>
      <c r="TYQ66" s="262"/>
      <c r="TYR66" s="262"/>
      <c r="TYS66" s="262"/>
      <c r="TYT66" s="262"/>
      <c r="TYU66" s="262"/>
      <c r="TYV66" s="262"/>
      <c r="TYW66" s="262"/>
      <c r="TYX66" s="262"/>
      <c r="TYY66" s="262"/>
      <c r="TYZ66" s="388"/>
      <c r="TZA66" s="388"/>
      <c r="TZB66" s="388"/>
      <c r="TZC66" s="349"/>
      <c r="TZD66" s="262"/>
      <c r="TZE66" s="262"/>
      <c r="TZF66" s="262"/>
      <c r="TZG66" s="350"/>
      <c r="TZH66" s="262"/>
      <c r="TZI66" s="262"/>
      <c r="TZJ66" s="262"/>
      <c r="TZK66" s="262"/>
      <c r="TZL66" s="262"/>
      <c r="TZM66" s="262"/>
      <c r="TZN66" s="262"/>
      <c r="TZO66" s="262"/>
      <c r="TZP66" s="262"/>
      <c r="TZQ66" s="388"/>
      <c r="TZR66" s="388"/>
      <c r="TZS66" s="388"/>
      <c r="TZT66" s="349"/>
      <c r="TZU66" s="262"/>
      <c r="TZV66" s="262"/>
      <c r="TZW66" s="262"/>
      <c r="TZX66" s="350"/>
      <c r="TZY66" s="262"/>
      <c r="TZZ66" s="262"/>
      <c r="UAA66" s="262"/>
      <c r="UAB66" s="262"/>
      <c r="UAC66" s="262"/>
      <c r="UAD66" s="262"/>
      <c r="UAE66" s="262"/>
      <c r="UAF66" s="262"/>
      <c r="UAG66" s="262"/>
      <c r="UAH66" s="388"/>
      <c r="UAI66" s="388"/>
      <c r="UAJ66" s="388"/>
      <c r="UAK66" s="349"/>
      <c r="UAL66" s="262"/>
      <c r="UAM66" s="262"/>
      <c r="UAN66" s="262"/>
      <c r="UAO66" s="350"/>
      <c r="UAP66" s="262"/>
      <c r="UAQ66" s="262"/>
      <c r="UAR66" s="262"/>
      <c r="UAS66" s="262"/>
      <c r="UAT66" s="262"/>
      <c r="UAU66" s="262"/>
      <c r="UAV66" s="262"/>
      <c r="UAW66" s="262"/>
      <c r="UAX66" s="262"/>
      <c r="UAY66" s="388"/>
      <c r="UAZ66" s="388"/>
      <c r="UBA66" s="388"/>
      <c r="UBB66" s="349"/>
      <c r="UBC66" s="262"/>
      <c r="UBD66" s="262"/>
      <c r="UBE66" s="262"/>
      <c r="UBF66" s="350"/>
      <c r="UBG66" s="262"/>
      <c r="UBH66" s="262"/>
      <c r="UBI66" s="262"/>
      <c r="UBJ66" s="262"/>
      <c r="UBK66" s="262"/>
      <c r="UBL66" s="262"/>
      <c r="UBM66" s="262"/>
      <c r="UBN66" s="262"/>
      <c r="UBO66" s="262"/>
      <c r="UBP66" s="388"/>
      <c r="UBQ66" s="388"/>
      <c r="UBR66" s="388"/>
      <c r="UBS66" s="349"/>
      <c r="UBT66" s="262"/>
      <c r="UBU66" s="262"/>
      <c r="UBV66" s="262"/>
      <c r="UBW66" s="350"/>
      <c r="UBX66" s="262"/>
      <c r="UBY66" s="262"/>
      <c r="UBZ66" s="262"/>
      <c r="UCA66" s="262"/>
      <c r="UCB66" s="262"/>
      <c r="UCC66" s="262"/>
      <c r="UCD66" s="262"/>
      <c r="UCE66" s="262"/>
      <c r="UCF66" s="262"/>
      <c r="UCG66" s="388"/>
      <c r="UCH66" s="388"/>
      <c r="UCI66" s="388"/>
      <c r="UCJ66" s="349"/>
      <c r="UCK66" s="262"/>
      <c r="UCL66" s="262"/>
      <c r="UCM66" s="262"/>
      <c r="UCN66" s="350"/>
      <c r="UCO66" s="262"/>
      <c r="UCP66" s="262"/>
      <c r="UCQ66" s="262"/>
      <c r="UCR66" s="262"/>
      <c r="UCS66" s="262"/>
      <c r="UCT66" s="262"/>
      <c r="UCU66" s="262"/>
      <c r="UCV66" s="262"/>
      <c r="UCW66" s="262"/>
      <c r="UCX66" s="388"/>
      <c r="UCY66" s="388"/>
      <c r="UCZ66" s="388"/>
      <c r="UDA66" s="349"/>
      <c r="UDB66" s="262"/>
      <c r="UDC66" s="262"/>
      <c r="UDD66" s="262"/>
      <c r="UDE66" s="350"/>
      <c r="UDF66" s="262"/>
      <c r="UDG66" s="262"/>
      <c r="UDH66" s="262"/>
      <c r="UDI66" s="262"/>
      <c r="UDJ66" s="262"/>
      <c r="UDK66" s="262"/>
      <c r="UDL66" s="262"/>
      <c r="UDM66" s="262"/>
      <c r="UDN66" s="262"/>
      <c r="UDO66" s="388"/>
      <c r="UDP66" s="388"/>
      <c r="UDQ66" s="388"/>
      <c r="UDR66" s="349"/>
      <c r="UDS66" s="262"/>
      <c r="UDT66" s="262"/>
      <c r="UDU66" s="262"/>
      <c r="UDV66" s="350"/>
      <c r="UDW66" s="262"/>
      <c r="UDX66" s="262"/>
      <c r="UDY66" s="262"/>
      <c r="UDZ66" s="262"/>
      <c r="UEA66" s="262"/>
      <c r="UEB66" s="262"/>
      <c r="UEC66" s="262"/>
      <c r="UED66" s="262"/>
      <c r="UEE66" s="262"/>
      <c r="UEF66" s="388"/>
      <c r="UEG66" s="388"/>
      <c r="UEH66" s="388"/>
      <c r="UEI66" s="349"/>
      <c r="UEJ66" s="262"/>
      <c r="UEK66" s="262"/>
      <c r="UEL66" s="262"/>
      <c r="UEM66" s="350"/>
      <c r="UEN66" s="262"/>
      <c r="UEO66" s="262"/>
      <c r="UEP66" s="262"/>
      <c r="UEQ66" s="262"/>
      <c r="UER66" s="262"/>
      <c r="UES66" s="262"/>
      <c r="UET66" s="262"/>
      <c r="UEU66" s="262"/>
      <c r="UEV66" s="262"/>
      <c r="UEW66" s="388"/>
      <c r="UEX66" s="388"/>
      <c r="UEY66" s="388"/>
      <c r="UEZ66" s="349"/>
      <c r="UFA66" s="262"/>
      <c r="UFB66" s="262"/>
      <c r="UFC66" s="262"/>
      <c r="UFD66" s="350"/>
      <c r="UFE66" s="262"/>
      <c r="UFF66" s="262"/>
      <c r="UFG66" s="262"/>
      <c r="UFH66" s="262"/>
      <c r="UFI66" s="262"/>
      <c r="UFJ66" s="262"/>
      <c r="UFK66" s="262"/>
      <c r="UFL66" s="262"/>
      <c r="UFM66" s="262"/>
      <c r="UFN66" s="388"/>
      <c r="UFO66" s="388"/>
      <c r="UFP66" s="388"/>
      <c r="UFQ66" s="349"/>
      <c r="UFR66" s="262"/>
      <c r="UFS66" s="262"/>
      <c r="UFT66" s="262"/>
      <c r="UFU66" s="350"/>
      <c r="UFV66" s="262"/>
      <c r="UFW66" s="262"/>
      <c r="UFX66" s="262"/>
      <c r="UFY66" s="262"/>
      <c r="UFZ66" s="262"/>
      <c r="UGA66" s="262"/>
      <c r="UGB66" s="262"/>
      <c r="UGC66" s="262"/>
      <c r="UGD66" s="262"/>
      <c r="UGE66" s="388"/>
      <c r="UGF66" s="388"/>
      <c r="UGG66" s="388"/>
      <c r="UGH66" s="349"/>
      <c r="UGI66" s="262"/>
      <c r="UGJ66" s="262"/>
      <c r="UGK66" s="262"/>
      <c r="UGL66" s="350"/>
      <c r="UGM66" s="262"/>
      <c r="UGN66" s="262"/>
      <c r="UGO66" s="262"/>
      <c r="UGP66" s="262"/>
      <c r="UGQ66" s="262"/>
      <c r="UGR66" s="262"/>
      <c r="UGS66" s="262"/>
      <c r="UGT66" s="262"/>
      <c r="UGU66" s="262"/>
      <c r="UGV66" s="388"/>
      <c r="UGW66" s="388"/>
      <c r="UGX66" s="388"/>
      <c r="UGY66" s="349"/>
      <c r="UGZ66" s="262"/>
      <c r="UHA66" s="262"/>
      <c r="UHB66" s="262"/>
      <c r="UHC66" s="350"/>
      <c r="UHD66" s="262"/>
      <c r="UHE66" s="262"/>
      <c r="UHF66" s="262"/>
      <c r="UHG66" s="262"/>
      <c r="UHH66" s="262"/>
      <c r="UHI66" s="262"/>
      <c r="UHJ66" s="262"/>
      <c r="UHK66" s="262"/>
      <c r="UHL66" s="262"/>
      <c r="UHM66" s="388"/>
      <c r="UHN66" s="388"/>
      <c r="UHO66" s="388"/>
      <c r="UHP66" s="349"/>
      <c r="UHQ66" s="262"/>
      <c r="UHR66" s="262"/>
      <c r="UHS66" s="262"/>
      <c r="UHT66" s="350"/>
      <c r="UHU66" s="262"/>
      <c r="UHV66" s="262"/>
      <c r="UHW66" s="262"/>
      <c r="UHX66" s="262"/>
      <c r="UHY66" s="262"/>
      <c r="UHZ66" s="262"/>
      <c r="UIA66" s="262"/>
      <c r="UIB66" s="262"/>
      <c r="UIC66" s="262"/>
      <c r="UID66" s="388"/>
      <c r="UIE66" s="388"/>
      <c r="UIF66" s="388"/>
      <c r="UIG66" s="349"/>
      <c r="UIH66" s="262"/>
      <c r="UII66" s="262"/>
      <c r="UIJ66" s="262"/>
      <c r="UIK66" s="350"/>
      <c r="UIL66" s="262"/>
      <c r="UIM66" s="262"/>
      <c r="UIN66" s="262"/>
      <c r="UIO66" s="262"/>
      <c r="UIP66" s="262"/>
      <c r="UIQ66" s="262"/>
      <c r="UIR66" s="262"/>
      <c r="UIS66" s="262"/>
      <c r="UIT66" s="262"/>
      <c r="UIU66" s="388"/>
      <c r="UIV66" s="388"/>
      <c r="UIW66" s="388"/>
      <c r="UIX66" s="349"/>
      <c r="UIY66" s="262"/>
      <c r="UIZ66" s="262"/>
      <c r="UJA66" s="262"/>
      <c r="UJB66" s="350"/>
      <c r="UJC66" s="262"/>
      <c r="UJD66" s="262"/>
      <c r="UJE66" s="262"/>
      <c r="UJF66" s="262"/>
      <c r="UJG66" s="262"/>
      <c r="UJH66" s="262"/>
      <c r="UJI66" s="262"/>
      <c r="UJJ66" s="262"/>
      <c r="UJK66" s="262"/>
      <c r="UJL66" s="388"/>
      <c r="UJM66" s="388"/>
      <c r="UJN66" s="388"/>
      <c r="UJO66" s="349"/>
      <c r="UJP66" s="262"/>
      <c r="UJQ66" s="262"/>
      <c r="UJR66" s="262"/>
      <c r="UJS66" s="350"/>
      <c r="UJT66" s="262"/>
      <c r="UJU66" s="262"/>
      <c r="UJV66" s="262"/>
      <c r="UJW66" s="262"/>
      <c r="UJX66" s="262"/>
      <c r="UJY66" s="262"/>
      <c r="UJZ66" s="262"/>
      <c r="UKA66" s="262"/>
      <c r="UKB66" s="262"/>
      <c r="UKC66" s="388"/>
      <c r="UKD66" s="388"/>
      <c r="UKE66" s="388"/>
      <c r="UKF66" s="349"/>
      <c r="UKG66" s="262"/>
      <c r="UKH66" s="262"/>
      <c r="UKI66" s="262"/>
      <c r="UKJ66" s="350"/>
      <c r="UKK66" s="262"/>
      <c r="UKL66" s="262"/>
      <c r="UKM66" s="262"/>
      <c r="UKN66" s="262"/>
      <c r="UKO66" s="262"/>
      <c r="UKP66" s="262"/>
      <c r="UKQ66" s="262"/>
      <c r="UKR66" s="262"/>
      <c r="UKS66" s="262"/>
      <c r="UKT66" s="388"/>
      <c r="UKU66" s="388"/>
      <c r="UKV66" s="388"/>
      <c r="UKW66" s="349"/>
      <c r="UKX66" s="262"/>
      <c r="UKY66" s="262"/>
      <c r="UKZ66" s="262"/>
      <c r="ULA66" s="350"/>
      <c r="ULB66" s="262"/>
      <c r="ULC66" s="262"/>
      <c r="ULD66" s="262"/>
      <c r="ULE66" s="262"/>
      <c r="ULF66" s="262"/>
      <c r="ULG66" s="262"/>
      <c r="ULH66" s="262"/>
      <c r="ULI66" s="262"/>
      <c r="ULJ66" s="262"/>
      <c r="ULK66" s="388"/>
      <c r="ULL66" s="388"/>
      <c r="ULM66" s="388"/>
      <c r="ULN66" s="349"/>
      <c r="ULO66" s="262"/>
      <c r="ULP66" s="262"/>
      <c r="ULQ66" s="262"/>
      <c r="ULR66" s="350"/>
      <c r="ULS66" s="262"/>
      <c r="ULT66" s="262"/>
      <c r="ULU66" s="262"/>
      <c r="ULV66" s="262"/>
      <c r="ULW66" s="262"/>
      <c r="ULX66" s="262"/>
      <c r="ULY66" s="262"/>
      <c r="ULZ66" s="262"/>
      <c r="UMA66" s="262"/>
      <c r="UMB66" s="388"/>
      <c r="UMC66" s="388"/>
      <c r="UMD66" s="388"/>
      <c r="UME66" s="349"/>
      <c r="UMF66" s="262"/>
      <c r="UMG66" s="262"/>
      <c r="UMH66" s="262"/>
      <c r="UMI66" s="350"/>
      <c r="UMJ66" s="262"/>
      <c r="UMK66" s="262"/>
      <c r="UML66" s="262"/>
      <c r="UMM66" s="262"/>
      <c r="UMN66" s="262"/>
      <c r="UMO66" s="262"/>
      <c r="UMP66" s="262"/>
      <c r="UMQ66" s="262"/>
      <c r="UMR66" s="262"/>
      <c r="UMS66" s="388"/>
      <c r="UMT66" s="388"/>
      <c r="UMU66" s="388"/>
      <c r="UMV66" s="349"/>
      <c r="UMW66" s="262"/>
      <c r="UMX66" s="262"/>
      <c r="UMY66" s="262"/>
      <c r="UMZ66" s="350"/>
      <c r="UNA66" s="262"/>
      <c r="UNB66" s="262"/>
      <c r="UNC66" s="262"/>
      <c r="UND66" s="262"/>
      <c r="UNE66" s="262"/>
      <c r="UNF66" s="262"/>
      <c r="UNG66" s="262"/>
      <c r="UNH66" s="262"/>
      <c r="UNI66" s="262"/>
      <c r="UNJ66" s="388"/>
      <c r="UNK66" s="388"/>
      <c r="UNL66" s="388"/>
      <c r="UNM66" s="349"/>
      <c r="UNN66" s="262"/>
      <c r="UNO66" s="262"/>
      <c r="UNP66" s="262"/>
      <c r="UNQ66" s="350"/>
      <c r="UNR66" s="262"/>
      <c r="UNS66" s="262"/>
      <c r="UNT66" s="262"/>
      <c r="UNU66" s="262"/>
      <c r="UNV66" s="262"/>
      <c r="UNW66" s="262"/>
      <c r="UNX66" s="262"/>
      <c r="UNY66" s="262"/>
      <c r="UNZ66" s="262"/>
      <c r="UOA66" s="388"/>
      <c r="UOB66" s="388"/>
      <c r="UOC66" s="388"/>
      <c r="UOD66" s="349"/>
      <c r="UOE66" s="262"/>
      <c r="UOF66" s="262"/>
      <c r="UOG66" s="262"/>
      <c r="UOH66" s="350"/>
      <c r="UOI66" s="262"/>
      <c r="UOJ66" s="262"/>
      <c r="UOK66" s="262"/>
      <c r="UOL66" s="262"/>
      <c r="UOM66" s="262"/>
      <c r="UON66" s="262"/>
      <c r="UOO66" s="262"/>
      <c r="UOP66" s="262"/>
      <c r="UOQ66" s="262"/>
      <c r="UOR66" s="388"/>
      <c r="UOS66" s="388"/>
      <c r="UOT66" s="388"/>
      <c r="UOU66" s="349"/>
      <c r="UOV66" s="262"/>
      <c r="UOW66" s="262"/>
      <c r="UOX66" s="262"/>
      <c r="UOY66" s="350"/>
      <c r="UOZ66" s="262"/>
      <c r="UPA66" s="262"/>
      <c r="UPB66" s="262"/>
      <c r="UPC66" s="262"/>
      <c r="UPD66" s="262"/>
      <c r="UPE66" s="262"/>
      <c r="UPF66" s="262"/>
      <c r="UPG66" s="262"/>
      <c r="UPH66" s="262"/>
      <c r="UPI66" s="388"/>
      <c r="UPJ66" s="388"/>
      <c r="UPK66" s="388"/>
      <c r="UPL66" s="349"/>
      <c r="UPM66" s="262"/>
      <c r="UPN66" s="262"/>
      <c r="UPO66" s="262"/>
      <c r="UPP66" s="350"/>
      <c r="UPQ66" s="262"/>
      <c r="UPR66" s="262"/>
      <c r="UPS66" s="262"/>
      <c r="UPT66" s="262"/>
      <c r="UPU66" s="262"/>
      <c r="UPV66" s="262"/>
      <c r="UPW66" s="262"/>
      <c r="UPX66" s="262"/>
      <c r="UPY66" s="262"/>
      <c r="UPZ66" s="388"/>
      <c r="UQA66" s="388"/>
      <c r="UQB66" s="388"/>
      <c r="UQC66" s="349"/>
      <c r="UQD66" s="262"/>
      <c r="UQE66" s="262"/>
      <c r="UQF66" s="262"/>
      <c r="UQG66" s="350"/>
      <c r="UQH66" s="262"/>
      <c r="UQI66" s="262"/>
      <c r="UQJ66" s="262"/>
      <c r="UQK66" s="262"/>
      <c r="UQL66" s="262"/>
      <c r="UQM66" s="262"/>
      <c r="UQN66" s="262"/>
      <c r="UQO66" s="262"/>
      <c r="UQP66" s="262"/>
      <c r="UQQ66" s="388"/>
      <c r="UQR66" s="388"/>
      <c r="UQS66" s="388"/>
      <c r="UQT66" s="349"/>
      <c r="UQU66" s="262"/>
      <c r="UQV66" s="262"/>
      <c r="UQW66" s="262"/>
      <c r="UQX66" s="350"/>
      <c r="UQY66" s="262"/>
      <c r="UQZ66" s="262"/>
      <c r="URA66" s="262"/>
      <c r="URB66" s="262"/>
      <c r="URC66" s="262"/>
      <c r="URD66" s="262"/>
      <c r="URE66" s="262"/>
      <c r="URF66" s="262"/>
      <c r="URG66" s="262"/>
      <c r="URH66" s="388"/>
      <c r="URI66" s="388"/>
      <c r="URJ66" s="388"/>
      <c r="URK66" s="349"/>
      <c r="URL66" s="262"/>
      <c r="URM66" s="262"/>
      <c r="URN66" s="262"/>
      <c r="URO66" s="350"/>
      <c r="URP66" s="262"/>
      <c r="URQ66" s="262"/>
      <c r="URR66" s="262"/>
      <c r="URS66" s="262"/>
      <c r="URT66" s="262"/>
      <c r="URU66" s="262"/>
      <c r="URV66" s="262"/>
      <c r="URW66" s="262"/>
      <c r="URX66" s="262"/>
      <c r="URY66" s="388"/>
      <c r="URZ66" s="388"/>
      <c r="USA66" s="388"/>
      <c r="USB66" s="349"/>
      <c r="USC66" s="262"/>
      <c r="USD66" s="262"/>
      <c r="USE66" s="262"/>
      <c r="USF66" s="350"/>
      <c r="USG66" s="262"/>
      <c r="USH66" s="262"/>
      <c r="USI66" s="262"/>
      <c r="USJ66" s="262"/>
      <c r="USK66" s="262"/>
      <c r="USL66" s="262"/>
      <c r="USM66" s="262"/>
      <c r="USN66" s="262"/>
      <c r="USO66" s="262"/>
      <c r="USP66" s="388"/>
      <c r="USQ66" s="388"/>
      <c r="USR66" s="388"/>
      <c r="USS66" s="349"/>
      <c r="UST66" s="262"/>
      <c r="USU66" s="262"/>
      <c r="USV66" s="262"/>
      <c r="USW66" s="350"/>
      <c r="USX66" s="262"/>
      <c r="USY66" s="262"/>
      <c r="USZ66" s="262"/>
      <c r="UTA66" s="262"/>
      <c r="UTB66" s="262"/>
      <c r="UTC66" s="262"/>
      <c r="UTD66" s="262"/>
      <c r="UTE66" s="262"/>
      <c r="UTF66" s="262"/>
      <c r="UTG66" s="388"/>
      <c r="UTH66" s="388"/>
      <c r="UTI66" s="388"/>
      <c r="UTJ66" s="349"/>
      <c r="UTK66" s="262"/>
      <c r="UTL66" s="262"/>
      <c r="UTM66" s="262"/>
      <c r="UTN66" s="350"/>
      <c r="UTO66" s="262"/>
      <c r="UTP66" s="262"/>
      <c r="UTQ66" s="262"/>
      <c r="UTR66" s="262"/>
      <c r="UTS66" s="262"/>
      <c r="UTT66" s="262"/>
      <c r="UTU66" s="262"/>
      <c r="UTV66" s="262"/>
      <c r="UTW66" s="262"/>
      <c r="UTX66" s="388"/>
      <c r="UTY66" s="388"/>
      <c r="UTZ66" s="388"/>
      <c r="UUA66" s="349"/>
      <c r="UUB66" s="262"/>
      <c r="UUC66" s="262"/>
      <c r="UUD66" s="262"/>
      <c r="UUE66" s="350"/>
      <c r="UUF66" s="262"/>
      <c r="UUG66" s="262"/>
      <c r="UUH66" s="262"/>
      <c r="UUI66" s="262"/>
      <c r="UUJ66" s="262"/>
      <c r="UUK66" s="262"/>
      <c r="UUL66" s="262"/>
      <c r="UUM66" s="262"/>
      <c r="UUN66" s="262"/>
      <c r="UUO66" s="388"/>
      <c r="UUP66" s="388"/>
      <c r="UUQ66" s="388"/>
      <c r="UUR66" s="349"/>
      <c r="UUS66" s="262"/>
      <c r="UUT66" s="262"/>
      <c r="UUU66" s="262"/>
      <c r="UUV66" s="350"/>
      <c r="UUW66" s="262"/>
      <c r="UUX66" s="262"/>
      <c r="UUY66" s="262"/>
      <c r="UUZ66" s="262"/>
      <c r="UVA66" s="262"/>
      <c r="UVB66" s="262"/>
      <c r="UVC66" s="262"/>
      <c r="UVD66" s="262"/>
      <c r="UVE66" s="262"/>
      <c r="UVF66" s="388"/>
      <c r="UVG66" s="388"/>
      <c r="UVH66" s="388"/>
      <c r="UVI66" s="349"/>
      <c r="UVJ66" s="262"/>
      <c r="UVK66" s="262"/>
      <c r="UVL66" s="262"/>
      <c r="UVM66" s="350"/>
      <c r="UVN66" s="262"/>
      <c r="UVO66" s="262"/>
      <c r="UVP66" s="262"/>
      <c r="UVQ66" s="262"/>
      <c r="UVR66" s="262"/>
      <c r="UVS66" s="262"/>
      <c r="UVT66" s="262"/>
      <c r="UVU66" s="262"/>
      <c r="UVV66" s="262"/>
      <c r="UVW66" s="388"/>
      <c r="UVX66" s="388"/>
      <c r="UVY66" s="388"/>
      <c r="UVZ66" s="349"/>
      <c r="UWA66" s="262"/>
      <c r="UWB66" s="262"/>
      <c r="UWC66" s="262"/>
      <c r="UWD66" s="350"/>
      <c r="UWE66" s="262"/>
      <c r="UWF66" s="262"/>
      <c r="UWG66" s="262"/>
      <c r="UWH66" s="262"/>
      <c r="UWI66" s="262"/>
      <c r="UWJ66" s="262"/>
      <c r="UWK66" s="262"/>
      <c r="UWL66" s="262"/>
      <c r="UWM66" s="262"/>
      <c r="UWN66" s="388"/>
      <c r="UWO66" s="388"/>
      <c r="UWP66" s="388"/>
      <c r="UWQ66" s="349"/>
      <c r="UWR66" s="262"/>
      <c r="UWS66" s="262"/>
      <c r="UWT66" s="262"/>
      <c r="UWU66" s="350"/>
      <c r="UWV66" s="262"/>
      <c r="UWW66" s="262"/>
      <c r="UWX66" s="262"/>
      <c r="UWY66" s="262"/>
      <c r="UWZ66" s="262"/>
      <c r="UXA66" s="262"/>
      <c r="UXB66" s="262"/>
      <c r="UXC66" s="262"/>
      <c r="UXD66" s="262"/>
      <c r="UXE66" s="388"/>
      <c r="UXF66" s="388"/>
      <c r="UXG66" s="388"/>
      <c r="UXH66" s="349"/>
      <c r="UXI66" s="262"/>
      <c r="UXJ66" s="262"/>
      <c r="UXK66" s="262"/>
      <c r="UXL66" s="350"/>
      <c r="UXM66" s="262"/>
      <c r="UXN66" s="262"/>
      <c r="UXO66" s="262"/>
      <c r="UXP66" s="262"/>
      <c r="UXQ66" s="262"/>
      <c r="UXR66" s="262"/>
      <c r="UXS66" s="262"/>
      <c r="UXT66" s="262"/>
      <c r="UXU66" s="262"/>
      <c r="UXV66" s="388"/>
      <c r="UXW66" s="388"/>
      <c r="UXX66" s="388"/>
      <c r="UXY66" s="349"/>
      <c r="UXZ66" s="262"/>
      <c r="UYA66" s="262"/>
      <c r="UYB66" s="262"/>
      <c r="UYC66" s="350"/>
      <c r="UYD66" s="262"/>
      <c r="UYE66" s="262"/>
      <c r="UYF66" s="262"/>
      <c r="UYG66" s="262"/>
      <c r="UYH66" s="262"/>
      <c r="UYI66" s="262"/>
      <c r="UYJ66" s="262"/>
      <c r="UYK66" s="262"/>
      <c r="UYL66" s="262"/>
      <c r="UYM66" s="388"/>
      <c r="UYN66" s="388"/>
      <c r="UYO66" s="388"/>
      <c r="UYP66" s="349"/>
      <c r="UYQ66" s="262"/>
      <c r="UYR66" s="262"/>
      <c r="UYS66" s="262"/>
      <c r="UYT66" s="350"/>
      <c r="UYU66" s="262"/>
      <c r="UYV66" s="262"/>
      <c r="UYW66" s="262"/>
      <c r="UYX66" s="262"/>
      <c r="UYY66" s="262"/>
      <c r="UYZ66" s="262"/>
      <c r="UZA66" s="262"/>
      <c r="UZB66" s="262"/>
      <c r="UZC66" s="262"/>
      <c r="UZD66" s="388"/>
      <c r="UZE66" s="388"/>
      <c r="UZF66" s="388"/>
      <c r="UZG66" s="349"/>
      <c r="UZH66" s="262"/>
      <c r="UZI66" s="262"/>
      <c r="UZJ66" s="262"/>
      <c r="UZK66" s="350"/>
      <c r="UZL66" s="262"/>
      <c r="UZM66" s="262"/>
      <c r="UZN66" s="262"/>
      <c r="UZO66" s="262"/>
      <c r="UZP66" s="262"/>
      <c r="UZQ66" s="262"/>
      <c r="UZR66" s="262"/>
      <c r="UZS66" s="262"/>
      <c r="UZT66" s="262"/>
      <c r="UZU66" s="388"/>
      <c r="UZV66" s="388"/>
      <c r="UZW66" s="388"/>
      <c r="UZX66" s="349"/>
      <c r="UZY66" s="262"/>
      <c r="UZZ66" s="262"/>
      <c r="VAA66" s="262"/>
      <c r="VAB66" s="350"/>
      <c r="VAC66" s="262"/>
      <c r="VAD66" s="262"/>
      <c r="VAE66" s="262"/>
      <c r="VAF66" s="262"/>
      <c r="VAG66" s="262"/>
      <c r="VAH66" s="262"/>
      <c r="VAI66" s="262"/>
      <c r="VAJ66" s="262"/>
      <c r="VAK66" s="262"/>
      <c r="VAL66" s="388"/>
      <c r="VAM66" s="388"/>
      <c r="VAN66" s="388"/>
      <c r="VAO66" s="349"/>
      <c r="VAP66" s="262"/>
      <c r="VAQ66" s="262"/>
      <c r="VAR66" s="262"/>
      <c r="VAS66" s="350"/>
      <c r="VAT66" s="262"/>
      <c r="VAU66" s="262"/>
      <c r="VAV66" s="262"/>
      <c r="VAW66" s="262"/>
      <c r="VAX66" s="262"/>
      <c r="VAY66" s="262"/>
      <c r="VAZ66" s="262"/>
      <c r="VBA66" s="262"/>
      <c r="VBB66" s="262"/>
      <c r="VBC66" s="388"/>
      <c r="VBD66" s="388"/>
      <c r="VBE66" s="388"/>
      <c r="VBF66" s="349"/>
      <c r="VBG66" s="262"/>
      <c r="VBH66" s="262"/>
      <c r="VBI66" s="262"/>
      <c r="VBJ66" s="350"/>
      <c r="VBK66" s="262"/>
      <c r="VBL66" s="262"/>
      <c r="VBM66" s="262"/>
      <c r="VBN66" s="262"/>
      <c r="VBO66" s="262"/>
      <c r="VBP66" s="262"/>
      <c r="VBQ66" s="262"/>
      <c r="VBR66" s="262"/>
      <c r="VBS66" s="262"/>
      <c r="VBT66" s="388"/>
      <c r="VBU66" s="388"/>
      <c r="VBV66" s="388"/>
      <c r="VBW66" s="349"/>
      <c r="VBX66" s="262"/>
      <c r="VBY66" s="262"/>
      <c r="VBZ66" s="262"/>
      <c r="VCA66" s="350"/>
      <c r="VCB66" s="262"/>
      <c r="VCC66" s="262"/>
      <c r="VCD66" s="262"/>
      <c r="VCE66" s="262"/>
      <c r="VCF66" s="262"/>
      <c r="VCG66" s="262"/>
      <c r="VCH66" s="262"/>
      <c r="VCI66" s="262"/>
      <c r="VCJ66" s="262"/>
      <c r="VCK66" s="388"/>
      <c r="VCL66" s="388"/>
      <c r="VCM66" s="388"/>
      <c r="VCN66" s="349"/>
      <c r="VCO66" s="262"/>
      <c r="VCP66" s="262"/>
      <c r="VCQ66" s="262"/>
      <c r="VCR66" s="350"/>
      <c r="VCS66" s="262"/>
      <c r="VCT66" s="262"/>
      <c r="VCU66" s="262"/>
      <c r="VCV66" s="262"/>
      <c r="VCW66" s="262"/>
      <c r="VCX66" s="262"/>
      <c r="VCY66" s="262"/>
      <c r="VCZ66" s="262"/>
      <c r="VDA66" s="262"/>
      <c r="VDB66" s="388"/>
      <c r="VDC66" s="388"/>
      <c r="VDD66" s="388"/>
      <c r="VDE66" s="349"/>
      <c r="VDF66" s="262"/>
      <c r="VDG66" s="262"/>
      <c r="VDH66" s="262"/>
      <c r="VDI66" s="350"/>
      <c r="VDJ66" s="262"/>
      <c r="VDK66" s="262"/>
      <c r="VDL66" s="262"/>
      <c r="VDM66" s="262"/>
      <c r="VDN66" s="262"/>
      <c r="VDO66" s="262"/>
      <c r="VDP66" s="262"/>
      <c r="VDQ66" s="262"/>
      <c r="VDR66" s="262"/>
      <c r="VDS66" s="388"/>
      <c r="VDT66" s="388"/>
      <c r="VDU66" s="388"/>
      <c r="VDV66" s="349"/>
      <c r="VDW66" s="262"/>
      <c r="VDX66" s="262"/>
      <c r="VDY66" s="262"/>
      <c r="VDZ66" s="350"/>
      <c r="VEA66" s="262"/>
      <c r="VEB66" s="262"/>
      <c r="VEC66" s="262"/>
      <c r="VED66" s="262"/>
      <c r="VEE66" s="262"/>
      <c r="VEF66" s="262"/>
      <c r="VEG66" s="262"/>
      <c r="VEH66" s="262"/>
      <c r="VEI66" s="262"/>
      <c r="VEJ66" s="388"/>
      <c r="VEK66" s="388"/>
      <c r="VEL66" s="388"/>
      <c r="VEM66" s="349"/>
      <c r="VEN66" s="262"/>
      <c r="VEO66" s="262"/>
      <c r="VEP66" s="262"/>
      <c r="VEQ66" s="350"/>
      <c r="VER66" s="262"/>
      <c r="VES66" s="262"/>
      <c r="VET66" s="262"/>
      <c r="VEU66" s="262"/>
      <c r="VEV66" s="262"/>
      <c r="VEW66" s="262"/>
      <c r="VEX66" s="262"/>
      <c r="VEY66" s="262"/>
      <c r="VEZ66" s="262"/>
      <c r="VFA66" s="388"/>
      <c r="VFB66" s="388"/>
      <c r="VFC66" s="388"/>
      <c r="VFD66" s="349"/>
      <c r="VFE66" s="262"/>
      <c r="VFF66" s="262"/>
      <c r="VFG66" s="262"/>
      <c r="VFH66" s="350"/>
      <c r="VFI66" s="262"/>
      <c r="VFJ66" s="262"/>
      <c r="VFK66" s="262"/>
      <c r="VFL66" s="262"/>
      <c r="VFM66" s="262"/>
      <c r="VFN66" s="262"/>
      <c r="VFO66" s="262"/>
      <c r="VFP66" s="262"/>
      <c r="VFQ66" s="262"/>
      <c r="VFR66" s="388"/>
      <c r="VFS66" s="388"/>
      <c r="VFT66" s="388"/>
      <c r="VFU66" s="349"/>
      <c r="VFV66" s="262"/>
      <c r="VFW66" s="262"/>
      <c r="VFX66" s="262"/>
      <c r="VFY66" s="350"/>
      <c r="VFZ66" s="262"/>
      <c r="VGA66" s="262"/>
      <c r="VGB66" s="262"/>
      <c r="VGC66" s="262"/>
      <c r="VGD66" s="262"/>
      <c r="VGE66" s="262"/>
      <c r="VGF66" s="262"/>
      <c r="VGG66" s="262"/>
      <c r="VGH66" s="262"/>
      <c r="VGI66" s="388"/>
      <c r="VGJ66" s="388"/>
      <c r="VGK66" s="388"/>
      <c r="VGL66" s="349"/>
      <c r="VGM66" s="262"/>
      <c r="VGN66" s="262"/>
      <c r="VGO66" s="262"/>
      <c r="VGP66" s="350"/>
      <c r="VGQ66" s="262"/>
      <c r="VGR66" s="262"/>
      <c r="VGS66" s="262"/>
      <c r="VGT66" s="262"/>
      <c r="VGU66" s="262"/>
      <c r="VGV66" s="262"/>
      <c r="VGW66" s="262"/>
      <c r="VGX66" s="262"/>
      <c r="VGY66" s="262"/>
      <c r="VGZ66" s="388"/>
      <c r="VHA66" s="388"/>
      <c r="VHB66" s="388"/>
      <c r="VHC66" s="349"/>
      <c r="VHD66" s="262"/>
      <c r="VHE66" s="262"/>
      <c r="VHF66" s="262"/>
      <c r="VHG66" s="350"/>
      <c r="VHH66" s="262"/>
      <c r="VHI66" s="262"/>
      <c r="VHJ66" s="262"/>
      <c r="VHK66" s="262"/>
      <c r="VHL66" s="262"/>
      <c r="VHM66" s="262"/>
      <c r="VHN66" s="262"/>
      <c r="VHO66" s="262"/>
      <c r="VHP66" s="262"/>
      <c r="VHQ66" s="388"/>
      <c r="VHR66" s="388"/>
      <c r="VHS66" s="388"/>
      <c r="VHT66" s="349"/>
      <c r="VHU66" s="262"/>
      <c r="VHV66" s="262"/>
      <c r="VHW66" s="262"/>
      <c r="VHX66" s="350"/>
      <c r="VHY66" s="262"/>
      <c r="VHZ66" s="262"/>
      <c r="VIA66" s="262"/>
      <c r="VIB66" s="262"/>
      <c r="VIC66" s="262"/>
      <c r="VID66" s="262"/>
      <c r="VIE66" s="262"/>
      <c r="VIF66" s="262"/>
      <c r="VIG66" s="262"/>
      <c r="VIH66" s="388"/>
      <c r="VII66" s="388"/>
      <c r="VIJ66" s="388"/>
      <c r="VIK66" s="349"/>
      <c r="VIL66" s="262"/>
      <c r="VIM66" s="262"/>
      <c r="VIN66" s="262"/>
      <c r="VIO66" s="350"/>
      <c r="VIP66" s="262"/>
      <c r="VIQ66" s="262"/>
      <c r="VIR66" s="262"/>
      <c r="VIS66" s="262"/>
      <c r="VIT66" s="262"/>
      <c r="VIU66" s="262"/>
      <c r="VIV66" s="262"/>
      <c r="VIW66" s="262"/>
      <c r="VIX66" s="262"/>
      <c r="VIY66" s="388"/>
      <c r="VIZ66" s="388"/>
      <c r="VJA66" s="388"/>
      <c r="VJB66" s="349"/>
      <c r="VJC66" s="262"/>
      <c r="VJD66" s="262"/>
      <c r="VJE66" s="262"/>
      <c r="VJF66" s="350"/>
      <c r="VJG66" s="262"/>
      <c r="VJH66" s="262"/>
      <c r="VJI66" s="262"/>
      <c r="VJJ66" s="262"/>
      <c r="VJK66" s="262"/>
      <c r="VJL66" s="262"/>
      <c r="VJM66" s="262"/>
      <c r="VJN66" s="262"/>
      <c r="VJO66" s="262"/>
      <c r="VJP66" s="388"/>
      <c r="VJQ66" s="388"/>
      <c r="VJR66" s="388"/>
      <c r="VJS66" s="349"/>
      <c r="VJT66" s="262"/>
      <c r="VJU66" s="262"/>
      <c r="VJV66" s="262"/>
      <c r="VJW66" s="350"/>
      <c r="VJX66" s="262"/>
      <c r="VJY66" s="262"/>
      <c r="VJZ66" s="262"/>
      <c r="VKA66" s="262"/>
      <c r="VKB66" s="262"/>
      <c r="VKC66" s="262"/>
      <c r="VKD66" s="262"/>
      <c r="VKE66" s="262"/>
      <c r="VKF66" s="262"/>
      <c r="VKG66" s="388"/>
      <c r="VKH66" s="388"/>
      <c r="VKI66" s="388"/>
      <c r="VKJ66" s="349"/>
      <c r="VKK66" s="262"/>
      <c r="VKL66" s="262"/>
      <c r="VKM66" s="262"/>
      <c r="VKN66" s="350"/>
      <c r="VKO66" s="262"/>
      <c r="VKP66" s="262"/>
      <c r="VKQ66" s="262"/>
      <c r="VKR66" s="262"/>
      <c r="VKS66" s="262"/>
      <c r="VKT66" s="262"/>
      <c r="VKU66" s="262"/>
      <c r="VKV66" s="262"/>
      <c r="VKW66" s="262"/>
      <c r="VKX66" s="388"/>
      <c r="VKY66" s="388"/>
      <c r="VKZ66" s="388"/>
      <c r="VLA66" s="349"/>
      <c r="VLB66" s="262"/>
      <c r="VLC66" s="262"/>
      <c r="VLD66" s="262"/>
      <c r="VLE66" s="350"/>
      <c r="VLF66" s="262"/>
      <c r="VLG66" s="262"/>
      <c r="VLH66" s="262"/>
      <c r="VLI66" s="262"/>
      <c r="VLJ66" s="262"/>
      <c r="VLK66" s="262"/>
      <c r="VLL66" s="262"/>
      <c r="VLM66" s="262"/>
      <c r="VLN66" s="262"/>
      <c r="VLO66" s="388"/>
      <c r="VLP66" s="388"/>
      <c r="VLQ66" s="388"/>
      <c r="VLR66" s="349"/>
      <c r="VLS66" s="262"/>
      <c r="VLT66" s="262"/>
      <c r="VLU66" s="262"/>
      <c r="VLV66" s="350"/>
      <c r="VLW66" s="262"/>
      <c r="VLX66" s="262"/>
      <c r="VLY66" s="262"/>
      <c r="VLZ66" s="262"/>
      <c r="VMA66" s="262"/>
      <c r="VMB66" s="262"/>
      <c r="VMC66" s="262"/>
      <c r="VMD66" s="262"/>
      <c r="VME66" s="262"/>
      <c r="VMF66" s="388"/>
      <c r="VMG66" s="388"/>
      <c r="VMH66" s="388"/>
      <c r="VMI66" s="349"/>
      <c r="VMJ66" s="262"/>
      <c r="VMK66" s="262"/>
      <c r="VML66" s="262"/>
      <c r="VMM66" s="350"/>
      <c r="VMN66" s="262"/>
      <c r="VMO66" s="262"/>
      <c r="VMP66" s="262"/>
      <c r="VMQ66" s="262"/>
      <c r="VMR66" s="262"/>
      <c r="VMS66" s="262"/>
      <c r="VMT66" s="262"/>
      <c r="VMU66" s="262"/>
      <c r="VMV66" s="262"/>
      <c r="VMW66" s="388"/>
      <c r="VMX66" s="388"/>
      <c r="VMY66" s="388"/>
      <c r="VMZ66" s="349"/>
      <c r="VNA66" s="262"/>
      <c r="VNB66" s="262"/>
      <c r="VNC66" s="262"/>
      <c r="VND66" s="350"/>
      <c r="VNE66" s="262"/>
      <c r="VNF66" s="262"/>
      <c r="VNG66" s="262"/>
      <c r="VNH66" s="262"/>
      <c r="VNI66" s="262"/>
      <c r="VNJ66" s="262"/>
      <c r="VNK66" s="262"/>
      <c r="VNL66" s="262"/>
      <c r="VNM66" s="262"/>
      <c r="VNN66" s="388"/>
      <c r="VNO66" s="388"/>
      <c r="VNP66" s="388"/>
      <c r="VNQ66" s="349"/>
      <c r="VNR66" s="262"/>
      <c r="VNS66" s="262"/>
      <c r="VNT66" s="262"/>
      <c r="VNU66" s="350"/>
      <c r="VNV66" s="262"/>
      <c r="VNW66" s="262"/>
      <c r="VNX66" s="262"/>
      <c r="VNY66" s="262"/>
      <c r="VNZ66" s="262"/>
      <c r="VOA66" s="262"/>
      <c r="VOB66" s="262"/>
      <c r="VOC66" s="262"/>
      <c r="VOD66" s="262"/>
      <c r="VOE66" s="388"/>
      <c r="VOF66" s="388"/>
      <c r="VOG66" s="388"/>
      <c r="VOH66" s="349"/>
      <c r="VOI66" s="262"/>
      <c r="VOJ66" s="262"/>
      <c r="VOK66" s="262"/>
      <c r="VOL66" s="350"/>
      <c r="VOM66" s="262"/>
      <c r="VON66" s="262"/>
      <c r="VOO66" s="262"/>
      <c r="VOP66" s="262"/>
      <c r="VOQ66" s="262"/>
      <c r="VOR66" s="262"/>
      <c r="VOS66" s="262"/>
      <c r="VOT66" s="262"/>
      <c r="VOU66" s="262"/>
      <c r="VOV66" s="388"/>
      <c r="VOW66" s="388"/>
      <c r="VOX66" s="388"/>
      <c r="VOY66" s="349"/>
      <c r="VOZ66" s="262"/>
      <c r="VPA66" s="262"/>
      <c r="VPB66" s="262"/>
      <c r="VPC66" s="350"/>
      <c r="VPD66" s="262"/>
      <c r="VPE66" s="262"/>
      <c r="VPF66" s="262"/>
      <c r="VPG66" s="262"/>
      <c r="VPH66" s="262"/>
      <c r="VPI66" s="262"/>
      <c r="VPJ66" s="262"/>
      <c r="VPK66" s="262"/>
      <c r="VPL66" s="262"/>
      <c r="VPM66" s="388"/>
      <c r="VPN66" s="388"/>
      <c r="VPO66" s="388"/>
      <c r="VPP66" s="349"/>
      <c r="VPQ66" s="262"/>
      <c r="VPR66" s="262"/>
      <c r="VPS66" s="262"/>
      <c r="VPT66" s="350"/>
      <c r="VPU66" s="262"/>
      <c r="VPV66" s="262"/>
      <c r="VPW66" s="262"/>
      <c r="VPX66" s="262"/>
      <c r="VPY66" s="262"/>
      <c r="VPZ66" s="262"/>
      <c r="VQA66" s="262"/>
      <c r="VQB66" s="262"/>
      <c r="VQC66" s="262"/>
      <c r="VQD66" s="388"/>
      <c r="VQE66" s="388"/>
      <c r="VQF66" s="388"/>
      <c r="VQG66" s="349"/>
      <c r="VQH66" s="262"/>
      <c r="VQI66" s="262"/>
      <c r="VQJ66" s="262"/>
      <c r="VQK66" s="350"/>
      <c r="VQL66" s="262"/>
      <c r="VQM66" s="262"/>
      <c r="VQN66" s="262"/>
      <c r="VQO66" s="262"/>
      <c r="VQP66" s="262"/>
      <c r="VQQ66" s="262"/>
      <c r="VQR66" s="262"/>
      <c r="VQS66" s="262"/>
      <c r="VQT66" s="262"/>
      <c r="VQU66" s="388"/>
      <c r="VQV66" s="388"/>
      <c r="VQW66" s="388"/>
      <c r="VQX66" s="349"/>
      <c r="VQY66" s="262"/>
      <c r="VQZ66" s="262"/>
      <c r="VRA66" s="262"/>
      <c r="VRB66" s="350"/>
      <c r="VRC66" s="262"/>
      <c r="VRD66" s="262"/>
      <c r="VRE66" s="262"/>
      <c r="VRF66" s="262"/>
      <c r="VRG66" s="262"/>
      <c r="VRH66" s="262"/>
      <c r="VRI66" s="262"/>
      <c r="VRJ66" s="262"/>
      <c r="VRK66" s="262"/>
      <c r="VRL66" s="388"/>
      <c r="VRM66" s="388"/>
      <c r="VRN66" s="388"/>
      <c r="VRO66" s="349"/>
      <c r="VRP66" s="262"/>
      <c r="VRQ66" s="262"/>
      <c r="VRR66" s="262"/>
      <c r="VRS66" s="350"/>
      <c r="VRT66" s="262"/>
      <c r="VRU66" s="262"/>
      <c r="VRV66" s="262"/>
      <c r="VRW66" s="262"/>
      <c r="VRX66" s="262"/>
      <c r="VRY66" s="262"/>
      <c r="VRZ66" s="262"/>
      <c r="VSA66" s="262"/>
      <c r="VSB66" s="262"/>
      <c r="VSC66" s="388"/>
      <c r="VSD66" s="388"/>
      <c r="VSE66" s="388"/>
      <c r="VSF66" s="349"/>
      <c r="VSG66" s="262"/>
      <c r="VSH66" s="262"/>
      <c r="VSI66" s="262"/>
      <c r="VSJ66" s="350"/>
      <c r="VSK66" s="262"/>
      <c r="VSL66" s="262"/>
      <c r="VSM66" s="262"/>
      <c r="VSN66" s="262"/>
      <c r="VSO66" s="262"/>
      <c r="VSP66" s="262"/>
      <c r="VSQ66" s="262"/>
      <c r="VSR66" s="262"/>
      <c r="VSS66" s="262"/>
      <c r="VST66" s="388"/>
      <c r="VSU66" s="388"/>
      <c r="VSV66" s="388"/>
      <c r="VSW66" s="349"/>
      <c r="VSX66" s="262"/>
      <c r="VSY66" s="262"/>
      <c r="VSZ66" s="262"/>
      <c r="VTA66" s="350"/>
      <c r="VTB66" s="262"/>
      <c r="VTC66" s="262"/>
      <c r="VTD66" s="262"/>
      <c r="VTE66" s="262"/>
      <c r="VTF66" s="262"/>
      <c r="VTG66" s="262"/>
      <c r="VTH66" s="262"/>
      <c r="VTI66" s="262"/>
      <c r="VTJ66" s="262"/>
      <c r="VTK66" s="388"/>
      <c r="VTL66" s="388"/>
      <c r="VTM66" s="388"/>
      <c r="VTN66" s="349"/>
      <c r="VTO66" s="262"/>
      <c r="VTP66" s="262"/>
      <c r="VTQ66" s="262"/>
      <c r="VTR66" s="350"/>
      <c r="VTS66" s="262"/>
      <c r="VTT66" s="262"/>
      <c r="VTU66" s="262"/>
      <c r="VTV66" s="262"/>
      <c r="VTW66" s="262"/>
      <c r="VTX66" s="262"/>
      <c r="VTY66" s="262"/>
      <c r="VTZ66" s="262"/>
      <c r="VUA66" s="262"/>
      <c r="VUB66" s="388"/>
      <c r="VUC66" s="388"/>
      <c r="VUD66" s="388"/>
      <c r="VUE66" s="349"/>
      <c r="VUF66" s="262"/>
      <c r="VUG66" s="262"/>
      <c r="VUH66" s="262"/>
      <c r="VUI66" s="350"/>
      <c r="VUJ66" s="262"/>
      <c r="VUK66" s="262"/>
      <c r="VUL66" s="262"/>
      <c r="VUM66" s="262"/>
      <c r="VUN66" s="262"/>
      <c r="VUO66" s="262"/>
      <c r="VUP66" s="262"/>
      <c r="VUQ66" s="262"/>
      <c r="VUR66" s="262"/>
      <c r="VUS66" s="388"/>
      <c r="VUT66" s="388"/>
      <c r="VUU66" s="388"/>
      <c r="VUV66" s="349"/>
      <c r="VUW66" s="262"/>
      <c r="VUX66" s="262"/>
      <c r="VUY66" s="262"/>
      <c r="VUZ66" s="350"/>
      <c r="VVA66" s="262"/>
      <c r="VVB66" s="262"/>
      <c r="VVC66" s="262"/>
      <c r="VVD66" s="262"/>
      <c r="VVE66" s="262"/>
      <c r="VVF66" s="262"/>
      <c r="VVG66" s="262"/>
      <c r="VVH66" s="262"/>
      <c r="VVI66" s="262"/>
      <c r="VVJ66" s="388"/>
      <c r="VVK66" s="388"/>
      <c r="VVL66" s="388"/>
      <c r="VVM66" s="349"/>
      <c r="VVN66" s="262"/>
      <c r="VVO66" s="262"/>
      <c r="VVP66" s="262"/>
      <c r="VVQ66" s="350"/>
      <c r="VVR66" s="262"/>
      <c r="VVS66" s="262"/>
      <c r="VVT66" s="262"/>
      <c r="VVU66" s="262"/>
      <c r="VVV66" s="262"/>
      <c r="VVW66" s="262"/>
      <c r="VVX66" s="262"/>
      <c r="VVY66" s="262"/>
      <c r="VVZ66" s="262"/>
      <c r="VWA66" s="388"/>
      <c r="VWB66" s="388"/>
      <c r="VWC66" s="388"/>
      <c r="VWD66" s="349"/>
      <c r="VWE66" s="262"/>
      <c r="VWF66" s="262"/>
      <c r="VWG66" s="262"/>
      <c r="VWH66" s="350"/>
      <c r="VWI66" s="262"/>
      <c r="VWJ66" s="262"/>
      <c r="VWK66" s="262"/>
      <c r="VWL66" s="262"/>
      <c r="VWM66" s="262"/>
      <c r="VWN66" s="262"/>
      <c r="VWO66" s="262"/>
      <c r="VWP66" s="262"/>
      <c r="VWQ66" s="262"/>
      <c r="VWR66" s="388"/>
      <c r="VWS66" s="388"/>
      <c r="VWT66" s="388"/>
      <c r="VWU66" s="349"/>
      <c r="VWV66" s="262"/>
      <c r="VWW66" s="262"/>
      <c r="VWX66" s="262"/>
      <c r="VWY66" s="350"/>
      <c r="VWZ66" s="262"/>
      <c r="VXA66" s="262"/>
      <c r="VXB66" s="262"/>
      <c r="VXC66" s="262"/>
      <c r="VXD66" s="262"/>
      <c r="VXE66" s="262"/>
      <c r="VXF66" s="262"/>
      <c r="VXG66" s="262"/>
      <c r="VXH66" s="262"/>
      <c r="VXI66" s="388"/>
      <c r="VXJ66" s="388"/>
      <c r="VXK66" s="388"/>
      <c r="VXL66" s="349"/>
      <c r="VXM66" s="262"/>
      <c r="VXN66" s="262"/>
      <c r="VXO66" s="262"/>
      <c r="VXP66" s="350"/>
      <c r="VXQ66" s="262"/>
      <c r="VXR66" s="262"/>
      <c r="VXS66" s="262"/>
      <c r="VXT66" s="262"/>
      <c r="VXU66" s="262"/>
      <c r="VXV66" s="262"/>
      <c r="VXW66" s="262"/>
      <c r="VXX66" s="262"/>
      <c r="VXY66" s="262"/>
      <c r="VXZ66" s="388"/>
      <c r="VYA66" s="388"/>
      <c r="VYB66" s="388"/>
      <c r="VYC66" s="349"/>
      <c r="VYD66" s="262"/>
      <c r="VYE66" s="262"/>
      <c r="VYF66" s="262"/>
      <c r="VYG66" s="350"/>
      <c r="VYH66" s="262"/>
      <c r="VYI66" s="262"/>
      <c r="VYJ66" s="262"/>
      <c r="VYK66" s="262"/>
      <c r="VYL66" s="262"/>
      <c r="VYM66" s="262"/>
      <c r="VYN66" s="262"/>
      <c r="VYO66" s="262"/>
      <c r="VYP66" s="262"/>
      <c r="VYQ66" s="388"/>
      <c r="VYR66" s="388"/>
      <c r="VYS66" s="388"/>
      <c r="VYT66" s="349"/>
      <c r="VYU66" s="262"/>
      <c r="VYV66" s="262"/>
      <c r="VYW66" s="262"/>
      <c r="VYX66" s="350"/>
      <c r="VYY66" s="262"/>
      <c r="VYZ66" s="262"/>
      <c r="VZA66" s="262"/>
      <c r="VZB66" s="262"/>
      <c r="VZC66" s="262"/>
      <c r="VZD66" s="262"/>
      <c r="VZE66" s="262"/>
      <c r="VZF66" s="262"/>
      <c r="VZG66" s="262"/>
      <c r="VZH66" s="388"/>
      <c r="VZI66" s="388"/>
      <c r="VZJ66" s="388"/>
      <c r="VZK66" s="349"/>
      <c r="VZL66" s="262"/>
      <c r="VZM66" s="262"/>
      <c r="VZN66" s="262"/>
      <c r="VZO66" s="350"/>
      <c r="VZP66" s="262"/>
      <c r="VZQ66" s="262"/>
      <c r="VZR66" s="262"/>
      <c r="VZS66" s="262"/>
      <c r="VZT66" s="262"/>
      <c r="VZU66" s="262"/>
      <c r="VZV66" s="262"/>
      <c r="VZW66" s="262"/>
      <c r="VZX66" s="262"/>
      <c r="VZY66" s="388"/>
      <c r="VZZ66" s="388"/>
      <c r="WAA66" s="388"/>
      <c r="WAB66" s="349"/>
      <c r="WAC66" s="262"/>
      <c r="WAD66" s="262"/>
      <c r="WAE66" s="262"/>
      <c r="WAF66" s="350"/>
      <c r="WAG66" s="262"/>
      <c r="WAH66" s="262"/>
      <c r="WAI66" s="262"/>
      <c r="WAJ66" s="262"/>
      <c r="WAK66" s="262"/>
      <c r="WAL66" s="262"/>
      <c r="WAM66" s="262"/>
      <c r="WAN66" s="262"/>
      <c r="WAO66" s="262"/>
      <c r="WAP66" s="388"/>
      <c r="WAQ66" s="388"/>
      <c r="WAR66" s="388"/>
      <c r="WAS66" s="349"/>
      <c r="WAT66" s="262"/>
      <c r="WAU66" s="262"/>
      <c r="WAV66" s="262"/>
      <c r="WAW66" s="350"/>
      <c r="WAX66" s="262"/>
      <c r="WAY66" s="262"/>
      <c r="WAZ66" s="262"/>
      <c r="WBA66" s="262"/>
      <c r="WBB66" s="262"/>
      <c r="WBC66" s="262"/>
      <c r="WBD66" s="262"/>
      <c r="WBE66" s="262"/>
      <c r="WBF66" s="262"/>
      <c r="WBG66" s="388"/>
      <c r="WBH66" s="388"/>
      <c r="WBI66" s="388"/>
      <c r="WBJ66" s="349"/>
      <c r="WBK66" s="262"/>
      <c r="WBL66" s="262"/>
      <c r="WBM66" s="262"/>
      <c r="WBN66" s="350"/>
      <c r="WBO66" s="262"/>
      <c r="WBP66" s="262"/>
      <c r="WBQ66" s="262"/>
      <c r="WBR66" s="262"/>
      <c r="WBS66" s="262"/>
      <c r="WBT66" s="262"/>
      <c r="WBU66" s="262"/>
      <c r="WBV66" s="262"/>
      <c r="WBW66" s="262"/>
      <c r="WBX66" s="388"/>
      <c r="WBY66" s="388"/>
      <c r="WBZ66" s="388"/>
      <c r="WCA66" s="349"/>
      <c r="WCB66" s="262"/>
      <c r="WCC66" s="262"/>
      <c r="WCD66" s="262"/>
      <c r="WCE66" s="350"/>
      <c r="WCF66" s="262"/>
      <c r="WCG66" s="262"/>
      <c r="WCH66" s="262"/>
      <c r="WCI66" s="262"/>
      <c r="WCJ66" s="262"/>
      <c r="WCK66" s="262"/>
      <c r="WCL66" s="262"/>
      <c r="WCM66" s="262"/>
      <c r="WCN66" s="262"/>
      <c r="WCO66" s="388"/>
      <c r="WCP66" s="388"/>
      <c r="WCQ66" s="388"/>
      <c r="WCR66" s="349"/>
      <c r="WCS66" s="262"/>
      <c r="WCT66" s="262"/>
      <c r="WCU66" s="262"/>
      <c r="WCV66" s="350"/>
      <c r="WCW66" s="262"/>
      <c r="WCX66" s="262"/>
      <c r="WCY66" s="262"/>
      <c r="WCZ66" s="262"/>
      <c r="WDA66" s="262"/>
      <c r="WDB66" s="262"/>
      <c r="WDC66" s="262"/>
      <c r="WDD66" s="262"/>
      <c r="WDE66" s="262"/>
      <c r="WDF66" s="388"/>
      <c r="WDG66" s="388"/>
      <c r="WDH66" s="388"/>
      <c r="WDI66" s="349"/>
      <c r="WDJ66" s="262"/>
      <c r="WDK66" s="262"/>
      <c r="WDL66" s="262"/>
      <c r="WDM66" s="350"/>
      <c r="WDN66" s="262"/>
      <c r="WDO66" s="262"/>
      <c r="WDP66" s="262"/>
      <c r="WDQ66" s="262"/>
      <c r="WDR66" s="262"/>
      <c r="WDS66" s="262"/>
      <c r="WDT66" s="262"/>
      <c r="WDU66" s="262"/>
      <c r="WDV66" s="262"/>
      <c r="WDW66" s="388"/>
      <c r="WDX66" s="388"/>
      <c r="WDY66" s="388"/>
      <c r="WDZ66" s="349"/>
      <c r="WEA66" s="262"/>
      <c r="WEB66" s="262"/>
      <c r="WEC66" s="262"/>
      <c r="WED66" s="350"/>
      <c r="WEE66" s="262"/>
      <c r="WEF66" s="262"/>
      <c r="WEG66" s="262"/>
      <c r="WEH66" s="262"/>
      <c r="WEI66" s="262"/>
      <c r="WEJ66" s="262"/>
      <c r="WEK66" s="262"/>
      <c r="WEL66" s="262"/>
      <c r="WEM66" s="262"/>
      <c r="WEN66" s="388"/>
      <c r="WEO66" s="388"/>
      <c r="WEP66" s="388"/>
      <c r="WEQ66" s="349"/>
      <c r="WER66" s="262"/>
      <c r="WES66" s="262"/>
      <c r="WET66" s="262"/>
      <c r="WEU66" s="350"/>
      <c r="WEV66" s="262"/>
      <c r="WEW66" s="262"/>
      <c r="WEX66" s="262"/>
      <c r="WEY66" s="262"/>
      <c r="WEZ66" s="262"/>
      <c r="WFA66" s="262"/>
      <c r="WFB66" s="262"/>
      <c r="WFC66" s="262"/>
      <c r="WFD66" s="262"/>
      <c r="WFE66" s="388"/>
      <c r="WFF66" s="388"/>
      <c r="WFG66" s="388"/>
      <c r="WFH66" s="349"/>
      <c r="WFI66" s="262"/>
      <c r="WFJ66" s="262"/>
      <c r="WFK66" s="262"/>
      <c r="WFL66" s="350"/>
      <c r="WFM66" s="262"/>
      <c r="WFN66" s="262"/>
      <c r="WFO66" s="262"/>
      <c r="WFP66" s="262"/>
      <c r="WFQ66" s="262"/>
      <c r="WFR66" s="262"/>
      <c r="WFS66" s="262"/>
      <c r="WFT66" s="262"/>
      <c r="WFU66" s="262"/>
      <c r="WFV66" s="388"/>
      <c r="WFW66" s="388"/>
      <c r="WFX66" s="388"/>
      <c r="WFY66" s="349"/>
      <c r="WFZ66" s="262"/>
      <c r="WGA66" s="262"/>
      <c r="WGB66" s="262"/>
      <c r="WGC66" s="350"/>
      <c r="WGD66" s="262"/>
      <c r="WGE66" s="262"/>
      <c r="WGF66" s="262"/>
      <c r="WGG66" s="262"/>
      <c r="WGH66" s="262"/>
      <c r="WGI66" s="262"/>
      <c r="WGJ66" s="262"/>
      <c r="WGK66" s="262"/>
      <c r="WGL66" s="262"/>
      <c r="WGM66" s="388"/>
      <c r="WGN66" s="388"/>
      <c r="WGO66" s="388"/>
      <c r="WGP66" s="349"/>
      <c r="WGQ66" s="262"/>
      <c r="WGR66" s="262"/>
      <c r="WGS66" s="262"/>
      <c r="WGT66" s="350"/>
      <c r="WGU66" s="262"/>
      <c r="WGV66" s="262"/>
      <c r="WGW66" s="262"/>
      <c r="WGX66" s="262"/>
      <c r="WGY66" s="262"/>
      <c r="WGZ66" s="262"/>
      <c r="WHA66" s="262"/>
      <c r="WHB66" s="262"/>
      <c r="WHC66" s="262"/>
      <c r="WHD66" s="388"/>
      <c r="WHE66" s="388"/>
      <c r="WHF66" s="388"/>
      <c r="WHG66" s="349"/>
      <c r="WHH66" s="262"/>
      <c r="WHI66" s="262"/>
      <c r="WHJ66" s="262"/>
      <c r="WHK66" s="350"/>
      <c r="WHL66" s="262"/>
      <c r="WHM66" s="262"/>
      <c r="WHN66" s="262"/>
      <c r="WHO66" s="262"/>
      <c r="WHP66" s="262"/>
      <c r="WHQ66" s="262"/>
      <c r="WHR66" s="262"/>
      <c r="WHS66" s="262"/>
      <c r="WHT66" s="262"/>
      <c r="WHU66" s="388"/>
      <c r="WHV66" s="388"/>
      <c r="WHW66" s="388"/>
      <c r="WHX66" s="349"/>
      <c r="WHY66" s="262"/>
      <c r="WHZ66" s="262"/>
      <c r="WIA66" s="262"/>
      <c r="WIB66" s="350"/>
      <c r="WIC66" s="262"/>
      <c r="WID66" s="262"/>
      <c r="WIE66" s="262"/>
      <c r="WIF66" s="262"/>
      <c r="WIG66" s="262"/>
      <c r="WIH66" s="262"/>
      <c r="WII66" s="262"/>
      <c r="WIJ66" s="262"/>
      <c r="WIK66" s="262"/>
      <c r="WIL66" s="388"/>
      <c r="WIM66" s="388"/>
      <c r="WIN66" s="388"/>
      <c r="WIO66" s="349"/>
      <c r="WIP66" s="262"/>
      <c r="WIQ66" s="262"/>
      <c r="WIR66" s="262"/>
      <c r="WIS66" s="350"/>
      <c r="WIT66" s="262"/>
      <c r="WIU66" s="262"/>
      <c r="WIV66" s="262"/>
      <c r="WIW66" s="262"/>
      <c r="WIX66" s="262"/>
      <c r="WIY66" s="262"/>
      <c r="WIZ66" s="262"/>
      <c r="WJA66" s="262"/>
      <c r="WJB66" s="262"/>
      <c r="WJC66" s="388"/>
      <c r="WJD66" s="388"/>
      <c r="WJE66" s="388"/>
      <c r="WJF66" s="349"/>
      <c r="WJG66" s="262"/>
      <c r="WJH66" s="262"/>
      <c r="WJI66" s="262"/>
      <c r="WJJ66" s="350"/>
      <c r="WJK66" s="262"/>
      <c r="WJL66" s="262"/>
      <c r="WJM66" s="262"/>
      <c r="WJN66" s="262"/>
      <c r="WJO66" s="262"/>
      <c r="WJP66" s="262"/>
      <c r="WJQ66" s="262"/>
      <c r="WJR66" s="262"/>
      <c r="WJS66" s="262"/>
      <c r="WJT66" s="388"/>
      <c r="WJU66" s="388"/>
      <c r="WJV66" s="388"/>
      <c r="WJW66" s="349"/>
      <c r="WJX66" s="262"/>
      <c r="WJY66" s="262"/>
      <c r="WJZ66" s="262"/>
      <c r="WKA66" s="350"/>
      <c r="WKB66" s="262"/>
      <c r="WKC66" s="262"/>
      <c r="WKD66" s="262"/>
      <c r="WKE66" s="262"/>
      <c r="WKF66" s="262"/>
      <c r="WKG66" s="262"/>
      <c r="WKH66" s="262"/>
      <c r="WKI66" s="262"/>
      <c r="WKJ66" s="262"/>
      <c r="WKK66" s="388"/>
      <c r="WKL66" s="388"/>
      <c r="WKM66" s="388"/>
      <c r="WKN66" s="349"/>
      <c r="WKO66" s="262"/>
      <c r="WKP66" s="262"/>
      <c r="WKQ66" s="262"/>
      <c r="WKR66" s="350"/>
      <c r="WKS66" s="262"/>
      <c r="WKT66" s="262"/>
      <c r="WKU66" s="262"/>
      <c r="WKV66" s="262"/>
      <c r="WKW66" s="262"/>
      <c r="WKX66" s="262"/>
      <c r="WKY66" s="262"/>
      <c r="WKZ66" s="262"/>
      <c r="WLA66" s="262"/>
      <c r="WLB66" s="388"/>
      <c r="WLC66" s="388"/>
      <c r="WLD66" s="388"/>
      <c r="WLE66" s="349"/>
      <c r="WLF66" s="262"/>
      <c r="WLG66" s="262"/>
      <c r="WLH66" s="262"/>
      <c r="WLI66" s="350"/>
      <c r="WLJ66" s="262"/>
      <c r="WLK66" s="262"/>
      <c r="WLL66" s="262"/>
      <c r="WLM66" s="262"/>
      <c r="WLN66" s="262"/>
      <c r="WLO66" s="262"/>
      <c r="WLP66" s="262"/>
      <c r="WLQ66" s="262"/>
      <c r="WLR66" s="262"/>
      <c r="WLS66" s="388"/>
      <c r="WLT66" s="388"/>
      <c r="WLU66" s="388"/>
      <c r="WLV66" s="349"/>
      <c r="WLW66" s="262"/>
      <c r="WLX66" s="262"/>
      <c r="WLY66" s="262"/>
      <c r="WLZ66" s="350"/>
      <c r="WMA66" s="262"/>
      <c r="WMB66" s="262"/>
      <c r="WMC66" s="262"/>
      <c r="WMD66" s="262"/>
      <c r="WME66" s="262"/>
      <c r="WMF66" s="262"/>
      <c r="WMG66" s="262"/>
      <c r="WMH66" s="262"/>
      <c r="WMI66" s="262"/>
      <c r="WMJ66" s="388"/>
      <c r="WMK66" s="388"/>
      <c r="WML66" s="388"/>
      <c r="WMM66" s="349"/>
      <c r="WMN66" s="262"/>
      <c r="WMO66" s="262"/>
      <c r="WMP66" s="262"/>
      <c r="WMQ66" s="350"/>
      <c r="WMR66" s="262"/>
      <c r="WMS66" s="262"/>
      <c r="WMT66" s="262"/>
      <c r="WMU66" s="262"/>
      <c r="WMV66" s="262"/>
      <c r="WMW66" s="262"/>
      <c r="WMX66" s="262"/>
      <c r="WMY66" s="262"/>
      <c r="WMZ66" s="262"/>
      <c r="WNA66" s="388"/>
      <c r="WNB66" s="388"/>
      <c r="WNC66" s="388"/>
      <c r="WND66" s="349"/>
      <c r="WNE66" s="262"/>
      <c r="WNF66" s="262"/>
      <c r="WNG66" s="262"/>
      <c r="WNH66" s="350"/>
      <c r="WNI66" s="262"/>
      <c r="WNJ66" s="262"/>
      <c r="WNK66" s="262"/>
      <c r="WNL66" s="262"/>
      <c r="WNM66" s="262"/>
      <c r="WNN66" s="262"/>
      <c r="WNO66" s="262"/>
      <c r="WNP66" s="262"/>
      <c r="WNQ66" s="262"/>
      <c r="WNR66" s="388"/>
      <c r="WNS66" s="388"/>
      <c r="WNT66" s="388"/>
      <c r="WNU66" s="349"/>
      <c r="WNV66" s="262"/>
      <c r="WNW66" s="262"/>
      <c r="WNX66" s="262"/>
      <c r="WNY66" s="350"/>
      <c r="WNZ66" s="262"/>
      <c r="WOA66" s="262"/>
      <c r="WOB66" s="262"/>
      <c r="WOC66" s="262"/>
      <c r="WOD66" s="262"/>
      <c r="WOE66" s="262"/>
      <c r="WOF66" s="262"/>
      <c r="WOG66" s="262"/>
      <c r="WOH66" s="262"/>
      <c r="WOI66" s="388"/>
      <c r="WOJ66" s="388"/>
      <c r="WOK66" s="388"/>
      <c r="WOL66" s="349"/>
      <c r="WOM66" s="262"/>
      <c r="WON66" s="262"/>
      <c r="WOO66" s="262"/>
      <c r="WOP66" s="350"/>
      <c r="WOQ66" s="262"/>
      <c r="WOR66" s="262"/>
      <c r="WOS66" s="262"/>
      <c r="WOT66" s="262"/>
      <c r="WOU66" s="262"/>
      <c r="WOV66" s="262"/>
      <c r="WOW66" s="262"/>
      <c r="WOX66" s="262"/>
      <c r="WOY66" s="262"/>
      <c r="WOZ66" s="388"/>
      <c r="WPA66" s="388"/>
      <c r="WPB66" s="388"/>
      <c r="WPC66" s="349"/>
      <c r="WPD66" s="262"/>
      <c r="WPE66" s="262"/>
      <c r="WPF66" s="262"/>
      <c r="WPG66" s="350"/>
      <c r="WPH66" s="262"/>
      <c r="WPI66" s="262"/>
      <c r="WPJ66" s="262"/>
      <c r="WPK66" s="262"/>
      <c r="WPL66" s="262"/>
      <c r="WPM66" s="262"/>
      <c r="WPN66" s="262"/>
      <c r="WPO66" s="262"/>
      <c r="WPP66" s="262"/>
      <c r="WPQ66" s="388"/>
      <c r="WPR66" s="388"/>
      <c r="WPS66" s="388"/>
      <c r="WPT66" s="349"/>
      <c r="WPU66" s="262"/>
      <c r="WPV66" s="262"/>
      <c r="WPW66" s="262"/>
      <c r="WPX66" s="350"/>
      <c r="WPY66" s="262"/>
      <c r="WPZ66" s="262"/>
      <c r="WQA66" s="262"/>
      <c r="WQB66" s="262"/>
      <c r="WQC66" s="262"/>
      <c r="WQD66" s="262"/>
      <c r="WQE66" s="262"/>
      <c r="WQF66" s="262"/>
      <c r="WQG66" s="262"/>
      <c r="WQH66" s="388"/>
      <c r="WQI66" s="388"/>
      <c r="WQJ66" s="388"/>
      <c r="WQK66" s="349"/>
      <c r="WQL66" s="262"/>
      <c r="WQM66" s="262"/>
      <c r="WQN66" s="262"/>
      <c r="WQO66" s="350"/>
      <c r="WQP66" s="262"/>
      <c r="WQQ66" s="262"/>
      <c r="WQR66" s="262"/>
      <c r="WQS66" s="262"/>
      <c r="WQT66" s="262"/>
      <c r="WQU66" s="262"/>
      <c r="WQV66" s="262"/>
      <c r="WQW66" s="262"/>
      <c r="WQX66" s="262"/>
      <c r="WQY66" s="388"/>
      <c r="WQZ66" s="388"/>
      <c r="WRA66" s="388"/>
      <c r="WRB66" s="349"/>
      <c r="WRC66" s="262"/>
      <c r="WRD66" s="262"/>
      <c r="WRE66" s="262"/>
      <c r="WRF66" s="350"/>
      <c r="WRG66" s="262"/>
      <c r="WRH66" s="262"/>
      <c r="WRI66" s="262"/>
      <c r="WRJ66" s="262"/>
      <c r="WRK66" s="262"/>
      <c r="WRL66" s="262"/>
      <c r="WRM66" s="262"/>
      <c r="WRN66" s="262"/>
      <c r="WRO66" s="262"/>
      <c r="WRP66" s="388"/>
      <c r="WRQ66" s="388"/>
      <c r="WRR66" s="388"/>
      <c r="WRS66" s="349"/>
      <c r="WRT66" s="262"/>
      <c r="WRU66" s="262"/>
      <c r="WRV66" s="262"/>
      <c r="WRW66" s="350"/>
      <c r="WRX66" s="262"/>
      <c r="WRY66" s="262"/>
      <c r="WRZ66" s="262"/>
      <c r="WSA66" s="262"/>
      <c r="WSB66" s="262"/>
      <c r="WSC66" s="262"/>
      <c r="WSD66" s="262"/>
      <c r="WSE66" s="262"/>
      <c r="WSF66" s="262"/>
      <c r="WSG66" s="388"/>
      <c r="WSH66" s="388"/>
      <c r="WSI66" s="388"/>
      <c r="WSJ66" s="349"/>
      <c r="WSK66" s="262"/>
      <c r="WSL66" s="262"/>
      <c r="WSM66" s="262"/>
      <c r="WSN66" s="350"/>
      <c r="WSO66" s="262"/>
      <c r="WSP66" s="262"/>
      <c r="WSQ66" s="262"/>
      <c r="WSR66" s="262"/>
      <c r="WSS66" s="262"/>
      <c r="WST66" s="262"/>
      <c r="WSU66" s="262"/>
      <c r="WSV66" s="262"/>
      <c r="WSW66" s="262"/>
      <c r="WSX66" s="388"/>
      <c r="WSY66" s="388"/>
      <c r="WSZ66" s="388"/>
      <c r="WTA66" s="349"/>
      <c r="WTB66" s="262"/>
      <c r="WTC66" s="262"/>
      <c r="WTD66" s="262"/>
      <c r="WTE66" s="350"/>
      <c r="WTF66" s="262"/>
      <c r="WTG66" s="262"/>
      <c r="WTH66" s="262"/>
      <c r="WTI66" s="262"/>
      <c r="WTJ66" s="262"/>
      <c r="WTK66" s="262"/>
      <c r="WTL66" s="262"/>
      <c r="WTM66" s="262"/>
      <c r="WTN66" s="262"/>
      <c r="WTO66" s="388"/>
      <c r="WTP66" s="388"/>
      <c r="WTQ66" s="388"/>
      <c r="WTR66" s="349"/>
      <c r="WTS66" s="262"/>
      <c r="WTT66" s="262"/>
      <c r="WTU66" s="262"/>
      <c r="WTV66" s="350"/>
      <c r="WTW66" s="262"/>
      <c r="WTX66" s="262"/>
      <c r="WTY66" s="262"/>
      <c r="WTZ66" s="262"/>
      <c r="WUA66" s="262"/>
      <c r="WUB66" s="262"/>
      <c r="WUC66" s="262"/>
      <c r="WUD66" s="262"/>
      <c r="WUE66" s="262"/>
      <c r="WUF66" s="388"/>
      <c r="WUG66" s="388"/>
      <c r="WUH66" s="388"/>
      <c r="WUI66" s="349"/>
      <c r="WUJ66" s="262"/>
      <c r="WUK66" s="262"/>
      <c r="WUL66" s="262"/>
      <c r="WUM66" s="350"/>
      <c r="WUN66" s="262"/>
      <c r="WUO66" s="262"/>
      <c r="WUP66" s="262"/>
      <c r="WUQ66" s="262"/>
      <c r="WUR66" s="262"/>
      <c r="WUS66" s="262"/>
      <c r="WUT66" s="262"/>
      <c r="WUU66" s="262"/>
      <c r="WUV66" s="262"/>
      <c r="WUW66" s="388"/>
      <c r="WUX66" s="388"/>
      <c r="WUY66" s="388"/>
      <c r="WUZ66" s="349"/>
      <c r="WVA66" s="262"/>
      <c r="WVB66" s="262"/>
      <c r="WVC66" s="262"/>
      <c r="WVD66" s="350"/>
      <c r="WVE66" s="262"/>
      <c r="WVF66" s="262"/>
      <c r="WVG66" s="262"/>
      <c r="WVH66" s="262"/>
      <c r="WVI66" s="262"/>
      <c r="WVJ66" s="262"/>
      <c r="WVK66" s="262"/>
      <c r="WVL66" s="262"/>
      <c r="WVM66" s="262"/>
      <c r="WVN66" s="388"/>
      <c r="WVO66" s="388"/>
      <c r="WVP66" s="388"/>
      <c r="WVQ66" s="349"/>
      <c r="WVR66" s="262"/>
      <c r="WVS66" s="262"/>
      <c r="WVT66" s="262"/>
      <c r="WVU66" s="350"/>
      <c r="WVV66" s="262"/>
      <c r="WVW66" s="262"/>
      <c r="WVX66" s="262"/>
      <c r="WVY66" s="262"/>
      <c r="WVZ66" s="262"/>
      <c r="WWA66" s="262"/>
      <c r="WWB66" s="262"/>
      <c r="WWC66" s="262"/>
      <c r="WWD66" s="262"/>
      <c r="WWE66" s="388"/>
      <c r="WWF66" s="388"/>
      <c r="WWG66" s="388"/>
      <c r="WWH66" s="349"/>
      <c r="WWI66" s="262"/>
      <c r="WWJ66" s="262"/>
      <c r="WWK66" s="262"/>
      <c r="WWL66" s="350"/>
      <c r="WWM66" s="262"/>
      <c r="WWN66" s="262"/>
      <c r="WWO66" s="262"/>
      <c r="WWP66" s="262"/>
      <c r="WWQ66" s="262"/>
      <c r="WWR66" s="262"/>
      <c r="WWS66" s="262"/>
      <c r="WWT66" s="262"/>
      <c r="WWU66" s="262"/>
      <c r="WWV66" s="388"/>
      <c r="WWW66" s="388"/>
      <c r="WWX66" s="388"/>
      <c r="WWY66" s="349"/>
      <c r="WWZ66" s="262"/>
      <c r="WXA66" s="262"/>
      <c r="WXB66" s="262"/>
      <c r="WXC66" s="350"/>
      <c r="WXD66" s="262"/>
      <c r="WXE66" s="262"/>
      <c r="WXF66" s="262"/>
      <c r="WXG66" s="262"/>
      <c r="WXH66" s="262"/>
      <c r="WXI66" s="262"/>
      <c r="WXJ66" s="262"/>
      <c r="WXK66" s="262"/>
      <c r="WXL66" s="262"/>
      <c r="WXM66" s="388"/>
      <c r="WXN66" s="388"/>
      <c r="WXO66" s="388"/>
      <c r="WXP66" s="349"/>
      <c r="WXQ66" s="262"/>
      <c r="WXR66" s="262"/>
      <c r="WXS66" s="262"/>
      <c r="WXT66" s="350"/>
      <c r="WXU66" s="262"/>
      <c r="WXV66" s="262"/>
      <c r="WXW66" s="262"/>
      <c r="WXX66" s="262"/>
      <c r="WXY66" s="262"/>
      <c r="WXZ66" s="262"/>
      <c r="WYA66" s="262"/>
      <c r="WYB66" s="262"/>
      <c r="WYC66" s="262"/>
      <c r="WYD66" s="388"/>
      <c r="WYE66" s="388"/>
      <c r="WYF66" s="388"/>
      <c r="WYG66" s="349"/>
      <c r="WYH66" s="262"/>
      <c r="WYI66" s="262"/>
      <c r="WYJ66" s="262"/>
      <c r="WYK66" s="350"/>
      <c r="WYL66" s="262"/>
      <c r="WYM66" s="262"/>
      <c r="WYN66" s="262"/>
      <c r="WYO66" s="262"/>
      <c r="WYP66" s="262"/>
      <c r="WYQ66" s="262"/>
      <c r="WYR66" s="262"/>
      <c r="WYS66" s="262"/>
      <c r="WYT66" s="262"/>
      <c r="WYU66" s="388"/>
      <c r="WYV66" s="388"/>
      <c r="WYW66" s="388"/>
      <c r="WYX66" s="349"/>
      <c r="WYY66" s="262"/>
      <c r="WYZ66" s="262"/>
      <c r="WZA66" s="262"/>
      <c r="WZB66" s="350"/>
      <c r="WZC66" s="262"/>
      <c r="WZD66" s="262"/>
      <c r="WZE66" s="262"/>
      <c r="WZF66" s="262"/>
      <c r="WZG66" s="262"/>
      <c r="WZH66" s="262"/>
      <c r="WZI66" s="262"/>
      <c r="WZJ66" s="262"/>
      <c r="WZK66" s="262"/>
      <c r="WZL66" s="388"/>
      <c r="WZM66" s="388"/>
      <c r="WZN66" s="388"/>
      <c r="WZO66" s="349"/>
      <c r="WZP66" s="262"/>
      <c r="WZQ66" s="262"/>
      <c r="WZR66" s="262"/>
      <c r="WZS66" s="350"/>
      <c r="WZT66" s="262"/>
      <c r="WZU66" s="262"/>
      <c r="WZV66" s="262"/>
      <c r="WZW66" s="262"/>
      <c r="WZX66" s="262"/>
      <c r="WZY66" s="262"/>
      <c r="WZZ66" s="262"/>
      <c r="XAA66" s="262"/>
      <c r="XAB66" s="262"/>
      <c r="XAC66" s="388"/>
      <c r="XAD66" s="388"/>
      <c r="XAE66" s="388"/>
      <c r="XAF66" s="349"/>
      <c r="XAG66" s="262"/>
      <c r="XAH66" s="262"/>
      <c r="XAI66" s="262"/>
      <c r="XAJ66" s="350"/>
      <c r="XAK66" s="262"/>
      <c r="XAL66" s="262"/>
      <c r="XAM66" s="262"/>
      <c r="XAN66" s="262"/>
      <c r="XAO66" s="262"/>
      <c r="XAP66" s="262"/>
      <c r="XAQ66" s="262"/>
      <c r="XAR66" s="262"/>
      <c r="XAS66" s="262"/>
      <c r="XAT66" s="388"/>
      <c r="XAU66" s="388"/>
      <c r="XAV66" s="388"/>
      <c r="XAW66" s="349"/>
      <c r="XAX66" s="262"/>
      <c r="XAY66" s="262"/>
      <c r="XAZ66" s="262"/>
      <c r="XBA66" s="350"/>
      <c r="XBB66" s="262"/>
      <c r="XBC66" s="262"/>
      <c r="XBD66" s="262"/>
      <c r="XBE66" s="262"/>
      <c r="XBF66" s="262"/>
      <c r="XBG66" s="262"/>
      <c r="XBH66" s="262"/>
      <c r="XBI66" s="262"/>
      <c r="XBJ66" s="262"/>
      <c r="XBK66" s="388"/>
      <c r="XBL66" s="388"/>
      <c r="XBM66" s="388"/>
      <c r="XBN66" s="349"/>
      <c r="XBO66" s="262"/>
      <c r="XBP66" s="262"/>
      <c r="XBQ66" s="262"/>
      <c r="XBR66" s="350"/>
      <c r="XBS66" s="262"/>
      <c r="XBT66" s="262"/>
      <c r="XBU66" s="262"/>
      <c r="XBV66" s="262"/>
      <c r="XBW66" s="262"/>
      <c r="XBX66" s="262"/>
      <c r="XBY66" s="262"/>
      <c r="XBZ66" s="262"/>
      <c r="XCA66" s="262"/>
      <c r="XCB66" s="388"/>
      <c r="XCC66" s="388"/>
      <c r="XCD66" s="388"/>
      <c r="XCE66" s="349"/>
      <c r="XCF66" s="262"/>
      <c r="XCG66" s="262"/>
      <c r="XCH66" s="262"/>
      <c r="XCI66" s="350"/>
      <c r="XCJ66" s="262"/>
      <c r="XCK66" s="262"/>
      <c r="XCL66" s="262"/>
      <c r="XCM66" s="262"/>
      <c r="XCN66" s="262"/>
      <c r="XCO66" s="262"/>
      <c r="XCP66" s="262"/>
      <c r="XCQ66" s="262"/>
      <c r="XCR66" s="262"/>
      <c r="XCS66" s="388"/>
      <c r="XCT66" s="388"/>
      <c r="XCU66" s="388"/>
      <c r="XCV66" s="349"/>
      <c r="XCW66" s="262"/>
      <c r="XCX66" s="262"/>
      <c r="XCY66" s="262"/>
      <c r="XCZ66" s="350"/>
      <c r="XDA66" s="262"/>
      <c r="XDB66" s="262"/>
      <c r="XDC66" s="262"/>
      <c r="XDD66" s="262"/>
      <c r="XDE66" s="262"/>
      <c r="XDF66" s="262"/>
      <c r="XDG66" s="262"/>
      <c r="XDH66" s="262"/>
      <c r="XDI66" s="262"/>
      <c r="XDJ66" s="388"/>
      <c r="XDK66" s="388"/>
      <c r="XDL66" s="388"/>
      <c r="XDM66" s="349"/>
      <c r="XDN66" s="262"/>
      <c r="XDO66" s="262"/>
      <c r="XDP66" s="262"/>
      <c r="XDQ66" s="350"/>
      <c r="XDR66" s="262"/>
      <c r="XDS66" s="262"/>
      <c r="XDT66" s="262"/>
      <c r="XDU66" s="262"/>
      <c r="XDV66" s="262"/>
      <c r="XDW66" s="262"/>
      <c r="XDX66" s="262"/>
      <c r="XDY66" s="262"/>
      <c r="XDZ66" s="262"/>
      <c r="XEA66" s="388"/>
      <c r="XEB66" s="388"/>
      <c r="XEC66" s="388"/>
      <c r="XED66" s="349"/>
      <c r="XEE66" s="262"/>
      <c r="XEF66" s="262"/>
      <c r="XEG66" s="262"/>
      <c r="XEH66" s="350"/>
      <c r="XEI66" s="262"/>
      <c r="XEJ66" s="262"/>
      <c r="XEK66" s="262"/>
      <c r="XEL66" s="262"/>
      <c r="XEM66" s="262"/>
      <c r="XEN66" s="262"/>
      <c r="XEO66" s="262"/>
      <c r="XEP66" s="262"/>
      <c r="XEQ66" s="262"/>
      <c r="XER66" s="388"/>
      <c r="XES66" s="388"/>
      <c r="XET66" s="388"/>
      <c r="XEU66" s="349"/>
      <c r="XEV66" s="262"/>
      <c r="XEW66" s="262"/>
      <c r="XEX66" s="262"/>
      <c r="XEY66" s="350"/>
      <c r="XEZ66" s="262"/>
      <c r="XFA66" s="262"/>
      <c r="XFB66" s="262"/>
      <c r="XFC66" s="262"/>
    </row>
    <row r="67" spans="1:16383" x14ac:dyDescent="0.2">
      <c r="A67" s="4" t="s">
        <v>103</v>
      </c>
      <c r="B67" s="1738" t="s">
        <v>641</v>
      </c>
      <c r="C67" s="1739"/>
      <c r="D67" s="946">
        <v>255</v>
      </c>
      <c r="E67" s="1152"/>
      <c r="F67" s="263"/>
      <c r="G67" s="263"/>
      <c r="H67" s="463"/>
      <c r="I67" s="1152"/>
      <c r="J67" s="263"/>
      <c r="K67" s="263"/>
      <c r="L67" s="1154"/>
      <c r="M67" s="946"/>
      <c r="N67" s="947"/>
      <c r="O67" s="262"/>
      <c r="P67" s="262"/>
      <c r="Q67" s="262"/>
      <c r="R67" s="470"/>
      <c r="S67" s="470"/>
      <c r="T67" s="470"/>
      <c r="U67" s="349"/>
      <c r="V67" s="262"/>
      <c r="W67" s="262"/>
      <c r="X67" s="262"/>
      <c r="Y67" s="350"/>
      <c r="Z67" s="262"/>
      <c r="AA67" s="262"/>
      <c r="AB67" s="262"/>
      <c r="AC67" s="262"/>
      <c r="AD67" s="262"/>
      <c r="AE67" s="262"/>
      <c r="AF67" s="262"/>
      <c r="AG67" s="262"/>
      <c r="AH67" s="262"/>
      <c r="AI67" s="470"/>
      <c r="AJ67" s="470"/>
      <c r="AK67" s="470"/>
      <c r="AL67" s="349"/>
      <c r="AM67" s="262"/>
      <c r="AN67" s="262"/>
      <c r="AO67" s="262"/>
      <c r="AP67" s="350"/>
      <c r="AQ67" s="262"/>
      <c r="AR67" s="262"/>
      <c r="AS67" s="262"/>
      <c r="AT67" s="262"/>
      <c r="AU67" s="262"/>
      <c r="AV67" s="262"/>
      <c r="AW67" s="262"/>
      <c r="AX67" s="262"/>
      <c r="AY67" s="262"/>
      <c r="AZ67" s="470"/>
      <c r="BA67" s="470"/>
      <c r="BB67" s="470"/>
      <c r="BC67" s="349"/>
      <c r="BD67" s="262"/>
      <c r="BE67" s="262"/>
      <c r="BF67" s="262"/>
      <c r="BG67" s="350"/>
      <c r="BH67" s="262"/>
      <c r="BI67" s="262"/>
      <c r="BJ67" s="262"/>
      <c r="BK67" s="262"/>
      <c r="BL67" s="262"/>
      <c r="BM67" s="262"/>
      <c r="BN67" s="262"/>
      <c r="BO67" s="262"/>
      <c r="BP67" s="262"/>
      <c r="BQ67" s="470"/>
      <c r="BR67" s="470"/>
      <c r="BS67" s="470"/>
      <c r="BT67" s="349"/>
      <c r="BU67" s="262"/>
      <c r="BV67" s="262"/>
      <c r="BW67" s="262"/>
      <c r="BX67" s="350"/>
      <c r="BY67" s="262"/>
      <c r="BZ67" s="262"/>
      <c r="CA67" s="262"/>
      <c r="CB67" s="262"/>
      <c r="CC67" s="262"/>
      <c r="CD67" s="262"/>
      <c r="CE67" s="262"/>
      <c r="CF67" s="262"/>
      <c r="CG67" s="262"/>
      <c r="CH67" s="470"/>
      <c r="CI67" s="470"/>
      <c r="CJ67" s="470"/>
      <c r="CK67" s="349"/>
      <c r="CL67" s="262"/>
      <c r="CM67" s="262"/>
      <c r="CN67" s="262"/>
      <c r="CO67" s="350"/>
      <c r="CP67" s="262"/>
      <c r="CQ67" s="262"/>
      <c r="CR67" s="262"/>
      <c r="CS67" s="262"/>
      <c r="CT67" s="262"/>
      <c r="CU67" s="262"/>
      <c r="CV67" s="262"/>
      <c r="CW67" s="262"/>
      <c r="CX67" s="262"/>
      <c r="CY67" s="470"/>
      <c r="CZ67" s="470"/>
      <c r="DA67" s="470"/>
      <c r="DB67" s="349"/>
      <c r="DC67" s="262"/>
      <c r="DD67" s="262"/>
      <c r="DE67" s="262"/>
      <c r="DF67" s="350"/>
      <c r="DG67" s="262"/>
      <c r="DH67" s="262"/>
      <c r="DI67" s="262"/>
      <c r="DJ67" s="262"/>
      <c r="DK67" s="262"/>
      <c r="DL67" s="262"/>
      <c r="DM67" s="262"/>
      <c r="DN67" s="262"/>
      <c r="DO67" s="262"/>
      <c r="DP67" s="470"/>
      <c r="DQ67" s="470"/>
      <c r="DR67" s="470"/>
      <c r="DS67" s="349"/>
      <c r="DT67" s="262"/>
      <c r="DU67" s="262"/>
      <c r="DV67" s="262"/>
      <c r="DW67" s="350"/>
      <c r="DX67" s="262"/>
      <c r="DY67" s="262"/>
      <c r="DZ67" s="262"/>
      <c r="EA67" s="262"/>
      <c r="EB67" s="262"/>
      <c r="EC67" s="262"/>
      <c r="ED67" s="262"/>
      <c r="EE67" s="262"/>
      <c r="EF67" s="262"/>
      <c r="EG67" s="470"/>
      <c r="EH67" s="470"/>
      <c r="EI67" s="470"/>
      <c r="EJ67" s="349"/>
      <c r="EK67" s="262"/>
      <c r="EL67" s="262"/>
      <c r="EM67" s="262"/>
      <c r="EN67" s="350"/>
      <c r="EO67" s="262"/>
      <c r="EP67" s="262"/>
      <c r="EQ67" s="262"/>
      <c r="ER67" s="262"/>
      <c r="ES67" s="262"/>
      <c r="ET67" s="262"/>
      <c r="EU67" s="262"/>
      <c r="EV67" s="262"/>
      <c r="EW67" s="262"/>
      <c r="EX67" s="470"/>
      <c r="EY67" s="470"/>
      <c r="EZ67" s="470"/>
      <c r="FA67" s="349"/>
      <c r="FB67" s="262"/>
      <c r="FC67" s="262"/>
      <c r="FD67" s="262"/>
      <c r="FE67" s="350"/>
      <c r="FF67" s="262"/>
      <c r="FG67" s="262"/>
      <c r="FH67" s="262"/>
      <c r="FI67" s="262"/>
      <c r="FJ67" s="262"/>
      <c r="FK67" s="262"/>
      <c r="FL67" s="262"/>
      <c r="FM67" s="262"/>
      <c r="FN67" s="262"/>
      <c r="FO67" s="470"/>
      <c r="FP67" s="470"/>
      <c r="FQ67" s="470"/>
      <c r="FR67" s="349"/>
      <c r="FS67" s="262"/>
      <c r="FT67" s="262"/>
      <c r="FU67" s="262"/>
      <c r="FV67" s="350"/>
      <c r="FW67" s="262"/>
      <c r="FX67" s="262"/>
      <c r="FY67" s="262"/>
      <c r="FZ67" s="262"/>
      <c r="GA67" s="262"/>
      <c r="GB67" s="262"/>
      <c r="GC67" s="262"/>
      <c r="GD67" s="262"/>
      <c r="GE67" s="262"/>
      <c r="GF67" s="470"/>
      <c r="GG67" s="470"/>
      <c r="GH67" s="470"/>
      <c r="GI67" s="349"/>
      <c r="GJ67" s="262"/>
      <c r="GK67" s="262"/>
      <c r="GL67" s="262"/>
      <c r="GM67" s="350"/>
      <c r="GN67" s="262"/>
      <c r="GO67" s="262"/>
      <c r="GP67" s="262"/>
      <c r="GQ67" s="262"/>
      <c r="GR67" s="262"/>
      <c r="GS67" s="262"/>
      <c r="GT67" s="262"/>
      <c r="GU67" s="262"/>
      <c r="GV67" s="262"/>
      <c r="GW67" s="470"/>
      <c r="GX67" s="470"/>
      <c r="GY67" s="470"/>
      <c r="GZ67" s="349"/>
      <c r="HA67" s="262"/>
      <c r="HB67" s="262"/>
      <c r="HC67" s="262"/>
      <c r="HD67" s="350"/>
      <c r="HE67" s="262"/>
      <c r="HF67" s="262"/>
      <c r="HG67" s="262"/>
      <c r="HH67" s="262"/>
      <c r="HI67" s="262"/>
      <c r="HJ67" s="262"/>
      <c r="HK67" s="262"/>
      <c r="HL67" s="262"/>
      <c r="HM67" s="262"/>
      <c r="HN67" s="470"/>
      <c r="HO67" s="470"/>
      <c r="HP67" s="470"/>
      <c r="HQ67" s="349"/>
      <c r="HR67" s="262"/>
      <c r="HS67" s="262"/>
      <c r="HT67" s="262"/>
      <c r="HU67" s="350"/>
      <c r="HV67" s="262"/>
      <c r="HW67" s="262"/>
      <c r="HX67" s="262"/>
      <c r="HY67" s="262"/>
      <c r="HZ67" s="262"/>
      <c r="IA67" s="262"/>
      <c r="IB67" s="262"/>
      <c r="IC67" s="262"/>
      <c r="ID67" s="262"/>
      <c r="IE67" s="470"/>
      <c r="IF67" s="470"/>
      <c r="IG67" s="470"/>
      <c r="IH67" s="349"/>
      <c r="II67" s="262"/>
      <c r="IJ67" s="262"/>
      <c r="IK67" s="262"/>
      <c r="IL67" s="350"/>
      <c r="IM67" s="262"/>
      <c r="IN67" s="262"/>
      <c r="IO67" s="262"/>
      <c r="IP67" s="262"/>
      <c r="IQ67" s="262"/>
      <c r="IR67" s="262"/>
      <c r="IS67" s="262"/>
      <c r="IT67" s="262"/>
      <c r="IU67" s="262"/>
      <c r="IV67" s="470"/>
      <c r="IW67" s="470"/>
      <c r="IX67" s="470"/>
      <c r="IY67" s="349"/>
      <c r="IZ67" s="262"/>
      <c r="JA67" s="262"/>
      <c r="JB67" s="262"/>
      <c r="JC67" s="350"/>
      <c r="JD67" s="262"/>
      <c r="JE67" s="262"/>
      <c r="JF67" s="262"/>
      <c r="JG67" s="262"/>
      <c r="JH67" s="262"/>
      <c r="JI67" s="262"/>
      <c r="JJ67" s="262"/>
      <c r="JK67" s="262"/>
      <c r="JL67" s="262"/>
      <c r="JM67" s="470"/>
      <c r="JN67" s="470"/>
      <c r="JO67" s="470"/>
      <c r="JP67" s="349"/>
      <c r="JQ67" s="262"/>
      <c r="JR67" s="262"/>
      <c r="JS67" s="262"/>
      <c r="JT67" s="350"/>
      <c r="JU67" s="262"/>
      <c r="JV67" s="262"/>
      <c r="JW67" s="262"/>
      <c r="JX67" s="262"/>
      <c r="JY67" s="262"/>
      <c r="JZ67" s="262"/>
      <c r="KA67" s="262"/>
      <c r="KB67" s="262"/>
      <c r="KC67" s="262"/>
      <c r="KD67" s="470"/>
      <c r="KE67" s="470"/>
      <c r="KF67" s="470"/>
      <c r="KG67" s="349"/>
      <c r="KH67" s="262"/>
      <c r="KI67" s="262"/>
      <c r="KJ67" s="262"/>
      <c r="KK67" s="350"/>
      <c r="KL67" s="262"/>
      <c r="KM67" s="262"/>
      <c r="KN67" s="262"/>
      <c r="KO67" s="262"/>
      <c r="KP67" s="262"/>
      <c r="KQ67" s="262"/>
      <c r="KR67" s="262"/>
      <c r="KS67" s="262"/>
      <c r="KT67" s="262"/>
      <c r="KU67" s="470"/>
      <c r="KV67" s="470"/>
      <c r="KW67" s="470"/>
      <c r="KX67" s="349"/>
      <c r="KY67" s="262"/>
      <c r="KZ67" s="262"/>
      <c r="LA67" s="262"/>
      <c r="LB67" s="350"/>
      <c r="LC67" s="262"/>
      <c r="LD67" s="262"/>
      <c r="LE67" s="262"/>
      <c r="LF67" s="262"/>
      <c r="LG67" s="262"/>
      <c r="LH67" s="262"/>
      <c r="LI67" s="262"/>
      <c r="LJ67" s="262"/>
      <c r="LK67" s="262"/>
      <c r="LL67" s="470"/>
      <c r="LM67" s="470"/>
      <c r="LN67" s="470"/>
      <c r="LO67" s="349"/>
      <c r="LP67" s="262"/>
      <c r="LQ67" s="262"/>
      <c r="LR67" s="262"/>
      <c r="LS67" s="350"/>
      <c r="LT67" s="262"/>
      <c r="LU67" s="262"/>
      <c r="LV67" s="262"/>
      <c r="LW67" s="262"/>
      <c r="LX67" s="262"/>
      <c r="LY67" s="262"/>
      <c r="LZ67" s="262"/>
      <c r="MA67" s="262"/>
      <c r="MB67" s="262"/>
      <c r="MC67" s="470"/>
      <c r="MD67" s="470"/>
      <c r="ME67" s="470"/>
      <c r="MF67" s="349"/>
      <c r="MG67" s="262"/>
      <c r="MH67" s="262"/>
      <c r="MI67" s="262"/>
      <c r="MJ67" s="350"/>
      <c r="MK67" s="262"/>
      <c r="ML67" s="262"/>
      <c r="MM67" s="262"/>
      <c r="MN67" s="262"/>
      <c r="MO67" s="262"/>
      <c r="MP67" s="262"/>
      <c r="MQ67" s="262"/>
      <c r="MR67" s="262"/>
      <c r="MS67" s="262"/>
      <c r="MT67" s="470"/>
      <c r="MU67" s="470"/>
      <c r="MV67" s="470"/>
      <c r="MW67" s="349"/>
      <c r="MX67" s="262"/>
      <c r="MY67" s="262"/>
      <c r="MZ67" s="262"/>
      <c r="NA67" s="350"/>
      <c r="NB67" s="262"/>
      <c r="NC67" s="262"/>
      <c r="ND67" s="262"/>
      <c r="NE67" s="262"/>
      <c r="NF67" s="262"/>
      <c r="NG67" s="262"/>
      <c r="NH67" s="262"/>
      <c r="NI67" s="262"/>
      <c r="NJ67" s="262"/>
      <c r="NK67" s="470"/>
      <c r="NL67" s="470"/>
      <c r="NM67" s="470"/>
      <c r="NN67" s="349"/>
      <c r="NO67" s="262"/>
      <c r="NP67" s="262"/>
      <c r="NQ67" s="262"/>
      <c r="NR67" s="350"/>
      <c r="NS67" s="262"/>
      <c r="NT67" s="262"/>
      <c r="NU67" s="262"/>
      <c r="NV67" s="262"/>
      <c r="NW67" s="262"/>
      <c r="NX67" s="262"/>
      <c r="NY67" s="262"/>
      <c r="NZ67" s="262"/>
      <c r="OA67" s="262"/>
      <c r="OB67" s="470"/>
      <c r="OC67" s="470"/>
      <c r="OD67" s="470"/>
      <c r="OE67" s="349"/>
      <c r="OF67" s="262"/>
      <c r="OG67" s="262"/>
      <c r="OH67" s="262"/>
      <c r="OI67" s="350"/>
      <c r="OJ67" s="262"/>
      <c r="OK67" s="262"/>
      <c r="OL67" s="262"/>
      <c r="OM67" s="262"/>
      <c r="ON67" s="262"/>
      <c r="OO67" s="262"/>
      <c r="OP67" s="262"/>
      <c r="OQ67" s="262"/>
      <c r="OR67" s="262"/>
      <c r="OS67" s="470"/>
      <c r="OT67" s="470"/>
      <c r="OU67" s="470"/>
      <c r="OV67" s="349"/>
      <c r="OW67" s="262"/>
      <c r="OX67" s="262"/>
      <c r="OY67" s="262"/>
      <c r="OZ67" s="350"/>
      <c r="PA67" s="262"/>
      <c r="PB67" s="262"/>
      <c r="PC67" s="262"/>
      <c r="PD67" s="262"/>
      <c r="PE67" s="262"/>
      <c r="PF67" s="262"/>
      <c r="PG67" s="262"/>
      <c r="PH67" s="262"/>
      <c r="PI67" s="262"/>
      <c r="PJ67" s="470"/>
      <c r="PK67" s="470"/>
      <c r="PL67" s="470"/>
      <c r="PM67" s="349"/>
      <c r="PN67" s="262"/>
      <c r="PO67" s="262"/>
      <c r="PP67" s="262"/>
      <c r="PQ67" s="350"/>
      <c r="PR67" s="262"/>
      <c r="PS67" s="262"/>
      <c r="PT67" s="262"/>
      <c r="PU67" s="262"/>
      <c r="PV67" s="262"/>
      <c r="PW67" s="262"/>
      <c r="PX67" s="262"/>
      <c r="PY67" s="262"/>
      <c r="PZ67" s="262"/>
      <c r="QA67" s="470"/>
      <c r="QB67" s="470"/>
      <c r="QC67" s="470"/>
      <c r="QD67" s="349"/>
      <c r="QE67" s="262"/>
      <c r="QF67" s="262"/>
      <c r="QG67" s="262"/>
      <c r="QH67" s="350"/>
      <c r="QI67" s="262"/>
      <c r="QJ67" s="262"/>
      <c r="QK67" s="262"/>
      <c r="QL67" s="262"/>
      <c r="QM67" s="262"/>
      <c r="QN67" s="262"/>
      <c r="QO67" s="262"/>
      <c r="QP67" s="262"/>
      <c r="QQ67" s="262"/>
      <c r="QR67" s="470"/>
      <c r="QS67" s="470"/>
      <c r="QT67" s="470"/>
      <c r="QU67" s="349"/>
      <c r="QV67" s="262"/>
      <c r="QW67" s="262"/>
      <c r="QX67" s="262"/>
      <c r="QY67" s="350"/>
      <c r="QZ67" s="262"/>
      <c r="RA67" s="262"/>
      <c r="RB67" s="262"/>
      <c r="RC67" s="262"/>
      <c r="RD67" s="262"/>
      <c r="RE67" s="262"/>
      <c r="RF67" s="262"/>
      <c r="RG67" s="262"/>
      <c r="RH67" s="262"/>
      <c r="RI67" s="470"/>
      <c r="RJ67" s="470"/>
      <c r="RK67" s="470"/>
      <c r="RL67" s="349"/>
      <c r="RM67" s="262"/>
      <c r="RN67" s="262"/>
      <c r="RO67" s="262"/>
      <c r="RP67" s="350"/>
      <c r="RQ67" s="262"/>
      <c r="RR67" s="262"/>
      <c r="RS67" s="262"/>
      <c r="RT67" s="262"/>
      <c r="RU67" s="262"/>
      <c r="RV67" s="262"/>
      <c r="RW67" s="262"/>
      <c r="RX67" s="262"/>
      <c r="RY67" s="262"/>
      <c r="RZ67" s="470"/>
      <c r="SA67" s="470"/>
      <c r="SB67" s="470"/>
      <c r="SC67" s="349"/>
      <c r="SD67" s="262"/>
      <c r="SE67" s="262"/>
      <c r="SF67" s="262"/>
      <c r="SG67" s="350"/>
      <c r="SH67" s="262"/>
      <c r="SI67" s="262"/>
      <c r="SJ67" s="262"/>
      <c r="SK67" s="262"/>
      <c r="SL67" s="262"/>
      <c r="SM67" s="262"/>
      <c r="SN67" s="262"/>
      <c r="SO67" s="262"/>
      <c r="SP67" s="262"/>
      <c r="SQ67" s="470"/>
      <c r="SR67" s="470"/>
      <c r="SS67" s="470"/>
      <c r="ST67" s="349"/>
      <c r="SU67" s="262"/>
      <c r="SV67" s="262"/>
      <c r="SW67" s="262"/>
      <c r="SX67" s="350"/>
      <c r="SY67" s="262"/>
      <c r="SZ67" s="262"/>
      <c r="TA67" s="262"/>
      <c r="TB67" s="262"/>
      <c r="TC67" s="262"/>
      <c r="TD67" s="262"/>
      <c r="TE67" s="262"/>
      <c r="TF67" s="262"/>
      <c r="TG67" s="262"/>
      <c r="TH67" s="470"/>
      <c r="TI67" s="470"/>
      <c r="TJ67" s="470"/>
      <c r="TK67" s="349"/>
      <c r="TL67" s="262"/>
      <c r="TM67" s="262"/>
      <c r="TN67" s="262"/>
      <c r="TO67" s="350"/>
      <c r="TP67" s="262"/>
      <c r="TQ67" s="262"/>
      <c r="TR67" s="262"/>
      <c r="TS67" s="262"/>
      <c r="TT67" s="262"/>
      <c r="TU67" s="262"/>
      <c r="TV67" s="262"/>
      <c r="TW67" s="262"/>
      <c r="TX67" s="262"/>
      <c r="TY67" s="470"/>
      <c r="TZ67" s="470"/>
      <c r="UA67" s="470"/>
      <c r="UB67" s="349"/>
      <c r="UC67" s="262"/>
      <c r="UD67" s="262"/>
      <c r="UE67" s="262"/>
      <c r="UF67" s="350"/>
      <c r="UG67" s="262"/>
      <c r="UH67" s="262"/>
      <c r="UI67" s="262"/>
      <c r="UJ67" s="262"/>
      <c r="UK67" s="262"/>
      <c r="UL67" s="262"/>
      <c r="UM67" s="262"/>
      <c r="UN67" s="262"/>
      <c r="UO67" s="262"/>
      <c r="UP67" s="470"/>
      <c r="UQ67" s="470"/>
      <c r="UR67" s="470"/>
      <c r="US67" s="349"/>
      <c r="UT67" s="262"/>
      <c r="UU67" s="262"/>
      <c r="UV67" s="262"/>
      <c r="UW67" s="350"/>
      <c r="UX67" s="262"/>
      <c r="UY67" s="262"/>
      <c r="UZ67" s="262"/>
      <c r="VA67" s="262"/>
      <c r="VB67" s="262"/>
      <c r="VC67" s="262"/>
      <c r="VD67" s="262"/>
      <c r="VE67" s="262"/>
      <c r="VF67" s="262"/>
      <c r="VG67" s="470"/>
      <c r="VH67" s="470"/>
      <c r="VI67" s="470"/>
      <c r="VJ67" s="349"/>
      <c r="VK67" s="262"/>
      <c r="VL67" s="262"/>
      <c r="VM67" s="262"/>
      <c r="VN67" s="350"/>
      <c r="VO67" s="262"/>
      <c r="VP67" s="262"/>
      <c r="VQ67" s="262"/>
      <c r="VR67" s="262"/>
      <c r="VS67" s="262"/>
      <c r="VT67" s="262"/>
      <c r="VU67" s="262"/>
      <c r="VV67" s="262"/>
      <c r="VW67" s="262"/>
      <c r="VX67" s="470"/>
      <c r="VY67" s="470"/>
      <c r="VZ67" s="470"/>
      <c r="WA67" s="349"/>
      <c r="WB67" s="262"/>
      <c r="WC67" s="262"/>
      <c r="WD67" s="262"/>
      <c r="WE67" s="350"/>
      <c r="WF67" s="262"/>
      <c r="WG67" s="262"/>
      <c r="WH67" s="262"/>
      <c r="WI67" s="262"/>
      <c r="WJ67" s="262"/>
      <c r="WK67" s="262"/>
      <c r="WL67" s="262"/>
      <c r="WM67" s="262"/>
      <c r="WN67" s="262"/>
      <c r="WO67" s="470"/>
      <c r="WP67" s="470"/>
      <c r="WQ67" s="470"/>
      <c r="WR67" s="349"/>
      <c r="WS67" s="262"/>
      <c r="WT67" s="262"/>
      <c r="WU67" s="262"/>
      <c r="WV67" s="350"/>
      <c r="WW67" s="262"/>
      <c r="WX67" s="262"/>
      <c r="WY67" s="262"/>
      <c r="WZ67" s="262"/>
      <c r="XA67" s="262"/>
      <c r="XB67" s="262"/>
      <c r="XC67" s="262"/>
      <c r="XD67" s="262"/>
      <c r="XE67" s="262"/>
      <c r="XF67" s="470"/>
      <c r="XG67" s="470"/>
      <c r="XH67" s="470"/>
      <c r="XI67" s="349"/>
      <c r="XJ67" s="262"/>
      <c r="XK67" s="262"/>
      <c r="XL67" s="262"/>
      <c r="XM67" s="350"/>
      <c r="XN67" s="262"/>
      <c r="XO67" s="262"/>
      <c r="XP67" s="262"/>
      <c r="XQ67" s="262"/>
      <c r="XR67" s="262"/>
      <c r="XS67" s="262"/>
      <c r="XT67" s="262"/>
      <c r="XU67" s="262"/>
      <c r="XV67" s="262"/>
      <c r="XW67" s="470"/>
      <c r="XX67" s="470"/>
      <c r="XY67" s="470"/>
      <c r="XZ67" s="349"/>
      <c r="YA67" s="262"/>
      <c r="YB67" s="262"/>
      <c r="YC67" s="262"/>
      <c r="YD67" s="350"/>
      <c r="YE67" s="262"/>
      <c r="YF67" s="262"/>
      <c r="YG67" s="262"/>
      <c r="YH67" s="262"/>
      <c r="YI67" s="262"/>
      <c r="YJ67" s="262"/>
      <c r="YK67" s="262"/>
      <c r="YL67" s="262"/>
      <c r="YM67" s="262"/>
      <c r="YN67" s="470"/>
      <c r="YO67" s="470"/>
      <c r="YP67" s="470"/>
      <c r="YQ67" s="349"/>
      <c r="YR67" s="262"/>
      <c r="YS67" s="262"/>
      <c r="YT67" s="262"/>
      <c r="YU67" s="350"/>
      <c r="YV67" s="262"/>
      <c r="YW67" s="262"/>
      <c r="YX67" s="262"/>
      <c r="YY67" s="262"/>
      <c r="YZ67" s="262"/>
      <c r="ZA67" s="262"/>
      <c r="ZB67" s="262"/>
      <c r="ZC67" s="262"/>
      <c r="ZD67" s="262"/>
      <c r="ZE67" s="470"/>
      <c r="ZF67" s="470"/>
      <c r="ZG67" s="470"/>
      <c r="ZH67" s="349"/>
      <c r="ZI67" s="262"/>
      <c r="ZJ67" s="262"/>
      <c r="ZK67" s="262"/>
      <c r="ZL67" s="350"/>
      <c r="ZM67" s="262"/>
      <c r="ZN67" s="262"/>
      <c r="ZO67" s="262"/>
      <c r="ZP67" s="262"/>
      <c r="ZQ67" s="262"/>
      <c r="ZR67" s="262"/>
      <c r="ZS67" s="262"/>
      <c r="ZT67" s="262"/>
      <c r="ZU67" s="262"/>
      <c r="ZV67" s="470"/>
      <c r="ZW67" s="470"/>
      <c r="ZX67" s="470"/>
      <c r="ZY67" s="349"/>
      <c r="ZZ67" s="262"/>
      <c r="AAA67" s="262"/>
      <c r="AAB67" s="262"/>
      <c r="AAC67" s="350"/>
      <c r="AAD67" s="262"/>
      <c r="AAE67" s="262"/>
      <c r="AAF67" s="262"/>
      <c r="AAG67" s="262"/>
      <c r="AAH67" s="262"/>
      <c r="AAI67" s="262"/>
      <c r="AAJ67" s="262"/>
      <c r="AAK67" s="262"/>
      <c r="AAL67" s="262"/>
      <c r="AAM67" s="470"/>
      <c r="AAN67" s="470"/>
      <c r="AAO67" s="470"/>
      <c r="AAP67" s="349"/>
      <c r="AAQ67" s="262"/>
      <c r="AAR67" s="262"/>
      <c r="AAS67" s="262"/>
      <c r="AAT67" s="350"/>
      <c r="AAU67" s="262"/>
      <c r="AAV67" s="262"/>
      <c r="AAW67" s="262"/>
      <c r="AAX67" s="262"/>
      <c r="AAY67" s="262"/>
      <c r="AAZ67" s="262"/>
      <c r="ABA67" s="262"/>
      <c r="ABB67" s="262"/>
      <c r="ABC67" s="262"/>
      <c r="ABD67" s="470"/>
      <c r="ABE67" s="470"/>
      <c r="ABF67" s="470"/>
      <c r="ABG67" s="349"/>
      <c r="ABH67" s="262"/>
      <c r="ABI67" s="262"/>
      <c r="ABJ67" s="262"/>
      <c r="ABK67" s="350"/>
      <c r="ABL67" s="262"/>
      <c r="ABM67" s="262"/>
      <c r="ABN67" s="262"/>
      <c r="ABO67" s="262"/>
      <c r="ABP67" s="262"/>
      <c r="ABQ67" s="262"/>
      <c r="ABR67" s="262"/>
      <c r="ABS67" s="262"/>
      <c r="ABT67" s="262"/>
      <c r="ABU67" s="470"/>
      <c r="ABV67" s="470"/>
      <c r="ABW67" s="470"/>
      <c r="ABX67" s="349"/>
      <c r="ABY67" s="262"/>
      <c r="ABZ67" s="262"/>
      <c r="ACA67" s="262"/>
      <c r="ACB67" s="350"/>
      <c r="ACC67" s="262"/>
      <c r="ACD67" s="262"/>
      <c r="ACE67" s="262"/>
      <c r="ACF67" s="262"/>
      <c r="ACG67" s="262"/>
      <c r="ACH67" s="262"/>
      <c r="ACI67" s="262"/>
      <c r="ACJ67" s="262"/>
      <c r="ACK67" s="262"/>
      <c r="ACL67" s="470"/>
      <c r="ACM67" s="470"/>
      <c r="ACN67" s="470"/>
      <c r="ACO67" s="349"/>
      <c r="ACP67" s="262"/>
      <c r="ACQ67" s="262"/>
      <c r="ACR67" s="262"/>
      <c r="ACS67" s="350"/>
      <c r="ACT67" s="262"/>
      <c r="ACU67" s="262"/>
      <c r="ACV67" s="262"/>
      <c r="ACW67" s="262"/>
      <c r="ACX67" s="262"/>
      <c r="ACY67" s="262"/>
      <c r="ACZ67" s="262"/>
      <c r="ADA67" s="262"/>
      <c r="ADB67" s="262"/>
      <c r="ADC67" s="470"/>
      <c r="ADD67" s="470"/>
      <c r="ADE67" s="470"/>
      <c r="ADF67" s="349"/>
      <c r="ADG67" s="262"/>
      <c r="ADH67" s="262"/>
      <c r="ADI67" s="262"/>
      <c r="ADJ67" s="350"/>
      <c r="ADK67" s="262"/>
      <c r="ADL67" s="262"/>
      <c r="ADM67" s="262"/>
      <c r="ADN67" s="262"/>
      <c r="ADO67" s="262"/>
      <c r="ADP67" s="262"/>
      <c r="ADQ67" s="262"/>
      <c r="ADR67" s="262"/>
      <c r="ADS67" s="262"/>
      <c r="ADT67" s="470"/>
      <c r="ADU67" s="470"/>
      <c r="ADV67" s="470"/>
      <c r="ADW67" s="349"/>
      <c r="ADX67" s="262"/>
      <c r="ADY67" s="262"/>
      <c r="ADZ67" s="262"/>
      <c r="AEA67" s="350"/>
      <c r="AEB67" s="262"/>
      <c r="AEC67" s="262"/>
      <c r="AED67" s="262"/>
      <c r="AEE67" s="262"/>
      <c r="AEF67" s="262"/>
      <c r="AEG67" s="262"/>
      <c r="AEH67" s="262"/>
      <c r="AEI67" s="262"/>
      <c r="AEJ67" s="262"/>
      <c r="AEK67" s="470"/>
      <c r="AEL67" s="470"/>
      <c r="AEM67" s="470"/>
      <c r="AEN67" s="349"/>
      <c r="AEO67" s="262"/>
      <c r="AEP67" s="262"/>
      <c r="AEQ67" s="262"/>
      <c r="AER67" s="350"/>
      <c r="AES67" s="262"/>
      <c r="AET67" s="262"/>
      <c r="AEU67" s="262"/>
      <c r="AEV67" s="262"/>
      <c r="AEW67" s="262"/>
      <c r="AEX67" s="262"/>
      <c r="AEY67" s="262"/>
      <c r="AEZ67" s="262"/>
      <c r="AFA67" s="262"/>
      <c r="AFB67" s="470"/>
      <c r="AFC67" s="470"/>
      <c r="AFD67" s="470"/>
      <c r="AFE67" s="349"/>
      <c r="AFF67" s="262"/>
      <c r="AFG67" s="262"/>
      <c r="AFH67" s="262"/>
      <c r="AFI67" s="350"/>
      <c r="AFJ67" s="262"/>
      <c r="AFK67" s="262"/>
      <c r="AFL67" s="262"/>
      <c r="AFM67" s="262"/>
      <c r="AFN67" s="262"/>
      <c r="AFO67" s="262"/>
      <c r="AFP67" s="262"/>
      <c r="AFQ67" s="262"/>
      <c r="AFR67" s="262"/>
      <c r="AFS67" s="470"/>
      <c r="AFT67" s="470"/>
      <c r="AFU67" s="470"/>
      <c r="AFV67" s="349"/>
      <c r="AFW67" s="262"/>
      <c r="AFX67" s="262"/>
      <c r="AFY67" s="262"/>
      <c r="AFZ67" s="350"/>
      <c r="AGA67" s="262"/>
      <c r="AGB67" s="262"/>
      <c r="AGC67" s="262"/>
      <c r="AGD67" s="262"/>
      <c r="AGE67" s="262"/>
      <c r="AGF67" s="262"/>
      <c r="AGG67" s="262"/>
      <c r="AGH67" s="262"/>
      <c r="AGI67" s="262"/>
      <c r="AGJ67" s="470"/>
      <c r="AGK67" s="470"/>
      <c r="AGL67" s="470"/>
      <c r="AGM67" s="349"/>
      <c r="AGN67" s="262"/>
      <c r="AGO67" s="262"/>
      <c r="AGP67" s="262"/>
      <c r="AGQ67" s="350"/>
      <c r="AGR67" s="262"/>
      <c r="AGS67" s="262"/>
      <c r="AGT67" s="262"/>
      <c r="AGU67" s="262"/>
      <c r="AGV67" s="262"/>
      <c r="AGW67" s="262"/>
      <c r="AGX67" s="262"/>
      <c r="AGY67" s="262"/>
      <c r="AGZ67" s="262"/>
      <c r="AHA67" s="470"/>
      <c r="AHB67" s="470"/>
      <c r="AHC67" s="470"/>
      <c r="AHD67" s="349"/>
      <c r="AHE67" s="262"/>
      <c r="AHF67" s="262"/>
      <c r="AHG67" s="262"/>
      <c r="AHH67" s="350"/>
      <c r="AHI67" s="262"/>
      <c r="AHJ67" s="262"/>
      <c r="AHK67" s="262"/>
      <c r="AHL67" s="262"/>
      <c r="AHM67" s="262"/>
      <c r="AHN67" s="262"/>
      <c r="AHO67" s="262"/>
      <c r="AHP67" s="262"/>
      <c r="AHQ67" s="262"/>
      <c r="AHR67" s="470"/>
      <c r="AHS67" s="470"/>
      <c r="AHT67" s="470"/>
      <c r="AHU67" s="349"/>
      <c r="AHV67" s="262"/>
      <c r="AHW67" s="262"/>
      <c r="AHX67" s="262"/>
      <c r="AHY67" s="350"/>
      <c r="AHZ67" s="262"/>
      <c r="AIA67" s="262"/>
      <c r="AIB67" s="262"/>
      <c r="AIC67" s="262"/>
      <c r="AID67" s="262"/>
      <c r="AIE67" s="262"/>
      <c r="AIF67" s="262"/>
      <c r="AIG67" s="262"/>
      <c r="AIH67" s="262"/>
      <c r="AII67" s="470"/>
      <c r="AIJ67" s="470"/>
      <c r="AIK67" s="470"/>
      <c r="AIL67" s="349"/>
      <c r="AIM67" s="262"/>
      <c r="AIN67" s="262"/>
      <c r="AIO67" s="262"/>
      <c r="AIP67" s="350"/>
      <c r="AIQ67" s="262"/>
      <c r="AIR67" s="262"/>
      <c r="AIS67" s="262"/>
      <c r="AIT67" s="262"/>
      <c r="AIU67" s="262"/>
      <c r="AIV67" s="262"/>
      <c r="AIW67" s="262"/>
      <c r="AIX67" s="262"/>
      <c r="AIY67" s="262"/>
      <c r="AIZ67" s="470"/>
      <c r="AJA67" s="470"/>
      <c r="AJB67" s="470"/>
      <c r="AJC67" s="349"/>
      <c r="AJD67" s="262"/>
      <c r="AJE67" s="262"/>
      <c r="AJF67" s="262"/>
      <c r="AJG67" s="350"/>
      <c r="AJH67" s="262"/>
      <c r="AJI67" s="262"/>
      <c r="AJJ67" s="262"/>
      <c r="AJK67" s="262"/>
      <c r="AJL67" s="262"/>
      <c r="AJM67" s="262"/>
      <c r="AJN67" s="262"/>
      <c r="AJO67" s="262"/>
      <c r="AJP67" s="262"/>
      <c r="AJQ67" s="470"/>
      <c r="AJR67" s="470"/>
      <c r="AJS67" s="470"/>
      <c r="AJT67" s="349"/>
      <c r="AJU67" s="262"/>
      <c r="AJV67" s="262"/>
      <c r="AJW67" s="262"/>
      <c r="AJX67" s="350"/>
      <c r="AJY67" s="262"/>
      <c r="AJZ67" s="262"/>
      <c r="AKA67" s="262"/>
      <c r="AKB67" s="262"/>
      <c r="AKC67" s="262"/>
      <c r="AKD67" s="262"/>
      <c r="AKE67" s="262"/>
      <c r="AKF67" s="262"/>
      <c r="AKG67" s="262"/>
      <c r="AKH67" s="470"/>
      <c r="AKI67" s="470"/>
      <c r="AKJ67" s="470"/>
      <c r="AKK67" s="349"/>
      <c r="AKL67" s="262"/>
      <c r="AKM67" s="262"/>
      <c r="AKN67" s="262"/>
      <c r="AKO67" s="350"/>
      <c r="AKP67" s="262"/>
      <c r="AKQ67" s="262"/>
      <c r="AKR67" s="262"/>
      <c r="AKS67" s="262"/>
      <c r="AKT67" s="262"/>
      <c r="AKU67" s="262"/>
      <c r="AKV67" s="262"/>
      <c r="AKW67" s="262"/>
      <c r="AKX67" s="262"/>
      <c r="AKY67" s="470"/>
      <c r="AKZ67" s="470"/>
      <c r="ALA67" s="470"/>
      <c r="ALB67" s="349"/>
      <c r="ALC67" s="262"/>
      <c r="ALD67" s="262"/>
      <c r="ALE67" s="262"/>
      <c r="ALF67" s="350"/>
      <c r="ALG67" s="262"/>
      <c r="ALH67" s="262"/>
      <c r="ALI67" s="262"/>
      <c r="ALJ67" s="262"/>
      <c r="ALK67" s="262"/>
      <c r="ALL67" s="262"/>
      <c r="ALM67" s="262"/>
      <c r="ALN67" s="262"/>
      <c r="ALO67" s="262"/>
      <c r="ALP67" s="470"/>
      <c r="ALQ67" s="470"/>
      <c r="ALR67" s="470"/>
      <c r="ALS67" s="349"/>
      <c r="ALT67" s="262"/>
      <c r="ALU67" s="262"/>
      <c r="ALV67" s="262"/>
      <c r="ALW67" s="350"/>
      <c r="ALX67" s="262"/>
      <c r="ALY67" s="262"/>
      <c r="ALZ67" s="262"/>
      <c r="AMA67" s="262"/>
      <c r="AMB67" s="262"/>
      <c r="AMC67" s="262"/>
      <c r="AMD67" s="262"/>
      <c r="AME67" s="262"/>
      <c r="AMF67" s="262"/>
      <c r="AMG67" s="470"/>
      <c r="AMH67" s="470"/>
      <c r="AMI67" s="470"/>
      <c r="AMJ67" s="349"/>
      <c r="AMK67" s="262"/>
      <c r="AML67" s="262"/>
      <c r="AMM67" s="262"/>
      <c r="AMN67" s="350"/>
      <c r="AMO67" s="262"/>
      <c r="AMP67" s="262"/>
      <c r="AMQ67" s="262"/>
      <c r="AMR67" s="262"/>
      <c r="AMS67" s="262"/>
      <c r="AMT67" s="262"/>
      <c r="AMU67" s="262"/>
      <c r="AMV67" s="262"/>
      <c r="AMW67" s="262"/>
      <c r="AMX67" s="470"/>
      <c r="AMY67" s="470"/>
      <c r="AMZ67" s="470"/>
      <c r="ANA67" s="349"/>
      <c r="ANB67" s="262"/>
      <c r="ANC67" s="262"/>
      <c r="AND67" s="262"/>
      <c r="ANE67" s="350"/>
      <c r="ANF67" s="262"/>
      <c r="ANG67" s="262"/>
      <c r="ANH67" s="262"/>
      <c r="ANI67" s="262"/>
      <c r="ANJ67" s="262"/>
      <c r="ANK67" s="262"/>
      <c r="ANL67" s="262"/>
      <c r="ANM67" s="262"/>
      <c r="ANN67" s="262"/>
      <c r="ANO67" s="470"/>
      <c r="ANP67" s="470"/>
      <c r="ANQ67" s="470"/>
      <c r="ANR67" s="349"/>
      <c r="ANS67" s="262"/>
      <c r="ANT67" s="262"/>
      <c r="ANU67" s="262"/>
      <c r="ANV67" s="350"/>
      <c r="ANW67" s="262"/>
      <c r="ANX67" s="262"/>
      <c r="ANY67" s="262"/>
      <c r="ANZ67" s="262"/>
      <c r="AOA67" s="262"/>
      <c r="AOB67" s="262"/>
      <c r="AOC67" s="262"/>
      <c r="AOD67" s="262"/>
      <c r="AOE67" s="262"/>
      <c r="AOF67" s="470"/>
      <c r="AOG67" s="470"/>
      <c r="AOH67" s="470"/>
      <c r="AOI67" s="349"/>
      <c r="AOJ67" s="262"/>
      <c r="AOK67" s="262"/>
      <c r="AOL67" s="262"/>
      <c r="AOM67" s="350"/>
      <c r="AON67" s="262"/>
      <c r="AOO67" s="262"/>
      <c r="AOP67" s="262"/>
      <c r="AOQ67" s="262"/>
      <c r="AOR67" s="262"/>
      <c r="AOS67" s="262"/>
      <c r="AOT67" s="262"/>
      <c r="AOU67" s="262"/>
      <c r="AOV67" s="262"/>
      <c r="AOW67" s="470"/>
      <c r="AOX67" s="470"/>
      <c r="AOY67" s="470"/>
      <c r="AOZ67" s="349"/>
      <c r="APA67" s="262"/>
      <c r="APB67" s="262"/>
      <c r="APC67" s="262"/>
      <c r="APD67" s="350"/>
      <c r="APE67" s="262"/>
      <c r="APF67" s="262"/>
      <c r="APG67" s="262"/>
      <c r="APH67" s="262"/>
      <c r="API67" s="262"/>
      <c r="APJ67" s="262"/>
      <c r="APK67" s="262"/>
      <c r="APL67" s="262"/>
      <c r="APM67" s="262"/>
      <c r="APN67" s="470"/>
      <c r="APO67" s="470"/>
      <c r="APP67" s="470"/>
      <c r="APQ67" s="349"/>
      <c r="APR67" s="262"/>
      <c r="APS67" s="262"/>
      <c r="APT67" s="262"/>
      <c r="APU67" s="350"/>
      <c r="APV67" s="262"/>
      <c r="APW67" s="262"/>
      <c r="APX67" s="262"/>
      <c r="APY67" s="262"/>
      <c r="APZ67" s="262"/>
      <c r="AQA67" s="262"/>
      <c r="AQB67" s="262"/>
      <c r="AQC67" s="262"/>
      <c r="AQD67" s="262"/>
      <c r="AQE67" s="470"/>
      <c r="AQF67" s="470"/>
      <c r="AQG67" s="470"/>
      <c r="AQH67" s="349"/>
      <c r="AQI67" s="262"/>
      <c r="AQJ67" s="262"/>
      <c r="AQK67" s="262"/>
      <c r="AQL67" s="350"/>
      <c r="AQM67" s="262"/>
      <c r="AQN67" s="262"/>
      <c r="AQO67" s="262"/>
      <c r="AQP67" s="262"/>
      <c r="AQQ67" s="262"/>
      <c r="AQR67" s="262"/>
      <c r="AQS67" s="262"/>
      <c r="AQT67" s="262"/>
      <c r="AQU67" s="262"/>
      <c r="AQV67" s="470"/>
      <c r="AQW67" s="470"/>
      <c r="AQX67" s="470"/>
      <c r="AQY67" s="349"/>
      <c r="AQZ67" s="262"/>
      <c r="ARA67" s="262"/>
      <c r="ARB67" s="262"/>
      <c r="ARC67" s="350"/>
      <c r="ARD67" s="262"/>
      <c r="ARE67" s="262"/>
      <c r="ARF67" s="262"/>
      <c r="ARG67" s="262"/>
      <c r="ARH67" s="262"/>
      <c r="ARI67" s="262"/>
      <c r="ARJ67" s="262"/>
      <c r="ARK67" s="262"/>
      <c r="ARL67" s="262"/>
      <c r="ARM67" s="470"/>
      <c r="ARN67" s="470"/>
      <c r="ARO67" s="470"/>
      <c r="ARP67" s="349"/>
      <c r="ARQ67" s="262"/>
      <c r="ARR67" s="262"/>
      <c r="ARS67" s="262"/>
      <c r="ART67" s="350"/>
      <c r="ARU67" s="262"/>
      <c r="ARV67" s="262"/>
      <c r="ARW67" s="262"/>
      <c r="ARX67" s="262"/>
      <c r="ARY67" s="262"/>
      <c r="ARZ67" s="262"/>
      <c r="ASA67" s="262"/>
      <c r="ASB67" s="262"/>
      <c r="ASC67" s="262"/>
      <c r="ASD67" s="470"/>
      <c r="ASE67" s="470"/>
      <c r="ASF67" s="470"/>
      <c r="ASG67" s="349"/>
      <c r="ASH67" s="262"/>
      <c r="ASI67" s="262"/>
      <c r="ASJ67" s="262"/>
      <c r="ASK67" s="350"/>
      <c r="ASL67" s="262"/>
      <c r="ASM67" s="262"/>
      <c r="ASN67" s="262"/>
      <c r="ASO67" s="262"/>
      <c r="ASP67" s="262"/>
      <c r="ASQ67" s="262"/>
      <c r="ASR67" s="262"/>
      <c r="ASS67" s="262"/>
      <c r="AST67" s="262"/>
      <c r="ASU67" s="470"/>
      <c r="ASV67" s="470"/>
      <c r="ASW67" s="470"/>
      <c r="ASX67" s="349"/>
      <c r="ASY67" s="262"/>
      <c r="ASZ67" s="262"/>
      <c r="ATA67" s="262"/>
      <c r="ATB67" s="350"/>
      <c r="ATC67" s="262"/>
      <c r="ATD67" s="262"/>
      <c r="ATE67" s="262"/>
      <c r="ATF67" s="262"/>
      <c r="ATG67" s="262"/>
      <c r="ATH67" s="262"/>
      <c r="ATI67" s="262"/>
      <c r="ATJ67" s="262"/>
      <c r="ATK67" s="262"/>
      <c r="ATL67" s="470"/>
      <c r="ATM67" s="470"/>
      <c r="ATN67" s="470"/>
      <c r="ATO67" s="349"/>
      <c r="ATP67" s="262"/>
      <c r="ATQ67" s="262"/>
      <c r="ATR67" s="262"/>
      <c r="ATS67" s="350"/>
      <c r="ATT67" s="262"/>
      <c r="ATU67" s="262"/>
      <c r="ATV67" s="262"/>
      <c r="ATW67" s="262"/>
      <c r="ATX67" s="262"/>
      <c r="ATY67" s="262"/>
      <c r="ATZ67" s="262"/>
      <c r="AUA67" s="262"/>
      <c r="AUB67" s="262"/>
      <c r="AUC67" s="470"/>
      <c r="AUD67" s="470"/>
      <c r="AUE67" s="470"/>
      <c r="AUF67" s="349"/>
      <c r="AUG67" s="262"/>
      <c r="AUH67" s="262"/>
      <c r="AUI67" s="262"/>
      <c r="AUJ67" s="350"/>
      <c r="AUK67" s="262"/>
      <c r="AUL67" s="262"/>
      <c r="AUM67" s="262"/>
      <c r="AUN67" s="262"/>
      <c r="AUO67" s="262"/>
      <c r="AUP67" s="262"/>
      <c r="AUQ67" s="262"/>
      <c r="AUR67" s="262"/>
      <c r="AUS67" s="262"/>
      <c r="AUT67" s="470"/>
      <c r="AUU67" s="470"/>
      <c r="AUV67" s="470"/>
      <c r="AUW67" s="349"/>
      <c r="AUX67" s="262"/>
      <c r="AUY67" s="262"/>
      <c r="AUZ67" s="262"/>
      <c r="AVA67" s="350"/>
      <c r="AVB67" s="262"/>
      <c r="AVC67" s="262"/>
      <c r="AVD67" s="262"/>
      <c r="AVE67" s="262"/>
      <c r="AVF67" s="262"/>
      <c r="AVG67" s="262"/>
      <c r="AVH67" s="262"/>
      <c r="AVI67" s="262"/>
      <c r="AVJ67" s="262"/>
      <c r="AVK67" s="470"/>
      <c r="AVL67" s="470"/>
      <c r="AVM67" s="470"/>
      <c r="AVN67" s="349"/>
      <c r="AVO67" s="262"/>
      <c r="AVP67" s="262"/>
      <c r="AVQ67" s="262"/>
      <c r="AVR67" s="350"/>
      <c r="AVS67" s="262"/>
      <c r="AVT67" s="262"/>
      <c r="AVU67" s="262"/>
      <c r="AVV67" s="262"/>
      <c r="AVW67" s="262"/>
      <c r="AVX67" s="262"/>
      <c r="AVY67" s="262"/>
      <c r="AVZ67" s="262"/>
      <c r="AWA67" s="262"/>
      <c r="AWB67" s="470"/>
      <c r="AWC67" s="470"/>
      <c r="AWD67" s="470"/>
      <c r="AWE67" s="349"/>
      <c r="AWF67" s="262"/>
      <c r="AWG67" s="262"/>
      <c r="AWH67" s="262"/>
      <c r="AWI67" s="350"/>
      <c r="AWJ67" s="262"/>
      <c r="AWK67" s="262"/>
      <c r="AWL67" s="262"/>
      <c r="AWM67" s="262"/>
      <c r="AWN67" s="262"/>
      <c r="AWO67" s="262"/>
      <c r="AWP67" s="262"/>
      <c r="AWQ67" s="262"/>
      <c r="AWR67" s="262"/>
      <c r="AWS67" s="470"/>
      <c r="AWT67" s="470"/>
      <c r="AWU67" s="470"/>
      <c r="AWV67" s="349"/>
      <c r="AWW67" s="262"/>
      <c r="AWX67" s="262"/>
      <c r="AWY67" s="262"/>
      <c r="AWZ67" s="350"/>
      <c r="AXA67" s="262"/>
      <c r="AXB67" s="262"/>
      <c r="AXC67" s="262"/>
      <c r="AXD67" s="262"/>
      <c r="AXE67" s="262"/>
      <c r="AXF67" s="262"/>
      <c r="AXG67" s="262"/>
      <c r="AXH67" s="262"/>
      <c r="AXI67" s="262"/>
      <c r="AXJ67" s="470"/>
      <c r="AXK67" s="470"/>
      <c r="AXL67" s="470"/>
      <c r="AXM67" s="349"/>
      <c r="AXN67" s="262"/>
      <c r="AXO67" s="262"/>
      <c r="AXP67" s="262"/>
      <c r="AXQ67" s="350"/>
      <c r="AXR67" s="262"/>
      <c r="AXS67" s="262"/>
      <c r="AXT67" s="262"/>
      <c r="AXU67" s="262"/>
      <c r="AXV67" s="262"/>
      <c r="AXW67" s="262"/>
      <c r="AXX67" s="262"/>
      <c r="AXY67" s="262"/>
      <c r="AXZ67" s="262"/>
      <c r="AYA67" s="470"/>
      <c r="AYB67" s="470"/>
      <c r="AYC67" s="470"/>
      <c r="AYD67" s="349"/>
      <c r="AYE67" s="262"/>
      <c r="AYF67" s="262"/>
      <c r="AYG67" s="262"/>
      <c r="AYH67" s="350"/>
      <c r="AYI67" s="262"/>
      <c r="AYJ67" s="262"/>
      <c r="AYK67" s="262"/>
      <c r="AYL67" s="262"/>
      <c r="AYM67" s="262"/>
      <c r="AYN67" s="262"/>
      <c r="AYO67" s="262"/>
      <c r="AYP67" s="262"/>
      <c r="AYQ67" s="262"/>
      <c r="AYR67" s="470"/>
      <c r="AYS67" s="470"/>
      <c r="AYT67" s="470"/>
      <c r="AYU67" s="349"/>
      <c r="AYV67" s="262"/>
      <c r="AYW67" s="262"/>
      <c r="AYX67" s="262"/>
      <c r="AYY67" s="350"/>
      <c r="AYZ67" s="262"/>
      <c r="AZA67" s="262"/>
      <c r="AZB67" s="262"/>
      <c r="AZC67" s="262"/>
      <c r="AZD67" s="262"/>
      <c r="AZE67" s="262"/>
      <c r="AZF67" s="262"/>
      <c r="AZG67" s="262"/>
      <c r="AZH67" s="262"/>
      <c r="AZI67" s="470"/>
      <c r="AZJ67" s="470"/>
      <c r="AZK67" s="470"/>
      <c r="AZL67" s="349"/>
      <c r="AZM67" s="262"/>
      <c r="AZN67" s="262"/>
      <c r="AZO67" s="262"/>
      <c r="AZP67" s="350"/>
      <c r="AZQ67" s="262"/>
      <c r="AZR67" s="262"/>
      <c r="AZS67" s="262"/>
      <c r="AZT67" s="262"/>
      <c r="AZU67" s="262"/>
      <c r="AZV67" s="262"/>
      <c r="AZW67" s="262"/>
      <c r="AZX67" s="262"/>
      <c r="AZY67" s="262"/>
      <c r="AZZ67" s="470"/>
      <c r="BAA67" s="470"/>
      <c r="BAB67" s="470"/>
      <c r="BAC67" s="349"/>
      <c r="BAD67" s="262"/>
      <c r="BAE67" s="262"/>
      <c r="BAF67" s="262"/>
      <c r="BAG67" s="350"/>
      <c r="BAH67" s="262"/>
      <c r="BAI67" s="262"/>
      <c r="BAJ67" s="262"/>
      <c r="BAK67" s="262"/>
      <c r="BAL67" s="262"/>
      <c r="BAM67" s="262"/>
      <c r="BAN67" s="262"/>
      <c r="BAO67" s="262"/>
      <c r="BAP67" s="262"/>
      <c r="BAQ67" s="470"/>
      <c r="BAR67" s="470"/>
      <c r="BAS67" s="470"/>
      <c r="BAT67" s="349"/>
      <c r="BAU67" s="262"/>
      <c r="BAV67" s="262"/>
      <c r="BAW67" s="262"/>
      <c r="BAX67" s="350"/>
      <c r="BAY67" s="262"/>
      <c r="BAZ67" s="262"/>
      <c r="BBA67" s="262"/>
      <c r="BBB67" s="262"/>
      <c r="BBC67" s="262"/>
      <c r="BBD67" s="262"/>
      <c r="BBE67" s="262"/>
      <c r="BBF67" s="262"/>
      <c r="BBG67" s="262"/>
      <c r="BBH67" s="470"/>
      <c r="BBI67" s="470"/>
      <c r="BBJ67" s="470"/>
      <c r="BBK67" s="349"/>
      <c r="BBL67" s="262"/>
      <c r="BBM67" s="262"/>
      <c r="BBN67" s="262"/>
      <c r="BBO67" s="350"/>
      <c r="BBP67" s="262"/>
      <c r="BBQ67" s="262"/>
      <c r="BBR67" s="262"/>
      <c r="BBS67" s="262"/>
      <c r="BBT67" s="262"/>
      <c r="BBU67" s="262"/>
      <c r="BBV67" s="262"/>
      <c r="BBW67" s="262"/>
      <c r="BBX67" s="262"/>
      <c r="BBY67" s="470"/>
      <c r="BBZ67" s="470"/>
      <c r="BCA67" s="470"/>
      <c r="BCB67" s="349"/>
      <c r="BCC67" s="262"/>
      <c r="BCD67" s="262"/>
      <c r="BCE67" s="262"/>
      <c r="BCF67" s="350"/>
      <c r="BCG67" s="262"/>
      <c r="BCH67" s="262"/>
      <c r="BCI67" s="262"/>
      <c r="BCJ67" s="262"/>
      <c r="BCK67" s="262"/>
      <c r="BCL67" s="262"/>
      <c r="BCM67" s="262"/>
      <c r="BCN67" s="262"/>
      <c r="BCO67" s="262"/>
      <c r="BCP67" s="470"/>
      <c r="BCQ67" s="470"/>
      <c r="BCR67" s="470"/>
      <c r="BCS67" s="349"/>
      <c r="BCT67" s="262"/>
      <c r="BCU67" s="262"/>
      <c r="BCV67" s="262"/>
      <c r="BCW67" s="350"/>
      <c r="BCX67" s="262"/>
      <c r="BCY67" s="262"/>
      <c r="BCZ67" s="262"/>
      <c r="BDA67" s="262"/>
      <c r="BDB67" s="262"/>
      <c r="BDC67" s="262"/>
      <c r="BDD67" s="262"/>
      <c r="BDE67" s="262"/>
      <c r="BDF67" s="262"/>
      <c r="BDG67" s="470"/>
      <c r="BDH67" s="470"/>
      <c r="BDI67" s="470"/>
      <c r="BDJ67" s="349"/>
      <c r="BDK67" s="262"/>
      <c r="BDL67" s="262"/>
      <c r="BDM67" s="262"/>
      <c r="BDN67" s="350"/>
      <c r="BDO67" s="262"/>
      <c r="BDP67" s="262"/>
      <c r="BDQ67" s="262"/>
      <c r="BDR67" s="262"/>
      <c r="BDS67" s="262"/>
      <c r="BDT67" s="262"/>
      <c r="BDU67" s="262"/>
      <c r="BDV67" s="262"/>
      <c r="BDW67" s="262"/>
      <c r="BDX67" s="470"/>
      <c r="BDY67" s="470"/>
      <c r="BDZ67" s="470"/>
      <c r="BEA67" s="349"/>
      <c r="BEB67" s="262"/>
      <c r="BEC67" s="262"/>
      <c r="BED67" s="262"/>
      <c r="BEE67" s="350"/>
      <c r="BEF67" s="262"/>
      <c r="BEG67" s="262"/>
      <c r="BEH67" s="262"/>
      <c r="BEI67" s="262"/>
      <c r="BEJ67" s="262"/>
      <c r="BEK67" s="262"/>
      <c r="BEL67" s="262"/>
      <c r="BEM67" s="262"/>
      <c r="BEN67" s="262"/>
      <c r="BEO67" s="470"/>
      <c r="BEP67" s="470"/>
      <c r="BEQ67" s="470"/>
      <c r="BER67" s="349"/>
      <c r="BES67" s="262"/>
      <c r="BET67" s="262"/>
      <c r="BEU67" s="262"/>
      <c r="BEV67" s="350"/>
      <c r="BEW67" s="262"/>
      <c r="BEX67" s="262"/>
      <c r="BEY67" s="262"/>
      <c r="BEZ67" s="262"/>
      <c r="BFA67" s="262"/>
      <c r="BFB67" s="262"/>
      <c r="BFC67" s="262"/>
      <c r="BFD67" s="262"/>
      <c r="BFE67" s="262"/>
      <c r="BFF67" s="470"/>
      <c r="BFG67" s="470"/>
      <c r="BFH67" s="470"/>
      <c r="BFI67" s="349"/>
      <c r="BFJ67" s="262"/>
      <c r="BFK67" s="262"/>
      <c r="BFL67" s="262"/>
      <c r="BFM67" s="350"/>
      <c r="BFN67" s="262"/>
      <c r="BFO67" s="262"/>
      <c r="BFP67" s="262"/>
      <c r="BFQ67" s="262"/>
      <c r="BFR67" s="262"/>
      <c r="BFS67" s="262"/>
      <c r="BFT67" s="262"/>
      <c r="BFU67" s="262"/>
      <c r="BFV67" s="262"/>
      <c r="BFW67" s="470"/>
      <c r="BFX67" s="470"/>
      <c r="BFY67" s="470"/>
      <c r="BFZ67" s="349"/>
      <c r="BGA67" s="262"/>
      <c r="BGB67" s="262"/>
      <c r="BGC67" s="262"/>
      <c r="BGD67" s="350"/>
      <c r="BGE67" s="262"/>
      <c r="BGF67" s="262"/>
      <c r="BGG67" s="262"/>
      <c r="BGH67" s="262"/>
      <c r="BGI67" s="262"/>
      <c r="BGJ67" s="262"/>
      <c r="BGK67" s="262"/>
      <c r="BGL67" s="262"/>
      <c r="BGM67" s="262"/>
      <c r="BGN67" s="470"/>
      <c r="BGO67" s="470"/>
      <c r="BGP67" s="470"/>
      <c r="BGQ67" s="349"/>
      <c r="BGR67" s="262"/>
      <c r="BGS67" s="262"/>
      <c r="BGT67" s="262"/>
      <c r="BGU67" s="350"/>
      <c r="BGV67" s="262"/>
      <c r="BGW67" s="262"/>
      <c r="BGX67" s="262"/>
      <c r="BGY67" s="262"/>
      <c r="BGZ67" s="262"/>
      <c r="BHA67" s="262"/>
      <c r="BHB67" s="262"/>
      <c r="BHC67" s="262"/>
      <c r="BHD67" s="262"/>
      <c r="BHE67" s="470"/>
      <c r="BHF67" s="470"/>
      <c r="BHG67" s="470"/>
      <c r="BHH67" s="349"/>
      <c r="BHI67" s="262"/>
      <c r="BHJ67" s="262"/>
      <c r="BHK67" s="262"/>
      <c r="BHL67" s="350"/>
      <c r="BHM67" s="262"/>
      <c r="BHN67" s="262"/>
      <c r="BHO67" s="262"/>
      <c r="BHP67" s="262"/>
      <c r="BHQ67" s="262"/>
      <c r="BHR67" s="262"/>
      <c r="BHS67" s="262"/>
      <c r="BHT67" s="262"/>
      <c r="BHU67" s="262"/>
      <c r="BHV67" s="470"/>
      <c r="BHW67" s="470"/>
      <c r="BHX67" s="470"/>
      <c r="BHY67" s="349"/>
      <c r="BHZ67" s="262"/>
      <c r="BIA67" s="262"/>
      <c r="BIB67" s="262"/>
      <c r="BIC67" s="350"/>
      <c r="BID67" s="262"/>
      <c r="BIE67" s="262"/>
      <c r="BIF67" s="262"/>
      <c r="BIG67" s="262"/>
      <c r="BIH67" s="262"/>
      <c r="BII67" s="262"/>
      <c r="BIJ67" s="262"/>
      <c r="BIK67" s="262"/>
      <c r="BIL67" s="262"/>
      <c r="BIM67" s="470"/>
      <c r="BIN67" s="470"/>
      <c r="BIO67" s="470"/>
      <c r="BIP67" s="349"/>
      <c r="BIQ67" s="262"/>
      <c r="BIR67" s="262"/>
      <c r="BIS67" s="262"/>
      <c r="BIT67" s="350"/>
      <c r="BIU67" s="262"/>
      <c r="BIV67" s="262"/>
      <c r="BIW67" s="262"/>
      <c r="BIX67" s="262"/>
      <c r="BIY67" s="262"/>
      <c r="BIZ67" s="262"/>
      <c r="BJA67" s="262"/>
      <c r="BJB67" s="262"/>
      <c r="BJC67" s="262"/>
      <c r="BJD67" s="470"/>
      <c r="BJE67" s="470"/>
      <c r="BJF67" s="470"/>
      <c r="BJG67" s="349"/>
      <c r="BJH67" s="262"/>
      <c r="BJI67" s="262"/>
      <c r="BJJ67" s="262"/>
      <c r="BJK67" s="350"/>
      <c r="BJL67" s="262"/>
      <c r="BJM67" s="262"/>
      <c r="BJN67" s="262"/>
      <c r="BJO67" s="262"/>
      <c r="BJP67" s="262"/>
      <c r="BJQ67" s="262"/>
      <c r="BJR67" s="262"/>
      <c r="BJS67" s="262"/>
      <c r="BJT67" s="262"/>
      <c r="BJU67" s="470"/>
      <c r="BJV67" s="470"/>
      <c r="BJW67" s="470"/>
      <c r="BJX67" s="349"/>
      <c r="BJY67" s="262"/>
      <c r="BJZ67" s="262"/>
      <c r="BKA67" s="262"/>
      <c r="BKB67" s="350"/>
      <c r="BKC67" s="262"/>
      <c r="BKD67" s="262"/>
      <c r="BKE67" s="262"/>
      <c r="BKF67" s="262"/>
      <c r="BKG67" s="262"/>
      <c r="BKH67" s="262"/>
      <c r="BKI67" s="262"/>
      <c r="BKJ67" s="262"/>
      <c r="BKK67" s="262"/>
      <c r="BKL67" s="470"/>
      <c r="BKM67" s="470"/>
      <c r="BKN67" s="470"/>
      <c r="BKO67" s="349"/>
      <c r="BKP67" s="262"/>
      <c r="BKQ67" s="262"/>
      <c r="BKR67" s="262"/>
      <c r="BKS67" s="350"/>
      <c r="BKT67" s="262"/>
      <c r="BKU67" s="262"/>
      <c r="BKV67" s="262"/>
      <c r="BKW67" s="262"/>
      <c r="BKX67" s="262"/>
      <c r="BKY67" s="262"/>
      <c r="BKZ67" s="262"/>
      <c r="BLA67" s="262"/>
      <c r="BLB67" s="262"/>
      <c r="BLC67" s="470"/>
      <c r="BLD67" s="470"/>
      <c r="BLE67" s="470"/>
      <c r="BLF67" s="349"/>
      <c r="BLG67" s="262"/>
      <c r="BLH67" s="262"/>
      <c r="BLI67" s="262"/>
      <c r="BLJ67" s="350"/>
      <c r="BLK67" s="262"/>
      <c r="BLL67" s="262"/>
      <c r="BLM67" s="262"/>
      <c r="BLN67" s="262"/>
      <c r="BLO67" s="262"/>
      <c r="BLP67" s="262"/>
      <c r="BLQ67" s="262"/>
      <c r="BLR67" s="262"/>
      <c r="BLS67" s="262"/>
      <c r="BLT67" s="470"/>
      <c r="BLU67" s="470"/>
      <c r="BLV67" s="470"/>
      <c r="BLW67" s="349"/>
      <c r="BLX67" s="262"/>
      <c r="BLY67" s="262"/>
      <c r="BLZ67" s="262"/>
      <c r="BMA67" s="350"/>
      <c r="BMB67" s="262"/>
      <c r="BMC67" s="262"/>
      <c r="BMD67" s="262"/>
      <c r="BME67" s="262"/>
      <c r="BMF67" s="262"/>
      <c r="BMG67" s="262"/>
      <c r="BMH67" s="262"/>
      <c r="BMI67" s="262"/>
      <c r="BMJ67" s="262"/>
      <c r="BMK67" s="470"/>
      <c r="BML67" s="470"/>
      <c r="BMM67" s="470"/>
      <c r="BMN67" s="349"/>
      <c r="BMO67" s="262"/>
      <c r="BMP67" s="262"/>
      <c r="BMQ67" s="262"/>
      <c r="BMR67" s="350"/>
      <c r="BMS67" s="262"/>
      <c r="BMT67" s="262"/>
      <c r="BMU67" s="262"/>
      <c r="BMV67" s="262"/>
      <c r="BMW67" s="262"/>
      <c r="BMX67" s="262"/>
      <c r="BMY67" s="262"/>
      <c r="BMZ67" s="262"/>
      <c r="BNA67" s="262"/>
      <c r="BNB67" s="470"/>
      <c r="BNC67" s="470"/>
      <c r="BND67" s="470"/>
      <c r="BNE67" s="349"/>
      <c r="BNF67" s="262"/>
      <c r="BNG67" s="262"/>
      <c r="BNH67" s="262"/>
      <c r="BNI67" s="350"/>
      <c r="BNJ67" s="262"/>
      <c r="BNK67" s="262"/>
      <c r="BNL67" s="262"/>
      <c r="BNM67" s="262"/>
      <c r="BNN67" s="262"/>
      <c r="BNO67" s="262"/>
      <c r="BNP67" s="262"/>
      <c r="BNQ67" s="262"/>
      <c r="BNR67" s="262"/>
      <c r="BNS67" s="470"/>
      <c r="BNT67" s="470"/>
      <c r="BNU67" s="470"/>
      <c r="BNV67" s="349"/>
      <c r="BNW67" s="262"/>
      <c r="BNX67" s="262"/>
      <c r="BNY67" s="262"/>
      <c r="BNZ67" s="350"/>
      <c r="BOA67" s="262"/>
      <c r="BOB67" s="262"/>
      <c r="BOC67" s="262"/>
      <c r="BOD67" s="262"/>
      <c r="BOE67" s="262"/>
      <c r="BOF67" s="262"/>
      <c r="BOG67" s="262"/>
      <c r="BOH67" s="262"/>
      <c r="BOI67" s="262"/>
      <c r="BOJ67" s="470"/>
      <c r="BOK67" s="470"/>
      <c r="BOL67" s="470"/>
      <c r="BOM67" s="349"/>
      <c r="BON67" s="262"/>
      <c r="BOO67" s="262"/>
      <c r="BOP67" s="262"/>
      <c r="BOQ67" s="350"/>
      <c r="BOR67" s="262"/>
      <c r="BOS67" s="262"/>
      <c r="BOT67" s="262"/>
      <c r="BOU67" s="262"/>
      <c r="BOV67" s="262"/>
      <c r="BOW67" s="262"/>
      <c r="BOX67" s="262"/>
      <c r="BOY67" s="262"/>
      <c r="BOZ67" s="262"/>
      <c r="BPA67" s="470"/>
      <c r="BPB67" s="470"/>
      <c r="BPC67" s="470"/>
      <c r="BPD67" s="349"/>
      <c r="BPE67" s="262"/>
      <c r="BPF67" s="262"/>
      <c r="BPG67" s="262"/>
      <c r="BPH67" s="350"/>
      <c r="BPI67" s="262"/>
      <c r="BPJ67" s="262"/>
      <c r="BPK67" s="262"/>
      <c r="BPL67" s="262"/>
      <c r="BPM67" s="262"/>
      <c r="BPN67" s="262"/>
      <c r="BPO67" s="262"/>
      <c r="BPP67" s="262"/>
      <c r="BPQ67" s="262"/>
      <c r="BPR67" s="470"/>
      <c r="BPS67" s="470"/>
      <c r="BPT67" s="470"/>
      <c r="BPU67" s="349"/>
      <c r="BPV67" s="262"/>
      <c r="BPW67" s="262"/>
      <c r="BPX67" s="262"/>
      <c r="BPY67" s="350"/>
      <c r="BPZ67" s="262"/>
      <c r="BQA67" s="262"/>
      <c r="BQB67" s="262"/>
      <c r="BQC67" s="262"/>
      <c r="BQD67" s="262"/>
      <c r="BQE67" s="262"/>
      <c r="BQF67" s="262"/>
      <c r="BQG67" s="262"/>
      <c r="BQH67" s="262"/>
      <c r="BQI67" s="470"/>
      <c r="BQJ67" s="470"/>
      <c r="BQK67" s="470"/>
      <c r="BQL67" s="349"/>
      <c r="BQM67" s="262"/>
      <c r="BQN67" s="262"/>
      <c r="BQO67" s="262"/>
      <c r="BQP67" s="350"/>
      <c r="BQQ67" s="262"/>
      <c r="BQR67" s="262"/>
      <c r="BQS67" s="262"/>
      <c r="BQT67" s="262"/>
      <c r="BQU67" s="262"/>
      <c r="BQV67" s="262"/>
      <c r="BQW67" s="262"/>
      <c r="BQX67" s="262"/>
      <c r="BQY67" s="262"/>
      <c r="BQZ67" s="470"/>
      <c r="BRA67" s="470"/>
      <c r="BRB67" s="470"/>
      <c r="BRC67" s="349"/>
      <c r="BRD67" s="262"/>
      <c r="BRE67" s="262"/>
      <c r="BRF67" s="262"/>
      <c r="BRG67" s="350"/>
      <c r="BRH67" s="262"/>
      <c r="BRI67" s="262"/>
      <c r="BRJ67" s="262"/>
      <c r="BRK67" s="262"/>
      <c r="BRL67" s="262"/>
      <c r="BRM67" s="262"/>
      <c r="BRN67" s="262"/>
      <c r="BRO67" s="262"/>
      <c r="BRP67" s="262"/>
      <c r="BRQ67" s="470"/>
      <c r="BRR67" s="470"/>
      <c r="BRS67" s="470"/>
      <c r="BRT67" s="349"/>
      <c r="BRU67" s="262"/>
      <c r="BRV67" s="262"/>
      <c r="BRW67" s="262"/>
      <c r="BRX67" s="350"/>
      <c r="BRY67" s="262"/>
      <c r="BRZ67" s="262"/>
      <c r="BSA67" s="262"/>
      <c r="BSB67" s="262"/>
      <c r="BSC67" s="262"/>
      <c r="BSD67" s="262"/>
      <c r="BSE67" s="262"/>
      <c r="BSF67" s="262"/>
      <c r="BSG67" s="262"/>
      <c r="BSH67" s="470"/>
      <c r="BSI67" s="470"/>
      <c r="BSJ67" s="470"/>
      <c r="BSK67" s="349"/>
      <c r="BSL67" s="262"/>
      <c r="BSM67" s="262"/>
      <c r="BSN67" s="262"/>
      <c r="BSO67" s="350"/>
      <c r="BSP67" s="262"/>
      <c r="BSQ67" s="262"/>
      <c r="BSR67" s="262"/>
      <c r="BSS67" s="262"/>
      <c r="BST67" s="262"/>
      <c r="BSU67" s="262"/>
      <c r="BSV67" s="262"/>
      <c r="BSW67" s="262"/>
      <c r="BSX67" s="262"/>
      <c r="BSY67" s="470"/>
      <c r="BSZ67" s="470"/>
      <c r="BTA67" s="470"/>
      <c r="BTB67" s="349"/>
      <c r="BTC67" s="262"/>
      <c r="BTD67" s="262"/>
      <c r="BTE67" s="262"/>
      <c r="BTF67" s="350"/>
      <c r="BTG67" s="262"/>
      <c r="BTH67" s="262"/>
      <c r="BTI67" s="262"/>
      <c r="BTJ67" s="262"/>
      <c r="BTK67" s="262"/>
      <c r="BTL67" s="262"/>
      <c r="BTM67" s="262"/>
      <c r="BTN67" s="262"/>
      <c r="BTO67" s="262"/>
      <c r="BTP67" s="470"/>
      <c r="BTQ67" s="470"/>
      <c r="BTR67" s="470"/>
      <c r="BTS67" s="349"/>
      <c r="BTT67" s="262"/>
      <c r="BTU67" s="262"/>
      <c r="BTV67" s="262"/>
      <c r="BTW67" s="350"/>
      <c r="BTX67" s="262"/>
      <c r="BTY67" s="262"/>
      <c r="BTZ67" s="262"/>
      <c r="BUA67" s="262"/>
      <c r="BUB67" s="262"/>
      <c r="BUC67" s="262"/>
      <c r="BUD67" s="262"/>
      <c r="BUE67" s="262"/>
      <c r="BUF67" s="262"/>
      <c r="BUG67" s="470"/>
      <c r="BUH67" s="470"/>
      <c r="BUI67" s="470"/>
      <c r="BUJ67" s="349"/>
      <c r="BUK67" s="262"/>
      <c r="BUL67" s="262"/>
      <c r="BUM67" s="262"/>
      <c r="BUN67" s="350"/>
      <c r="BUO67" s="262"/>
      <c r="BUP67" s="262"/>
      <c r="BUQ67" s="262"/>
      <c r="BUR67" s="262"/>
      <c r="BUS67" s="262"/>
      <c r="BUT67" s="262"/>
      <c r="BUU67" s="262"/>
      <c r="BUV67" s="262"/>
      <c r="BUW67" s="262"/>
      <c r="BUX67" s="470"/>
      <c r="BUY67" s="470"/>
      <c r="BUZ67" s="470"/>
      <c r="BVA67" s="349"/>
      <c r="BVB67" s="262"/>
      <c r="BVC67" s="262"/>
      <c r="BVD67" s="262"/>
      <c r="BVE67" s="350"/>
      <c r="BVF67" s="262"/>
      <c r="BVG67" s="262"/>
      <c r="BVH67" s="262"/>
      <c r="BVI67" s="262"/>
      <c r="BVJ67" s="262"/>
      <c r="BVK67" s="262"/>
      <c r="BVL67" s="262"/>
      <c r="BVM67" s="262"/>
      <c r="BVN67" s="262"/>
      <c r="BVO67" s="470"/>
      <c r="BVP67" s="470"/>
      <c r="BVQ67" s="470"/>
      <c r="BVR67" s="349"/>
      <c r="BVS67" s="262"/>
      <c r="BVT67" s="262"/>
      <c r="BVU67" s="262"/>
      <c r="BVV67" s="350"/>
      <c r="BVW67" s="262"/>
      <c r="BVX67" s="262"/>
      <c r="BVY67" s="262"/>
      <c r="BVZ67" s="262"/>
      <c r="BWA67" s="262"/>
      <c r="BWB67" s="262"/>
      <c r="BWC67" s="262"/>
      <c r="BWD67" s="262"/>
      <c r="BWE67" s="262"/>
      <c r="BWF67" s="470"/>
      <c r="BWG67" s="470"/>
      <c r="BWH67" s="470"/>
      <c r="BWI67" s="349"/>
      <c r="BWJ67" s="262"/>
      <c r="BWK67" s="262"/>
      <c r="BWL67" s="262"/>
      <c r="BWM67" s="350"/>
      <c r="BWN67" s="262"/>
      <c r="BWO67" s="262"/>
      <c r="BWP67" s="262"/>
      <c r="BWQ67" s="262"/>
      <c r="BWR67" s="262"/>
      <c r="BWS67" s="262"/>
      <c r="BWT67" s="262"/>
      <c r="BWU67" s="262"/>
      <c r="BWV67" s="262"/>
      <c r="BWW67" s="470"/>
      <c r="BWX67" s="470"/>
      <c r="BWY67" s="470"/>
      <c r="BWZ67" s="349"/>
      <c r="BXA67" s="262"/>
      <c r="BXB67" s="262"/>
      <c r="BXC67" s="262"/>
      <c r="BXD67" s="350"/>
      <c r="BXE67" s="262"/>
      <c r="BXF67" s="262"/>
      <c r="BXG67" s="262"/>
      <c r="BXH67" s="262"/>
      <c r="BXI67" s="262"/>
      <c r="BXJ67" s="262"/>
      <c r="BXK67" s="262"/>
      <c r="BXL67" s="262"/>
      <c r="BXM67" s="262"/>
      <c r="BXN67" s="470"/>
      <c r="BXO67" s="470"/>
      <c r="BXP67" s="470"/>
      <c r="BXQ67" s="349"/>
      <c r="BXR67" s="262"/>
      <c r="BXS67" s="262"/>
      <c r="BXT67" s="262"/>
      <c r="BXU67" s="350"/>
      <c r="BXV67" s="262"/>
      <c r="BXW67" s="262"/>
      <c r="BXX67" s="262"/>
      <c r="BXY67" s="262"/>
      <c r="BXZ67" s="262"/>
      <c r="BYA67" s="262"/>
      <c r="BYB67" s="262"/>
      <c r="BYC67" s="262"/>
      <c r="BYD67" s="262"/>
      <c r="BYE67" s="470"/>
      <c r="BYF67" s="470"/>
      <c r="BYG67" s="470"/>
      <c r="BYH67" s="349"/>
      <c r="BYI67" s="262"/>
      <c r="BYJ67" s="262"/>
      <c r="BYK67" s="262"/>
      <c r="BYL67" s="350"/>
      <c r="BYM67" s="262"/>
      <c r="BYN67" s="262"/>
      <c r="BYO67" s="262"/>
      <c r="BYP67" s="262"/>
      <c r="BYQ67" s="262"/>
      <c r="BYR67" s="262"/>
      <c r="BYS67" s="262"/>
      <c r="BYT67" s="262"/>
      <c r="BYU67" s="262"/>
      <c r="BYV67" s="470"/>
      <c r="BYW67" s="470"/>
      <c r="BYX67" s="470"/>
      <c r="BYY67" s="349"/>
      <c r="BYZ67" s="262"/>
      <c r="BZA67" s="262"/>
      <c r="BZB67" s="262"/>
      <c r="BZC67" s="350"/>
      <c r="BZD67" s="262"/>
      <c r="BZE67" s="262"/>
      <c r="BZF67" s="262"/>
      <c r="BZG67" s="262"/>
      <c r="BZH67" s="262"/>
      <c r="BZI67" s="262"/>
      <c r="BZJ67" s="262"/>
      <c r="BZK67" s="262"/>
      <c r="BZL67" s="262"/>
      <c r="BZM67" s="470"/>
      <c r="BZN67" s="470"/>
      <c r="BZO67" s="470"/>
      <c r="BZP67" s="349"/>
      <c r="BZQ67" s="262"/>
      <c r="BZR67" s="262"/>
      <c r="BZS67" s="262"/>
      <c r="BZT67" s="350"/>
      <c r="BZU67" s="262"/>
      <c r="BZV67" s="262"/>
      <c r="BZW67" s="262"/>
      <c r="BZX67" s="262"/>
      <c r="BZY67" s="262"/>
      <c r="BZZ67" s="262"/>
      <c r="CAA67" s="262"/>
      <c r="CAB67" s="262"/>
      <c r="CAC67" s="262"/>
      <c r="CAD67" s="470"/>
      <c r="CAE67" s="470"/>
      <c r="CAF67" s="470"/>
      <c r="CAG67" s="349"/>
      <c r="CAH67" s="262"/>
      <c r="CAI67" s="262"/>
      <c r="CAJ67" s="262"/>
      <c r="CAK67" s="350"/>
      <c r="CAL67" s="262"/>
      <c r="CAM67" s="262"/>
      <c r="CAN67" s="262"/>
      <c r="CAO67" s="262"/>
      <c r="CAP67" s="262"/>
      <c r="CAQ67" s="262"/>
      <c r="CAR67" s="262"/>
      <c r="CAS67" s="262"/>
      <c r="CAT67" s="262"/>
      <c r="CAU67" s="470"/>
      <c r="CAV67" s="470"/>
      <c r="CAW67" s="470"/>
      <c r="CAX67" s="349"/>
      <c r="CAY67" s="262"/>
      <c r="CAZ67" s="262"/>
      <c r="CBA67" s="262"/>
      <c r="CBB67" s="350"/>
      <c r="CBC67" s="262"/>
      <c r="CBD67" s="262"/>
      <c r="CBE67" s="262"/>
      <c r="CBF67" s="262"/>
      <c r="CBG67" s="262"/>
      <c r="CBH67" s="262"/>
      <c r="CBI67" s="262"/>
      <c r="CBJ67" s="262"/>
      <c r="CBK67" s="262"/>
      <c r="CBL67" s="470"/>
      <c r="CBM67" s="470"/>
      <c r="CBN67" s="470"/>
      <c r="CBO67" s="349"/>
      <c r="CBP67" s="262"/>
      <c r="CBQ67" s="262"/>
      <c r="CBR67" s="262"/>
      <c r="CBS67" s="350"/>
      <c r="CBT67" s="262"/>
      <c r="CBU67" s="262"/>
      <c r="CBV67" s="262"/>
      <c r="CBW67" s="262"/>
      <c r="CBX67" s="262"/>
      <c r="CBY67" s="262"/>
      <c r="CBZ67" s="262"/>
      <c r="CCA67" s="262"/>
      <c r="CCB67" s="262"/>
      <c r="CCC67" s="470"/>
      <c r="CCD67" s="470"/>
      <c r="CCE67" s="470"/>
      <c r="CCF67" s="349"/>
      <c r="CCG67" s="262"/>
      <c r="CCH67" s="262"/>
      <c r="CCI67" s="262"/>
      <c r="CCJ67" s="350"/>
      <c r="CCK67" s="262"/>
      <c r="CCL67" s="262"/>
      <c r="CCM67" s="262"/>
      <c r="CCN67" s="262"/>
      <c r="CCO67" s="262"/>
      <c r="CCP67" s="262"/>
      <c r="CCQ67" s="262"/>
      <c r="CCR67" s="262"/>
      <c r="CCS67" s="262"/>
      <c r="CCT67" s="470"/>
      <c r="CCU67" s="470"/>
      <c r="CCV67" s="470"/>
      <c r="CCW67" s="349"/>
      <c r="CCX67" s="262"/>
      <c r="CCY67" s="262"/>
      <c r="CCZ67" s="262"/>
      <c r="CDA67" s="350"/>
      <c r="CDB67" s="262"/>
      <c r="CDC67" s="262"/>
      <c r="CDD67" s="262"/>
      <c r="CDE67" s="262"/>
      <c r="CDF67" s="262"/>
      <c r="CDG67" s="262"/>
      <c r="CDH67" s="262"/>
      <c r="CDI67" s="262"/>
      <c r="CDJ67" s="262"/>
      <c r="CDK67" s="470"/>
      <c r="CDL67" s="470"/>
      <c r="CDM67" s="470"/>
      <c r="CDN67" s="349"/>
      <c r="CDO67" s="262"/>
      <c r="CDP67" s="262"/>
      <c r="CDQ67" s="262"/>
      <c r="CDR67" s="350"/>
      <c r="CDS67" s="262"/>
      <c r="CDT67" s="262"/>
      <c r="CDU67" s="262"/>
      <c r="CDV67" s="262"/>
      <c r="CDW67" s="262"/>
      <c r="CDX67" s="262"/>
      <c r="CDY67" s="262"/>
      <c r="CDZ67" s="262"/>
      <c r="CEA67" s="262"/>
      <c r="CEB67" s="470"/>
      <c r="CEC67" s="470"/>
      <c r="CED67" s="470"/>
      <c r="CEE67" s="349"/>
      <c r="CEF67" s="262"/>
      <c r="CEG67" s="262"/>
      <c r="CEH67" s="262"/>
      <c r="CEI67" s="350"/>
      <c r="CEJ67" s="262"/>
      <c r="CEK67" s="262"/>
      <c r="CEL67" s="262"/>
      <c r="CEM67" s="262"/>
      <c r="CEN67" s="262"/>
      <c r="CEO67" s="262"/>
      <c r="CEP67" s="262"/>
      <c r="CEQ67" s="262"/>
      <c r="CER67" s="262"/>
      <c r="CES67" s="470"/>
      <c r="CET67" s="470"/>
      <c r="CEU67" s="470"/>
      <c r="CEV67" s="349"/>
      <c r="CEW67" s="262"/>
      <c r="CEX67" s="262"/>
      <c r="CEY67" s="262"/>
      <c r="CEZ67" s="350"/>
      <c r="CFA67" s="262"/>
      <c r="CFB67" s="262"/>
      <c r="CFC67" s="262"/>
      <c r="CFD67" s="262"/>
      <c r="CFE67" s="262"/>
      <c r="CFF67" s="262"/>
      <c r="CFG67" s="262"/>
      <c r="CFH67" s="262"/>
      <c r="CFI67" s="262"/>
      <c r="CFJ67" s="470"/>
      <c r="CFK67" s="470"/>
      <c r="CFL67" s="470"/>
      <c r="CFM67" s="349"/>
      <c r="CFN67" s="262"/>
      <c r="CFO67" s="262"/>
      <c r="CFP67" s="262"/>
      <c r="CFQ67" s="350"/>
      <c r="CFR67" s="262"/>
      <c r="CFS67" s="262"/>
      <c r="CFT67" s="262"/>
      <c r="CFU67" s="262"/>
      <c r="CFV67" s="262"/>
      <c r="CFW67" s="262"/>
      <c r="CFX67" s="262"/>
      <c r="CFY67" s="262"/>
      <c r="CFZ67" s="262"/>
      <c r="CGA67" s="470"/>
      <c r="CGB67" s="470"/>
      <c r="CGC67" s="470"/>
      <c r="CGD67" s="349"/>
      <c r="CGE67" s="262"/>
      <c r="CGF67" s="262"/>
      <c r="CGG67" s="262"/>
      <c r="CGH67" s="350"/>
      <c r="CGI67" s="262"/>
      <c r="CGJ67" s="262"/>
      <c r="CGK67" s="262"/>
      <c r="CGL67" s="262"/>
      <c r="CGM67" s="262"/>
      <c r="CGN67" s="262"/>
      <c r="CGO67" s="262"/>
      <c r="CGP67" s="262"/>
      <c r="CGQ67" s="262"/>
      <c r="CGR67" s="470"/>
      <c r="CGS67" s="470"/>
      <c r="CGT67" s="470"/>
      <c r="CGU67" s="349"/>
      <c r="CGV67" s="262"/>
      <c r="CGW67" s="262"/>
      <c r="CGX67" s="262"/>
      <c r="CGY67" s="350"/>
      <c r="CGZ67" s="262"/>
      <c r="CHA67" s="262"/>
      <c r="CHB67" s="262"/>
      <c r="CHC67" s="262"/>
      <c r="CHD67" s="262"/>
      <c r="CHE67" s="262"/>
      <c r="CHF67" s="262"/>
      <c r="CHG67" s="262"/>
      <c r="CHH67" s="262"/>
      <c r="CHI67" s="470"/>
      <c r="CHJ67" s="470"/>
      <c r="CHK67" s="470"/>
      <c r="CHL67" s="349"/>
      <c r="CHM67" s="262"/>
      <c r="CHN67" s="262"/>
      <c r="CHO67" s="262"/>
      <c r="CHP67" s="350"/>
      <c r="CHQ67" s="262"/>
      <c r="CHR67" s="262"/>
      <c r="CHS67" s="262"/>
      <c r="CHT67" s="262"/>
      <c r="CHU67" s="262"/>
      <c r="CHV67" s="262"/>
      <c r="CHW67" s="262"/>
      <c r="CHX67" s="262"/>
      <c r="CHY67" s="262"/>
      <c r="CHZ67" s="470"/>
      <c r="CIA67" s="470"/>
      <c r="CIB67" s="470"/>
      <c r="CIC67" s="349"/>
      <c r="CID67" s="262"/>
      <c r="CIE67" s="262"/>
      <c r="CIF67" s="262"/>
      <c r="CIG67" s="350"/>
      <c r="CIH67" s="262"/>
      <c r="CII67" s="262"/>
      <c r="CIJ67" s="262"/>
      <c r="CIK67" s="262"/>
      <c r="CIL67" s="262"/>
      <c r="CIM67" s="262"/>
      <c r="CIN67" s="262"/>
      <c r="CIO67" s="262"/>
      <c r="CIP67" s="262"/>
      <c r="CIQ67" s="470"/>
      <c r="CIR67" s="470"/>
      <c r="CIS67" s="470"/>
      <c r="CIT67" s="349"/>
      <c r="CIU67" s="262"/>
      <c r="CIV67" s="262"/>
      <c r="CIW67" s="262"/>
      <c r="CIX67" s="350"/>
      <c r="CIY67" s="262"/>
      <c r="CIZ67" s="262"/>
      <c r="CJA67" s="262"/>
      <c r="CJB67" s="262"/>
      <c r="CJC67" s="262"/>
      <c r="CJD67" s="262"/>
      <c r="CJE67" s="262"/>
      <c r="CJF67" s="262"/>
      <c r="CJG67" s="262"/>
      <c r="CJH67" s="470"/>
      <c r="CJI67" s="470"/>
      <c r="CJJ67" s="470"/>
      <c r="CJK67" s="349"/>
      <c r="CJL67" s="262"/>
      <c r="CJM67" s="262"/>
      <c r="CJN67" s="262"/>
      <c r="CJO67" s="350"/>
      <c r="CJP67" s="262"/>
      <c r="CJQ67" s="262"/>
      <c r="CJR67" s="262"/>
      <c r="CJS67" s="262"/>
      <c r="CJT67" s="262"/>
      <c r="CJU67" s="262"/>
      <c r="CJV67" s="262"/>
      <c r="CJW67" s="262"/>
      <c r="CJX67" s="262"/>
      <c r="CJY67" s="470"/>
      <c r="CJZ67" s="470"/>
      <c r="CKA67" s="470"/>
      <c r="CKB67" s="349"/>
      <c r="CKC67" s="262"/>
      <c r="CKD67" s="262"/>
      <c r="CKE67" s="262"/>
      <c r="CKF67" s="350"/>
      <c r="CKG67" s="262"/>
      <c r="CKH67" s="262"/>
      <c r="CKI67" s="262"/>
      <c r="CKJ67" s="262"/>
      <c r="CKK67" s="262"/>
      <c r="CKL67" s="262"/>
      <c r="CKM67" s="262"/>
      <c r="CKN67" s="262"/>
      <c r="CKO67" s="262"/>
      <c r="CKP67" s="470"/>
      <c r="CKQ67" s="470"/>
      <c r="CKR67" s="470"/>
      <c r="CKS67" s="349"/>
      <c r="CKT67" s="262"/>
      <c r="CKU67" s="262"/>
      <c r="CKV67" s="262"/>
      <c r="CKW67" s="350"/>
      <c r="CKX67" s="262"/>
      <c r="CKY67" s="262"/>
      <c r="CKZ67" s="262"/>
      <c r="CLA67" s="262"/>
      <c r="CLB67" s="262"/>
      <c r="CLC67" s="262"/>
      <c r="CLD67" s="262"/>
      <c r="CLE67" s="262"/>
      <c r="CLF67" s="262"/>
      <c r="CLG67" s="470"/>
      <c r="CLH67" s="470"/>
      <c r="CLI67" s="470"/>
      <c r="CLJ67" s="349"/>
      <c r="CLK67" s="262"/>
      <c r="CLL67" s="262"/>
      <c r="CLM67" s="262"/>
      <c r="CLN67" s="350"/>
      <c r="CLO67" s="262"/>
      <c r="CLP67" s="262"/>
      <c r="CLQ67" s="262"/>
      <c r="CLR67" s="262"/>
      <c r="CLS67" s="262"/>
      <c r="CLT67" s="262"/>
      <c r="CLU67" s="262"/>
      <c r="CLV67" s="262"/>
      <c r="CLW67" s="262"/>
      <c r="CLX67" s="470"/>
      <c r="CLY67" s="470"/>
      <c r="CLZ67" s="470"/>
      <c r="CMA67" s="349"/>
      <c r="CMB67" s="262"/>
      <c r="CMC67" s="262"/>
      <c r="CMD67" s="262"/>
      <c r="CME67" s="350"/>
      <c r="CMF67" s="262"/>
      <c r="CMG67" s="262"/>
      <c r="CMH67" s="262"/>
      <c r="CMI67" s="262"/>
      <c r="CMJ67" s="262"/>
      <c r="CMK67" s="262"/>
      <c r="CML67" s="262"/>
      <c r="CMM67" s="262"/>
      <c r="CMN67" s="262"/>
      <c r="CMO67" s="470"/>
      <c r="CMP67" s="470"/>
      <c r="CMQ67" s="470"/>
      <c r="CMR67" s="349"/>
      <c r="CMS67" s="262"/>
      <c r="CMT67" s="262"/>
      <c r="CMU67" s="262"/>
      <c r="CMV67" s="350"/>
      <c r="CMW67" s="262"/>
      <c r="CMX67" s="262"/>
      <c r="CMY67" s="262"/>
      <c r="CMZ67" s="262"/>
      <c r="CNA67" s="262"/>
      <c r="CNB67" s="262"/>
      <c r="CNC67" s="262"/>
      <c r="CND67" s="262"/>
      <c r="CNE67" s="262"/>
      <c r="CNF67" s="470"/>
      <c r="CNG67" s="470"/>
      <c r="CNH67" s="470"/>
      <c r="CNI67" s="349"/>
      <c r="CNJ67" s="262"/>
      <c r="CNK67" s="262"/>
      <c r="CNL67" s="262"/>
      <c r="CNM67" s="350"/>
      <c r="CNN67" s="262"/>
      <c r="CNO67" s="262"/>
      <c r="CNP67" s="262"/>
      <c r="CNQ67" s="262"/>
      <c r="CNR67" s="262"/>
      <c r="CNS67" s="262"/>
      <c r="CNT67" s="262"/>
      <c r="CNU67" s="262"/>
      <c r="CNV67" s="262"/>
      <c r="CNW67" s="470"/>
      <c r="CNX67" s="470"/>
      <c r="CNY67" s="470"/>
      <c r="CNZ67" s="349"/>
      <c r="COA67" s="262"/>
      <c r="COB67" s="262"/>
      <c r="COC67" s="262"/>
      <c r="COD67" s="350"/>
      <c r="COE67" s="262"/>
      <c r="COF67" s="262"/>
      <c r="COG67" s="262"/>
      <c r="COH67" s="262"/>
      <c r="COI67" s="262"/>
      <c r="COJ67" s="262"/>
      <c r="COK67" s="262"/>
      <c r="COL67" s="262"/>
      <c r="COM67" s="262"/>
      <c r="CON67" s="470"/>
      <c r="COO67" s="470"/>
      <c r="COP67" s="470"/>
      <c r="COQ67" s="349"/>
      <c r="COR67" s="262"/>
      <c r="COS67" s="262"/>
      <c r="COT67" s="262"/>
      <c r="COU67" s="350"/>
      <c r="COV67" s="262"/>
      <c r="COW67" s="262"/>
      <c r="COX67" s="262"/>
      <c r="COY67" s="262"/>
      <c r="COZ67" s="262"/>
      <c r="CPA67" s="262"/>
      <c r="CPB67" s="262"/>
      <c r="CPC67" s="262"/>
      <c r="CPD67" s="262"/>
      <c r="CPE67" s="470"/>
      <c r="CPF67" s="470"/>
      <c r="CPG67" s="470"/>
      <c r="CPH67" s="349"/>
      <c r="CPI67" s="262"/>
      <c r="CPJ67" s="262"/>
      <c r="CPK67" s="262"/>
      <c r="CPL67" s="350"/>
      <c r="CPM67" s="262"/>
      <c r="CPN67" s="262"/>
      <c r="CPO67" s="262"/>
      <c r="CPP67" s="262"/>
      <c r="CPQ67" s="262"/>
      <c r="CPR67" s="262"/>
      <c r="CPS67" s="262"/>
      <c r="CPT67" s="262"/>
      <c r="CPU67" s="262"/>
      <c r="CPV67" s="470"/>
      <c r="CPW67" s="470"/>
      <c r="CPX67" s="470"/>
      <c r="CPY67" s="349"/>
      <c r="CPZ67" s="262"/>
      <c r="CQA67" s="262"/>
      <c r="CQB67" s="262"/>
      <c r="CQC67" s="350"/>
      <c r="CQD67" s="262"/>
      <c r="CQE67" s="262"/>
      <c r="CQF67" s="262"/>
      <c r="CQG67" s="262"/>
      <c r="CQH67" s="262"/>
      <c r="CQI67" s="262"/>
      <c r="CQJ67" s="262"/>
      <c r="CQK67" s="262"/>
      <c r="CQL67" s="262"/>
      <c r="CQM67" s="470"/>
      <c r="CQN67" s="470"/>
      <c r="CQO67" s="470"/>
      <c r="CQP67" s="349"/>
      <c r="CQQ67" s="262"/>
      <c r="CQR67" s="262"/>
      <c r="CQS67" s="262"/>
      <c r="CQT67" s="350"/>
      <c r="CQU67" s="262"/>
      <c r="CQV67" s="262"/>
      <c r="CQW67" s="262"/>
      <c r="CQX67" s="262"/>
      <c r="CQY67" s="262"/>
      <c r="CQZ67" s="262"/>
      <c r="CRA67" s="262"/>
      <c r="CRB67" s="262"/>
      <c r="CRC67" s="262"/>
      <c r="CRD67" s="470"/>
      <c r="CRE67" s="470"/>
      <c r="CRF67" s="470"/>
      <c r="CRG67" s="349"/>
      <c r="CRH67" s="262"/>
      <c r="CRI67" s="262"/>
      <c r="CRJ67" s="262"/>
      <c r="CRK67" s="350"/>
      <c r="CRL67" s="262"/>
      <c r="CRM67" s="262"/>
      <c r="CRN67" s="262"/>
      <c r="CRO67" s="262"/>
      <c r="CRP67" s="262"/>
      <c r="CRQ67" s="262"/>
      <c r="CRR67" s="262"/>
      <c r="CRS67" s="262"/>
      <c r="CRT67" s="262"/>
      <c r="CRU67" s="470"/>
      <c r="CRV67" s="470"/>
      <c r="CRW67" s="470"/>
      <c r="CRX67" s="349"/>
      <c r="CRY67" s="262"/>
      <c r="CRZ67" s="262"/>
      <c r="CSA67" s="262"/>
      <c r="CSB67" s="350"/>
      <c r="CSC67" s="262"/>
      <c r="CSD67" s="262"/>
      <c r="CSE67" s="262"/>
      <c r="CSF67" s="262"/>
      <c r="CSG67" s="262"/>
      <c r="CSH67" s="262"/>
      <c r="CSI67" s="262"/>
      <c r="CSJ67" s="262"/>
      <c r="CSK67" s="262"/>
      <c r="CSL67" s="470"/>
      <c r="CSM67" s="470"/>
      <c r="CSN67" s="470"/>
      <c r="CSO67" s="349"/>
      <c r="CSP67" s="262"/>
      <c r="CSQ67" s="262"/>
      <c r="CSR67" s="262"/>
      <c r="CSS67" s="350"/>
      <c r="CST67" s="262"/>
      <c r="CSU67" s="262"/>
      <c r="CSV67" s="262"/>
      <c r="CSW67" s="262"/>
      <c r="CSX67" s="262"/>
      <c r="CSY67" s="262"/>
      <c r="CSZ67" s="262"/>
      <c r="CTA67" s="262"/>
      <c r="CTB67" s="262"/>
      <c r="CTC67" s="470"/>
      <c r="CTD67" s="470"/>
      <c r="CTE67" s="470"/>
      <c r="CTF67" s="349"/>
      <c r="CTG67" s="262"/>
      <c r="CTH67" s="262"/>
      <c r="CTI67" s="262"/>
      <c r="CTJ67" s="350"/>
      <c r="CTK67" s="262"/>
      <c r="CTL67" s="262"/>
      <c r="CTM67" s="262"/>
      <c r="CTN67" s="262"/>
      <c r="CTO67" s="262"/>
      <c r="CTP67" s="262"/>
      <c r="CTQ67" s="262"/>
      <c r="CTR67" s="262"/>
      <c r="CTS67" s="262"/>
      <c r="CTT67" s="470"/>
      <c r="CTU67" s="470"/>
      <c r="CTV67" s="470"/>
      <c r="CTW67" s="349"/>
      <c r="CTX67" s="262"/>
      <c r="CTY67" s="262"/>
      <c r="CTZ67" s="262"/>
      <c r="CUA67" s="350"/>
      <c r="CUB67" s="262"/>
      <c r="CUC67" s="262"/>
      <c r="CUD67" s="262"/>
      <c r="CUE67" s="262"/>
      <c r="CUF67" s="262"/>
      <c r="CUG67" s="262"/>
      <c r="CUH67" s="262"/>
      <c r="CUI67" s="262"/>
      <c r="CUJ67" s="262"/>
      <c r="CUK67" s="470"/>
      <c r="CUL67" s="470"/>
      <c r="CUM67" s="470"/>
      <c r="CUN67" s="349"/>
      <c r="CUO67" s="262"/>
      <c r="CUP67" s="262"/>
      <c r="CUQ67" s="262"/>
      <c r="CUR67" s="350"/>
      <c r="CUS67" s="262"/>
      <c r="CUT67" s="262"/>
      <c r="CUU67" s="262"/>
      <c r="CUV67" s="262"/>
      <c r="CUW67" s="262"/>
      <c r="CUX67" s="262"/>
      <c r="CUY67" s="262"/>
      <c r="CUZ67" s="262"/>
      <c r="CVA67" s="262"/>
      <c r="CVB67" s="470"/>
      <c r="CVC67" s="470"/>
      <c r="CVD67" s="470"/>
      <c r="CVE67" s="349"/>
      <c r="CVF67" s="262"/>
      <c r="CVG67" s="262"/>
      <c r="CVH67" s="262"/>
      <c r="CVI67" s="350"/>
      <c r="CVJ67" s="262"/>
      <c r="CVK67" s="262"/>
      <c r="CVL67" s="262"/>
      <c r="CVM67" s="262"/>
      <c r="CVN67" s="262"/>
      <c r="CVO67" s="262"/>
      <c r="CVP67" s="262"/>
      <c r="CVQ67" s="262"/>
      <c r="CVR67" s="262"/>
      <c r="CVS67" s="470"/>
      <c r="CVT67" s="470"/>
      <c r="CVU67" s="470"/>
      <c r="CVV67" s="349"/>
      <c r="CVW67" s="262"/>
      <c r="CVX67" s="262"/>
      <c r="CVY67" s="262"/>
      <c r="CVZ67" s="350"/>
      <c r="CWA67" s="262"/>
      <c r="CWB67" s="262"/>
      <c r="CWC67" s="262"/>
      <c r="CWD67" s="262"/>
      <c r="CWE67" s="262"/>
      <c r="CWF67" s="262"/>
      <c r="CWG67" s="262"/>
      <c r="CWH67" s="262"/>
      <c r="CWI67" s="262"/>
      <c r="CWJ67" s="470"/>
      <c r="CWK67" s="470"/>
      <c r="CWL67" s="470"/>
      <c r="CWM67" s="349"/>
      <c r="CWN67" s="262"/>
      <c r="CWO67" s="262"/>
      <c r="CWP67" s="262"/>
      <c r="CWQ67" s="350"/>
      <c r="CWR67" s="262"/>
      <c r="CWS67" s="262"/>
      <c r="CWT67" s="262"/>
      <c r="CWU67" s="262"/>
      <c r="CWV67" s="262"/>
      <c r="CWW67" s="262"/>
      <c r="CWX67" s="262"/>
      <c r="CWY67" s="262"/>
      <c r="CWZ67" s="262"/>
      <c r="CXA67" s="470"/>
      <c r="CXB67" s="470"/>
      <c r="CXC67" s="470"/>
      <c r="CXD67" s="349"/>
      <c r="CXE67" s="262"/>
      <c r="CXF67" s="262"/>
      <c r="CXG67" s="262"/>
      <c r="CXH67" s="350"/>
      <c r="CXI67" s="262"/>
      <c r="CXJ67" s="262"/>
      <c r="CXK67" s="262"/>
      <c r="CXL67" s="262"/>
      <c r="CXM67" s="262"/>
      <c r="CXN67" s="262"/>
      <c r="CXO67" s="262"/>
      <c r="CXP67" s="262"/>
      <c r="CXQ67" s="262"/>
      <c r="CXR67" s="470"/>
      <c r="CXS67" s="470"/>
      <c r="CXT67" s="470"/>
      <c r="CXU67" s="349"/>
      <c r="CXV67" s="262"/>
      <c r="CXW67" s="262"/>
      <c r="CXX67" s="262"/>
      <c r="CXY67" s="350"/>
      <c r="CXZ67" s="262"/>
      <c r="CYA67" s="262"/>
      <c r="CYB67" s="262"/>
      <c r="CYC67" s="262"/>
      <c r="CYD67" s="262"/>
      <c r="CYE67" s="262"/>
      <c r="CYF67" s="262"/>
      <c r="CYG67" s="262"/>
      <c r="CYH67" s="262"/>
      <c r="CYI67" s="470"/>
      <c r="CYJ67" s="470"/>
      <c r="CYK67" s="470"/>
      <c r="CYL67" s="349"/>
      <c r="CYM67" s="262"/>
      <c r="CYN67" s="262"/>
      <c r="CYO67" s="262"/>
      <c r="CYP67" s="350"/>
      <c r="CYQ67" s="262"/>
      <c r="CYR67" s="262"/>
      <c r="CYS67" s="262"/>
      <c r="CYT67" s="262"/>
      <c r="CYU67" s="262"/>
      <c r="CYV67" s="262"/>
      <c r="CYW67" s="262"/>
      <c r="CYX67" s="262"/>
      <c r="CYY67" s="262"/>
      <c r="CYZ67" s="470"/>
      <c r="CZA67" s="470"/>
      <c r="CZB67" s="470"/>
      <c r="CZC67" s="349"/>
      <c r="CZD67" s="262"/>
      <c r="CZE67" s="262"/>
      <c r="CZF67" s="262"/>
      <c r="CZG67" s="350"/>
      <c r="CZH67" s="262"/>
      <c r="CZI67" s="262"/>
      <c r="CZJ67" s="262"/>
      <c r="CZK67" s="262"/>
      <c r="CZL67" s="262"/>
      <c r="CZM67" s="262"/>
      <c r="CZN67" s="262"/>
      <c r="CZO67" s="262"/>
      <c r="CZP67" s="262"/>
      <c r="CZQ67" s="470"/>
      <c r="CZR67" s="470"/>
      <c r="CZS67" s="470"/>
      <c r="CZT67" s="349"/>
      <c r="CZU67" s="262"/>
      <c r="CZV67" s="262"/>
      <c r="CZW67" s="262"/>
      <c r="CZX67" s="350"/>
      <c r="CZY67" s="262"/>
      <c r="CZZ67" s="262"/>
      <c r="DAA67" s="262"/>
      <c r="DAB67" s="262"/>
      <c r="DAC67" s="262"/>
      <c r="DAD67" s="262"/>
      <c r="DAE67" s="262"/>
      <c r="DAF67" s="262"/>
      <c r="DAG67" s="262"/>
      <c r="DAH67" s="470"/>
      <c r="DAI67" s="470"/>
      <c r="DAJ67" s="470"/>
      <c r="DAK67" s="349"/>
      <c r="DAL67" s="262"/>
      <c r="DAM67" s="262"/>
      <c r="DAN67" s="262"/>
      <c r="DAO67" s="350"/>
      <c r="DAP67" s="262"/>
      <c r="DAQ67" s="262"/>
      <c r="DAR67" s="262"/>
      <c r="DAS67" s="262"/>
      <c r="DAT67" s="262"/>
      <c r="DAU67" s="262"/>
      <c r="DAV67" s="262"/>
      <c r="DAW67" s="262"/>
      <c r="DAX67" s="262"/>
      <c r="DAY67" s="470"/>
      <c r="DAZ67" s="470"/>
      <c r="DBA67" s="470"/>
      <c r="DBB67" s="349"/>
      <c r="DBC67" s="262"/>
      <c r="DBD67" s="262"/>
      <c r="DBE67" s="262"/>
      <c r="DBF67" s="350"/>
      <c r="DBG67" s="262"/>
      <c r="DBH67" s="262"/>
      <c r="DBI67" s="262"/>
      <c r="DBJ67" s="262"/>
      <c r="DBK67" s="262"/>
      <c r="DBL67" s="262"/>
      <c r="DBM67" s="262"/>
      <c r="DBN67" s="262"/>
      <c r="DBO67" s="262"/>
      <c r="DBP67" s="470"/>
      <c r="DBQ67" s="470"/>
      <c r="DBR67" s="470"/>
      <c r="DBS67" s="349"/>
      <c r="DBT67" s="262"/>
      <c r="DBU67" s="262"/>
      <c r="DBV67" s="262"/>
      <c r="DBW67" s="350"/>
      <c r="DBX67" s="262"/>
      <c r="DBY67" s="262"/>
      <c r="DBZ67" s="262"/>
      <c r="DCA67" s="262"/>
      <c r="DCB67" s="262"/>
      <c r="DCC67" s="262"/>
      <c r="DCD67" s="262"/>
      <c r="DCE67" s="262"/>
      <c r="DCF67" s="262"/>
      <c r="DCG67" s="470"/>
      <c r="DCH67" s="470"/>
      <c r="DCI67" s="470"/>
      <c r="DCJ67" s="349"/>
      <c r="DCK67" s="262"/>
      <c r="DCL67" s="262"/>
      <c r="DCM67" s="262"/>
      <c r="DCN67" s="350"/>
      <c r="DCO67" s="262"/>
      <c r="DCP67" s="262"/>
      <c r="DCQ67" s="262"/>
      <c r="DCR67" s="262"/>
      <c r="DCS67" s="262"/>
      <c r="DCT67" s="262"/>
      <c r="DCU67" s="262"/>
      <c r="DCV67" s="262"/>
      <c r="DCW67" s="262"/>
      <c r="DCX67" s="470"/>
      <c r="DCY67" s="470"/>
      <c r="DCZ67" s="470"/>
      <c r="DDA67" s="349"/>
      <c r="DDB67" s="262"/>
      <c r="DDC67" s="262"/>
      <c r="DDD67" s="262"/>
      <c r="DDE67" s="350"/>
      <c r="DDF67" s="262"/>
      <c r="DDG67" s="262"/>
      <c r="DDH67" s="262"/>
      <c r="DDI67" s="262"/>
      <c r="DDJ67" s="262"/>
      <c r="DDK67" s="262"/>
      <c r="DDL67" s="262"/>
      <c r="DDM67" s="262"/>
      <c r="DDN67" s="262"/>
      <c r="DDO67" s="470"/>
      <c r="DDP67" s="470"/>
      <c r="DDQ67" s="470"/>
      <c r="DDR67" s="349"/>
      <c r="DDS67" s="262"/>
      <c r="DDT67" s="262"/>
      <c r="DDU67" s="262"/>
      <c r="DDV67" s="350"/>
      <c r="DDW67" s="262"/>
      <c r="DDX67" s="262"/>
      <c r="DDY67" s="262"/>
      <c r="DDZ67" s="262"/>
      <c r="DEA67" s="262"/>
      <c r="DEB67" s="262"/>
      <c r="DEC67" s="262"/>
      <c r="DED67" s="262"/>
      <c r="DEE67" s="262"/>
      <c r="DEF67" s="470"/>
      <c r="DEG67" s="470"/>
      <c r="DEH67" s="470"/>
      <c r="DEI67" s="349"/>
      <c r="DEJ67" s="262"/>
      <c r="DEK67" s="262"/>
      <c r="DEL67" s="262"/>
      <c r="DEM67" s="350"/>
      <c r="DEN67" s="262"/>
      <c r="DEO67" s="262"/>
      <c r="DEP67" s="262"/>
      <c r="DEQ67" s="262"/>
      <c r="DER67" s="262"/>
      <c r="DES67" s="262"/>
      <c r="DET67" s="262"/>
      <c r="DEU67" s="262"/>
      <c r="DEV67" s="262"/>
      <c r="DEW67" s="470"/>
      <c r="DEX67" s="470"/>
      <c r="DEY67" s="470"/>
      <c r="DEZ67" s="349"/>
      <c r="DFA67" s="262"/>
      <c r="DFB67" s="262"/>
      <c r="DFC67" s="262"/>
      <c r="DFD67" s="350"/>
      <c r="DFE67" s="262"/>
      <c r="DFF67" s="262"/>
      <c r="DFG67" s="262"/>
      <c r="DFH67" s="262"/>
      <c r="DFI67" s="262"/>
      <c r="DFJ67" s="262"/>
      <c r="DFK67" s="262"/>
      <c r="DFL67" s="262"/>
      <c r="DFM67" s="262"/>
      <c r="DFN67" s="470"/>
      <c r="DFO67" s="470"/>
      <c r="DFP67" s="470"/>
      <c r="DFQ67" s="349"/>
      <c r="DFR67" s="262"/>
      <c r="DFS67" s="262"/>
      <c r="DFT67" s="262"/>
      <c r="DFU67" s="350"/>
      <c r="DFV67" s="262"/>
      <c r="DFW67" s="262"/>
      <c r="DFX67" s="262"/>
      <c r="DFY67" s="262"/>
      <c r="DFZ67" s="262"/>
      <c r="DGA67" s="262"/>
      <c r="DGB67" s="262"/>
      <c r="DGC67" s="262"/>
      <c r="DGD67" s="262"/>
      <c r="DGE67" s="470"/>
      <c r="DGF67" s="470"/>
      <c r="DGG67" s="470"/>
      <c r="DGH67" s="349"/>
      <c r="DGI67" s="262"/>
      <c r="DGJ67" s="262"/>
      <c r="DGK67" s="262"/>
      <c r="DGL67" s="350"/>
      <c r="DGM67" s="262"/>
      <c r="DGN67" s="262"/>
      <c r="DGO67" s="262"/>
      <c r="DGP67" s="262"/>
      <c r="DGQ67" s="262"/>
      <c r="DGR67" s="262"/>
      <c r="DGS67" s="262"/>
      <c r="DGT67" s="262"/>
      <c r="DGU67" s="262"/>
      <c r="DGV67" s="470"/>
      <c r="DGW67" s="470"/>
      <c r="DGX67" s="470"/>
      <c r="DGY67" s="349"/>
      <c r="DGZ67" s="262"/>
      <c r="DHA67" s="262"/>
      <c r="DHB67" s="262"/>
      <c r="DHC67" s="350"/>
      <c r="DHD67" s="262"/>
      <c r="DHE67" s="262"/>
      <c r="DHF67" s="262"/>
      <c r="DHG67" s="262"/>
      <c r="DHH67" s="262"/>
      <c r="DHI67" s="262"/>
      <c r="DHJ67" s="262"/>
      <c r="DHK67" s="262"/>
      <c r="DHL67" s="262"/>
      <c r="DHM67" s="470"/>
      <c r="DHN67" s="470"/>
      <c r="DHO67" s="470"/>
      <c r="DHP67" s="349"/>
      <c r="DHQ67" s="262"/>
      <c r="DHR67" s="262"/>
      <c r="DHS67" s="262"/>
      <c r="DHT67" s="350"/>
      <c r="DHU67" s="262"/>
      <c r="DHV67" s="262"/>
      <c r="DHW67" s="262"/>
      <c r="DHX67" s="262"/>
      <c r="DHY67" s="262"/>
      <c r="DHZ67" s="262"/>
      <c r="DIA67" s="262"/>
      <c r="DIB67" s="262"/>
      <c r="DIC67" s="262"/>
      <c r="DID67" s="470"/>
      <c r="DIE67" s="470"/>
      <c r="DIF67" s="470"/>
      <c r="DIG67" s="349"/>
      <c r="DIH67" s="262"/>
      <c r="DII67" s="262"/>
      <c r="DIJ67" s="262"/>
      <c r="DIK67" s="350"/>
      <c r="DIL67" s="262"/>
      <c r="DIM67" s="262"/>
      <c r="DIN67" s="262"/>
      <c r="DIO67" s="262"/>
      <c r="DIP67" s="262"/>
      <c r="DIQ67" s="262"/>
      <c r="DIR67" s="262"/>
      <c r="DIS67" s="262"/>
      <c r="DIT67" s="262"/>
      <c r="DIU67" s="470"/>
      <c r="DIV67" s="470"/>
      <c r="DIW67" s="470"/>
      <c r="DIX67" s="349"/>
      <c r="DIY67" s="262"/>
      <c r="DIZ67" s="262"/>
      <c r="DJA67" s="262"/>
      <c r="DJB67" s="350"/>
      <c r="DJC67" s="262"/>
      <c r="DJD67" s="262"/>
      <c r="DJE67" s="262"/>
      <c r="DJF67" s="262"/>
      <c r="DJG67" s="262"/>
      <c r="DJH67" s="262"/>
      <c r="DJI67" s="262"/>
      <c r="DJJ67" s="262"/>
      <c r="DJK67" s="262"/>
      <c r="DJL67" s="470"/>
      <c r="DJM67" s="470"/>
      <c r="DJN67" s="470"/>
      <c r="DJO67" s="349"/>
      <c r="DJP67" s="262"/>
      <c r="DJQ67" s="262"/>
      <c r="DJR67" s="262"/>
      <c r="DJS67" s="350"/>
      <c r="DJT67" s="262"/>
      <c r="DJU67" s="262"/>
      <c r="DJV67" s="262"/>
      <c r="DJW67" s="262"/>
      <c r="DJX67" s="262"/>
      <c r="DJY67" s="262"/>
      <c r="DJZ67" s="262"/>
      <c r="DKA67" s="262"/>
      <c r="DKB67" s="262"/>
      <c r="DKC67" s="470"/>
      <c r="DKD67" s="470"/>
      <c r="DKE67" s="470"/>
      <c r="DKF67" s="349"/>
      <c r="DKG67" s="262"/>
      <c r="DKH67" s="262"/>
      <c r="DKI67" s="262"/>
      <c r="DKJ67" s="350"/>
      <c r="DKK67" s="262"/>
      <c r="DKL67" s="262"/>
      <c r="DKM67" s="262"/>
      <c r="DKN67" s="262"/>
      <c r="DKO67" s="262"/>
      <c r="DKP67" s="262"/>
      <c r="DKQ67" s="262"/>
      <c r="DKR67" s="262"/>
      <c r="DKS67" s="262"/>
      <c r="DKT67" s="470"/>
      <c r="DKU67" s="470"/>
      <c r="DKV67" s="470"/>
      <c r="DKW67" s="349"/>
      <c r="DKX67" s="262"/>
      <c r="DKY67" s="262"/>
      <c r="DKZ67" s="262"/>
      <c r="DLA67" s="350"/>
      <c r="DLB67" s="262"/>
      <c r="DLC67" s="262"/>
      <c r="DLD67" s="262"/>
      <c r="DLE67" s="262"/>
      <c r="DLF67" s="262"/>
      <c r="DLG67" s="262"/>
      <c r="DLH67" s="262"/>
      <c r="DLI67" s="262"/>
      <c r="DLJ67" s="262"/>
      <c r="DLK67" s="470"/>
      <c r="DLL67" s="470"/>
      <c r="DLM67" s="470"/>
      <c r="DLN67" s="349"/>
      <c r="DLO67" s="262"/>
      <c r="DLP67" s="262"/>
      <c r="DLQ67" s="262"/>
      <c r="DLR67" s="350"/>
      <c r="DLS67" s="262"/>
      <c r="DLT67" s="262"/>
      <c r="DLU67" s="262"/>
      <c r="DLV67" s="262"/>
      <c r="DLW67" s="262"/>
      <c r="DLX67" s="262"/>
      <c r="DLY67" s="262"/>
      <c r="DLZ67" s="262"/>
      <c r="DMA67" s="262"/>
      <c r="DMB67" s="470"/>
      <c r="DMC67" s="470"/>
      <c r="DMD67" s="470"/>
      <c r="DME67" s="349"/>
      <c r="DMF67" s="262"/>
      <c r="DMG67" s="262"/>
      <c r="DMH67" s="262"/>
      <c r="DMI67" s="350"/>
      <c r="DMJ67" s="262"/>
      <c r="DMK67" s="262"/>
      <c r="DML67" s="262"/>
      <c r="DMM67" s="262"/>
      <c r="DMN67" s="262"/>
      <c r="DMO67" s="262"/>
      <c r="DMP67" s="262"/>
      <c r="DMQ67" s="262"/>
      <c r="DMR67" s="262"/>
      <c r="DMS67" s="470"/>
      <c r="DMT67" s="470"/>
      <c r="DMU67" s="470"/>
      <c r="DMV67" s="349"/>
      <c r="DMW67" s="262"/>
      <c r="DMX67" s="262"/>
      <c r="DMY67" s="262"/>
      <c r="DMZ67" s="350"/>
      <c r="DNA67" s="262"/>
      <c r="DNB67" s="262"/>
      <c r="DNC67" s="262"/>
      <c r="DND67" s="262"/>
      <c r="DNE67" s="262"/>
      <c r="DNF67" s="262"/>
      <c r="DNG67" s="262"/>
      <c r="DNH67" s="262"/>
      <c r="DNI67" s="262"/>
      <c r="DNJ67" s="470"/>
      <c r="DNK67" s="470"/>
      <c r="DNL67" s="470"/>
      <c r="DNM67" s="349"/>
      <c r="DNN67" s="262"/>
      <c r="DNO67" s="262"/>
      <c r="DNP67" s="262"/>
      <c r="DNQ67" s="350"/>
      <c r="DNR67" s="262"/>
      <c r="DNS67" s="262"/>
      <c r="DNT67" s="262"/>
      <c r="DNU67" s="262"/>
      <c r="DNV67" s="262"/>
      <c r="DNW67" s="262"/>
      <c r="DNX67" s="262"/>
      <c r="DNY67" s="262"/>
      <c r="DNZ67" s="262"/>
      <c r="DOA67" s="470"/>
      <c r="DOB67" s="470"/>
      <c r="DOC67" s="470"/>
      <c r="DOD67" s="349"/>
      <c r="DOE67" s="262"/>
      <c r="DOF67" s="262"/>
      <c r="DOG67" s="262"/>
      <c r="DOH67" s="350"/>
      <c r="DOI67" s="262"/>
      <c r="DOJ67" s="262"/>
      <c r="DOK67" s="262"/>
      <c r="DOL67" s="262"/>
      <c r="DOM67" s="262"/>
      <c r="DON67" s="262"/>
      <c r="DOO67" s="262"/>
      <c r="DOP67" s="262"/>
      <c r="DOQ67" s="262"/>
      <c r="DOR67" s="470"/>
      <c r="DOS67" s="470"/>
      <c r="DOT67" s="470"/>
      <c r="DOU67" s="349"/>
      <c r="DOV67" s="262"/>
      <c r="DOW67" s="262"/>
      <c r="DOX67" s="262"/>
      <c r="DOY67" s="350"/>
      <c r="DOZ67" s="262"/>
      <c r="DPA67" s="262"/>
      <c r="DPB67" s="262"/>
      <c r="DPC67" s="262"/>
      <c r="DPD67" s="262"/>
      <c r="DPE67" s="262"/>
      <c r="DPF67" s="262"/>
      <c r="DPG67" s="262"/>
      <c r="DPH67" s="262"/>
      <c r="DPI67" s="470"/>
      <c r="DPJ67" s="470"/>
      <c r="DPK67" s="470"/>
      <c r="DPL67" s="349"/>
      <c r="DPM67" s="262"/>
      <c r="DPN67" s="262"/>
      <c r="DPO67" s="262"/>
      <c r="DPP67" s="350"/>
      <c r="DPQ67" s="262"/>
      <c r="DPR67" s="262"/>
      <c r="DPS67" s="262"/>
      <c r="DPT67" s="262"/>
      <c r="DPU67" s="262"/>
      <c r="DPV67" s="262"/>
      <c r="DPW67" s="262"/>
      <c r="DPX67" s="262"/>
      <c r="DPY67" s="262"/>
      <c r="DPZ67" s="470"/>
      <c r="DQA67" s="470"/>
      <c r="DQB67" s="470"/>
      <c r="DQC67" s="349"/>
      <c r="DQD67" s="262"/>
      <c r="DQE67" s="262"/>
      <c r="DQF67" s="262"/>
      <c r="DQG67" s="350"/>
      <c r="DQH67" s="262"/>
      <c r="DQI67" s="262"/>
      <c r="DQJ67" s="262"/>
      <c r="DQK67" s="262"/>
      <c r="DQL67" s="262"/>
      <c r="DQM67" s="262"/>
      <c r="DQN67" s="262"/>
      <c r="DQO67" s="262"/>
      <c r="DQP67" s="262"/>
      <c r="DQQ67" s="470"/>
      <c r="DQR67" s="470"/>
      <c r="DQS67" s="470"/>
      <c r="DQT67" s="349"/>
      <c r="DQU67" s="262"/>
      <c r="DQV67" s="262"/>
      <c r="DQW67" s="262"/>
      <c r="DQX67" s="350"/>
      <c r="DQY67" s="262"/>
      <c r="DQZ67" s="262"/>
      <c r="DRA67" s="262"/>
      <c r="DRB67" s="262"/>
      <c r="DRC67" s="262"/>
      <c r="DRD67" s="262"/>
      <c r="DRE67" s="262"/>
      <c r="DRF67" s="262"/>
      <c r="DRG67" s="262"/>
      <c r="DRH67" s="470"/>
      <c r="DRI67" s="470"/>
      <c r="DRJ67" s="470"/>
      <c r="DRK67" s="349"/>
      <c r="DRL67" s="262"/>
      <c r="DRM67" s="262"/>
      <c r="DRN67" s="262"/>
      <c r="DRO67" s="350"/>
      <c r="DRP67" s="262"/>
      <c r="DRQ67" s="262"/>
      <c r="DRR67" s="262"/>
      <c r="DRS67" s="262"/>
      <c r="DRT67" s="262"/>
      <c r="DRU67" s="262"/>
      <c r="DRV67" s="262"/>
      <c r="DRW67" s="262"/>
      <c r="DRX67" s="262"/>
      <c r="DRY67" s="470"/>
      <c r="DRZ67" s="470"/>
      <c r="DSA67" s="470"/>
      <c r="DSB67" s="349"/>
      <c r="DSC67" s="262"/>
      <c r="DSD67" s="262"/>
      <c r="DSE67" s="262"/>
      <c r="DSF67" s="350"/>
      <c r="DSG67" s="262"/>
      <c r="DSH67" s="262"/>
      <c r="DSI67" s="262"/>
      <c r="DSJ67" s="262"/>
      <c r="DSK67" s="262"/>
      <c r="DSL67" s="262"/>
      <c r="DSM67" s="262"/>
      <c r="DSN67" s="262"/>
      <c r="DSO67" s="262"/>
      <c r="DSP67" s="470"/>
      <c r="DSQ67" s="470"/>
      <c r="DSR67" s="470"/>
      <c r="DSS67" s="349"/>
      <c r="DST67" s="262"/>
      <c r="DSU67" s="262"/>
      <c r="DSV67" s="262"/>
      <c r="DSW67" s="350"/>
      <c r="DSX67" s="262"/>
      <c r="DSY67" s="262"/>
      <c r="DSZ67" s="262"/>
      <c r="DTA67" s="262"/>
      <c r="DTB67" s="262"/>
      <c r="DTC67" s="262"/>
      <c r="DTD67" s="262"/>
      <c r="DTE67" s="262"/>
      <c r="DTF67" s="262"/>
      <c r="DTG67" s="470"/>
      <c r="DTH67" s="470"/>
      <c r="DTI67" s="470"/>
      <c r="DTJ67" s="349"/>
      <c r="DTK67" s="262"/>
      <c r="DTL67" s="262"/>
      <c r="DTM67" s="262"/>
      <c r="DTN67" s="350"/>
      <c r="DTO67" s="262"/>
      <c r="DTP67" s="262"/>
      <c r="DTQ67" s="262"/>
      <c r="DTR67" s="262"/>
      <c r="DTS67" s="262"/>
      <c r="DTT67" s="262"/>
      <c r="DTU67" s="262"/>
      <c r="DTV67" s="262"/>
      <c r="DTW67" s="262"/>
      <c r="DTX67" s="470"/>
      <c r="DTY67" s="470"/>
      <c r="DTZ67" s="470"/>
      <c r="DUA67" s="349"/>
      <c r="DUB67" s="262"/>
      <c r="DUC67" s="262"/>
      <c r="DUD67" s="262"/>
      <c r="DUE67" s="350"/>
      <c r="DUF67" s="262"/>
      <c r="DUG67" s="262"/>
      <c r="DUH67" s="262"/>
      <c r="DUI67" s="262"/>
      <c r="DUJ67" s="262"/>
      <c r="DUK67" s="262"/>
      <c r="DUL67" s="262"/>
      <c r="DUM67" s="262"/>
      <c r="DUN67" s="262"/>
      <c r="DUO67" s="470"/>
      <c r="DUP67" s="470"/>
      <c r="DUQ67" s="470"/>
      <c r="DUR67" s="349"/>
      <c r="DUS67" s="262"/>
      <c r="DUT67" s="262"/>
      <c r="DUU67" s="262"/>
      <c r="DUV67" s="350"/>
      <c r="DUW67" s="262"/>
      <c r="DUX67" s="262"/>
      <c r="DUY67" s="262"/>
      <c r="DUZ67" s="262"/>
      <c r="DVA67" s="262"/>
      <c r="DVB67" s="262"/>
      <c r="DVC67" s="262"/>
      <c r="DVD67" s="262"/>
      <c r="DVE67" s="262"/>
      <c r="DVF67" s="470"/>
      <c r="DVG67" s="470"/>
      <c r="DVH67" s="470"/>
      <c r="DVI67" s="349"/>
      <c r="DVJ67" s="262"/>
      <c r="DVK67" s="262"/>
      <c r="DVL67" s="262"/>
      <c r="DVM67" s="350"/>
      <c r="DVN67" s="262"/>
      <c r="DVO67" s="262"/>
      <c r="DVP67" s="262"/>
      <c r="DVQ67" s="262"/>
      <c r="DVR67" s="262"/>
      <c r="DVS67" s="262"/>
      <c r="DVT67" s="262"/>
      <c r="DVU67" s="262"/>
      <c r="DVV67" s="262"/>
      <c r="DVW67" s="470"/>
      <c r="DVX67" s="470"/>
      <c r="DVY67" s="470"/>
      <c r="DVZ67" s="349"/>
      <c r="DWA67" s="262"/>
      <c r="DWB67" s="262"/>
      <c r="DWC67" s="262"/>
      <c r="DWD67" s="350"/>
      <c r="DWE67" s="262"/>
      <c r="DWF67" s="262"/>
      <c r="DWG67" s="262"/>
      <c r="DWH67" s="262"/>
      <c r="DWI67" s="262"/>
      <c r="DWJ67" s="262"/>
      <c r="DWK67" s="262"/>
      <c r="DWL67" s="262"/>
      <c r="DWM67" s="262"/>
      <c r="DWN67" s="470"/>
      <c r="DWO67" s="470"/>
      <c r="DWP67" s="470"/>
      <c r="DWQ67" s="349"/>
      <c r="DWR67" s="262"/>
      <c r="DWS67" s="262"/>
      <c r="DWT67" s="262"/>
      <c r="DWU67" s="350"/>
      <c r="DWV67" s="262"/>
      <c r="DWW67" s="262"/>
      <c r="DWX67" s="262"/>
      <c r="DWY67" s="262"/>
      <c r="DWZ67" s="262"/>
      <c r="DXA67" s="262"/>
      <c r="DXB67" s="262"/>
      <c r="DXC67" s="262"/>
      <c r="DXD67" s="262"/>
      <c r="DXE67" s="470"/>
      <c r="DXF67" s="470"/>
      <c r="DXG67" s="470"/>
      <c r="DXH67" s="349"/>
      <c r="DXI67" s="262"/>
      <c r="DXJ67" s="262"/>
      <c r="DXK67" s="262"/>
      <c r="DXL67" s="350"/>
      <c r="DXM67" s="262"/>
      <c r="DXN67" s="262"/>
      <c r="DXO67" s="262"/>
      <c r="DXP67" s="262"/>
      <c r="DXQ67" s="262"/>
      <c r="DXR67" s="262"/>
      <c r="DXS67" s="262"/>
      <c r="DXT67" s="262"/>
      <c r="DXU67" s="262"/>
      <c r="DXV67" s="470"/>
      <c r="DXW67" s="470"/>
      <c r="DXX67" s="470"/>
      <c r="DXY67" s="349"/>
      <c r="DXZ67" s="262"/>
      <c r="DYA67" s="262"/>
      <c r="DYB67" s="262"/>
      <c r="DYC67" s="350"/>
      <c r="DYD67" s="262"/>
      <c r="DYE67" s="262"/>
      <c r="DYF67" s="262"/>
      <c r="DYG67" s="262"/>
      <c r="DYH67" s="262"/>
      <c r="DYI67" s="262"/>
      <c r="DYJ67" s="262"/>
      <c r="DYK67" s="262"/>
      <c r="DYL67" s="262"/>
      <c r="DYM67" s="470"/>
      <c r="DYN67" s="470"/>
      <c r="DYO67" s="470"/>
      <c r="DYP67" s="349"/>
      <c r="DYQ67" s="262"/>
      <c r="DYR67" s="262"/>
      <c r="DYS67" s="262"/>
      <c r="DYT67" s="350"/>
      <c r="DYU67" s="262"/>
      <c r="DYV67" s="262"/>
      <c r="DYW67" s="262"/>
      <c r="DYX67" s="262"/>
      <c r="DYY67" s="262"/>
      <c r="DYZ67" s="262"/>
      <c r="DZA67" s="262"/>
      <c r="DZB67" s="262"/>
      <c r="DZC67" s="262"/>
      <c r="DZD67" s="470"/>
      <c r="DZE67" s="470"/>
      <c r="DZF67" s="470"/>
      <c r="DZG67" s="349"/>
      <c r="DZH67" s="262"/>
      <c r="DZI67" s="262"/>
      <c r="DZJ67" s="262"/>
      <c r="DZK67" s="350"/>
      <c r="DZL67" s="262"/>
      <c r="DZM67" s="262"/>
      <c r="DZN67" s="262"/>
      <c r="DZO67" s="262"/>
      <c r="DZP67" s="262"/>
      <c r="DZQ67" s="262"/>
      <c r="DZR67" s="262"/>
      <c r="DZS67" s="262"/>
      <c r="DZT67" s="262"/>
      <c r="DZU67" s="470"/>
      <c r="DZV67" s="470"/>
      <c r="DZW67" s="470"/>
      <c r="DZX67" s="349"/>
      <c r="DZY67" s="262"/>
      <c r="DZZ67" s="262"/>
      <c r="EAA67" s="262"/>
      <c r="EAB67" s="350"/>
      <c r="EAC67" s="262"/>
      <c r="EAD67" s="262"/>
      <c r="EAE67" s="262"/>
      <c r="EAF67" s="262"/>
      <c r="EAG67" s="262"/>
      <c r="EAH67" s="262"/>
      <c r="EAI67" s="262"/>
      <c r="EAJ67" s="262"/>
      <c r="EAK67" s="262"/>
      <c r="EAL67" s="470"/>
      <c r="EAM67" s="470"/>
      <c r="EAN67" s="470"/>
      <c r="EAO67" s="349"/>
      <c r="EAP67" s="262"/>
      <c r="EAQ67" s="262"/>
      <c r="EAR67" s="262"/>
      <c r="EAS67" s="350"/>
      <c r="EAT67" s="262"/>
      <c r="EAU67" s="262"/>
      <c r="EAV67" s="262"/>
      <c r="EAW67" s="262"/>
      <c r="EAX67" s="262"/>
      <c r="EAY67" s="262"/>
      <c r="EAZ67" s="262"/>
      <c r="EBA67" s="262"/>
      <c r="EBB67" s="262"/>
      <c r="EBC67" s="470"/>
      <c r="EBD67" s="470"/>
      <c r="EBE67" s="470"/>
      <c r="EBF67" s="349"/>
      <c r="EBG67" s="262"/>
      <c r="EBH67" s="262"/>
      <c r="EBI67" s="262"/>
      <c r="EBJ67" s="350"/>
      <c r="EBK67" s="262"/>
      <c r="EBL67" s="262"/>
      <c r="EBM67" s="262"/>
      <c r="EBN67" s="262"/>
      <c r="EBO67" s="262"/>
      <c r="EBP67" s="262"/>
      <c r="EBQ67" s="262"/>
      <c r="EBR67" s="262"/>
      <c r="EBS67" s="262"/>
      <c r="EBT67" s="470"/>
      <c r="EBU67" s="470"/>
      <c r="EBV67" s="470"/>
      <c r="EBW67" s="349"/>
      <c r="EBX67" s="262"/>
      <c r="EBY67" s="262"/>
      <c r="EBZ67" s="262"/>
      <c r="ECA67" s="350"/>
      <c r="ECB67" s="262"/>
      <c r="ECC67" s="262"/>
      <c r="ECD67" s="262"/>
      <c r="ECE67" s="262"/>
      <c r="ECF67" s="262"/>
      <c r="ECG67" s="262"/>
      <c r="ECH67" s="262"/>
      <c r="ECI67" s="262"/>
      <c r="ECJ67" s="262"/>
      <c r="ECK67" s="470"/>
      <c r="ECL67" s="470"/>
      <c r="ECM67" s="470"/>
      <c r="ECN67" s="349"/>
      <c r="ECO67" s="262"/>
      <c r="ECP67" s="262"/>
      <c r="ECQ67" s="262"/>
      <c r="ECR67" s="350"/>
      <c r="ECS67" s="262"/>
      <c r="ECT67" s="262"/>
      <c r="ECU67" s="262"/>
      <c r="ECV67" s="262"/>
      <c r="ECW67" s="262"/>
      <c r="ECX67" s="262"/>
      <c r="ECY67" s="262"/>
      <c r="ECZ67" s="262"/>
      <c r="EDA67" s="262"/>
      <c r="EDB67" s="470"/>
      <c r="EDC67" s="470"/>
      <c r="EDD67" s="470"/>
      <c r="EDE67" s="349"/>
      <c r="EDF67" s="262"/>
      <c r="EDG67" s="262"/>
      <c r="EDH67" s="262"/>
      <c r="EDI67" s="350"/>
      <c r="EDJ67" s="262"/>
      <c r="EDK67" s="262"/>
      <c r="EDL67" s="262"/>
      <c r="EDM67" s="262"/>
      <c r="EDN67" s="262"/>
      <c r="EDO67" s="262"/>
      <c r="EDP67" s="262"/>
      <c r="EDQ67" s="262"/>
      <c r="EDR67" s="262"/>
      <c r="EDS67" s="470"/>
      <c r="EDT67" s="470"/>
      <c r="EDU67" s="470"/>
      <c r="EDV67" s="349"/>
      <c r="EDW67" s="262"/>
      <c r="EDX67" s="262"/>
      <c r="EDY67" s="262"/>
      <c r="EDZ67" s="350"/>
      <c r="EEA67" s="262"/>
      <c r="EEB67" s="262"/>
      <c r="EEC67" s="262"/>
      <c r="EED67" s="262"/>
      <c r="EEE67" s="262"/>
      <c r="EEF67" s="262"/>
      <c r="EEG67" s="262"/>
      <c r="EEH67" s="262"/>
      <c r="EEI67" s="262"/>
      <c r="EEJ67" s="470"/>
      <c r="EEK67" s="470"/>
      <c r="EEL67" s="470"/>
      <c r="EEM67" s="349"/>
      <c r="EEN67" s="262"/>
      <c r="EEO67" s="262"/>
      <c r="EEP67" s="262"/>
      <c r="EEQ67" s="350"/>
      <c r="EER67" s="262"/>
      <c r="EES67" s="262"/>
      <c r="EET67" s="262"/>
      <c r="EEU67" s="262"/>
      <c r="EEV67" s="262"/>
      <c r="EEW67" s="262"/>
      <c r="EEX67" s="262"/>
      <c r="EEY67" s="262"/>
      <c r="EEZ67" s="262"/>
      <c r="EFA67" s="470"/>
      <c r="EFB67" s="470"/>
      <c r="EFC67" s="470"/>
      <c r="EFD67" s="349"/>
      <c r="EFE67" s="262"/>
      <c r="EFF67" s="262"/>
      <c r="EFG67" s="262"/>
      <c r="EFH67" s="350"/>
      <c r="EFI67" s="262"/>
      <c r="EFJ67" s="262"/>
      <c r="EFK67" s="262"/>
      <c r="EFL67" s="262"/>
      <c r="EFM67" s="262"/>
      <c r="EFN67" s="262"/>
      <c r="EFO67" s="262"/>
      <c r="EFP67" s="262"/>
      <c r="EFQ67" s="262"/>
      <c r="EFR67" s="470"/>
      <c r="EFS67" s="470"/>
      <c r="EFT67" s="470"/>
      <c r="EFU67" s="349"/>
      <c r="EFV67" s="262"/>
      <c r="EFW67" s="262"/>
      <c r="EFX67" s="262"/>
      <c r="EFY67" s="350"/>
      <c r="EFZ67" s="262"/>
      <c r="EGA67" s="262"/>
      <c r="EGB67" s="262"/>
      <c r="EGC67" s="262"/>
      <c r="EGD67" s="262"/>
      <c r="EGE67" s="262"/>
      <c r="EGF67" s="262"/>
      <c r="EGG67" s="262"/>
      <c r="EGH67" s="262"/>
      <c r="EGI67" s="470"/>
      <c r="EGJ67" s="470"/>
      <c r="EGK67" s="470"/>
      <c r="EGL67" s="349"/>
      <c r="EGM67" s="262"/>
      <c r="EGN67" s="262"/>
      <c r="EGO67" s="262"/>
      <c r="EGP67" s="350"/>
      <c r="EGQ67" s="262"/>
      <c r="EGR67" s="262"/>
      <c r="EGS67" s="262"/>
      <c r="EGT67" s="262"/>
      <c r="EGU67" s="262"/>
      <c r="EGV67" s="262"/>
      <c r="EGW67" s="262"/>
      <c r="EGX67" s="262"/>
      <c r="EGY67" s="262"/>
      <c r="EGZ67" s="470"/>
      <c r="EHA67" s="470"/>
      <c r="EHB67" s="470"/>
      <c r="EHC67" s="349"/>
      <c r="EHD67" s="262"/>
      <c r="EHE67" s="262"/>
      <c r="EHF67" s="262"/>
      <c r="EHG67" s="350"/>
      <c r="EHH67" s="262"/>
      <c r="EHI67" s="262"/>
      <c r="EHJ67" s="262"/>
      <c r="EHK67" s="262"/>
      <c r="EHL67" s="262"/>
      <c r="EHM67" s="262"/>
      <c r="EHN67" s="262"/>
      <c r="EHO67" s="262"/>
      <c r="EHP67" s="262"/>
      <c r="EHQ67" s="470"/>
      <c r="EHR67" s="470"/>
      <c r="EHS67" s="470"/>
      <c r="EHT67" s="349"/>
      <c r="EHU67" s="262"/>
      <c r="EHV67" s="262"/>
      <c r="EHW67" s="262"/>
      <c r="EHX67" s="350"/>
      <c r="EHY67" s="262"/>
      <c r="EHZ67" s="262"/>
      <c r="EIA67" s="262"/>
      <c r="EIB67" s="262"/>
      <c r="EIC67" s="262"/>
      <c r="EID67" s="262"/>
      <c r="EIE67" s="262"/>
      <c r="EIF67" s="262"/>
      <c r="EIG67" s="262"/>
      <c r="EIH67" s="470"/>
      <c r="EII67" s="470"/>
      <c r="EIJ67" s="470"/>
      <c r="EIK67" s="349"/>
      <c r="EIL67" s="262"/>
      <c r="EIM67" s="262"/>
      <c r="EIN67" s="262"/>
      <c r="EIO67" s="350"/>
      <c r="EIP67" s="262"/>
      <c r="EIQ67" s="262"/>
      <c r="EIR67" s="262"/>
      <c r="EIS67" s="262"/>
      <c r="EIT67" s="262"/>
      <c r="EIU67" s="262"/>
      <c r="EIV67" s="262"/>
      <c r="EIW67" s="262"/>
      <c r="EIX67" s="262"/>
      <c r="EIY67" s="470"/>
      <c r="EIZ67" s="470"/>
      <c r="EJA67" s="470"/>
      <c r="EJB67" s="349"/>
      <c r="EJC67" s="262"/>
      <c r="EJD67" s="262"/>
      <c r="EJE67" s="262"/>
      <c r="EJF67" s="350"/>
      <c r="EJG67" s="262"/>
      <c r="EJH67" s="262"/>
      <c r="EJI67" s="262"/>
      <c r="EJJ67" s="262"/>
      <c r="EJK67" s="262"/>
      <c r="EJL67" s="262"/>
      <c r="EJM67" s="262"/>
      <c r="EJN67" s="262"/>
      <c r="EJO67" s="262"/>
      <c r="EJP67" s="470"/>
      <c r="EJQ67" s="470"/>
      <c r="EJR67" s="470"/>
      <c r="EJS67" s="349"/>
      <c r="EJT67" s="262"/>
      <c r="EJU67" s="262"/>
      <c r="EJV67" s="262"/>
      <c r="EJW67" s="350"/>
      <c r="EJX67" s="262"/>
      <c r="EJY67" s="262"/>
      <c r="EJZ67" s="262"/>
      <c r="EKA67" s="262"/>
      <c r="EKB67" s="262"/>
      <c r="EKC67" s="262"/>
      <c r="EKD67" s="262"/>
      <c r="EKE67" s="262"/>
      <c r="EKF67" s="262"/>
      <c r="EKG67" s="470"/>
      <c r="EKH67" s="470"/>
      <c r="EKI67" s="470"/>
      <c r="EKJ67" s="349"/>
      <c r="EKK67" s="262"/>
      <c r="EKL67" s="262"/>
      <c r="EKM67" s="262"/>
      <c r="EKN67" s="350"/>
      <c r="EKO67" s="262"/>
      <c r="EKP67" s="262"/>
      <c r="EKQ67" s="262"/>
      <c r="EKR67" s="262"/>
      <c r="EKS67" s="262"/>
      <c r="EKT67" s="262"/>
      <c r="EKU67" s="262"/>
      <c r="EKV67" s="262"/>
      <c r="EKW67" s="262"/>
      <c r="EKX67" s="470"/>
      <c r="EKY67" s="470"/>
      <c r="EKZ67" s="470"/>
      <c r="ELA67" s="349"/>
      <c r="ELB67" s="262"/>
      <c r="ELC67" s="262"/>
      <c r="ELD67" s="262"/>
      <c r="ELE67" s="350"/>
      <c r="ELF67" s="262"/>
      <c r="ELG67" s="262"/>
      <c r="ELH67" s="262"/>
      <c r="ELI67" s="262"/>
      <c r="ELJ67" s="262"/>
      <c r="ELK67" s="262"/>
      <c r="ELL67" s="262"/>
      <c r="ELM67" s="262"/>
      <c r="ELN67" s="262"/>
      <c r="ELO67" s="470"/>
      <c r="ELP67" s="470"/>
      <c r="ELQ67" s="470"/>
      <c r="ELR67" s="349"/>
      <c r="ELS67" s="262"/>
      <c r="ELT67" s="262"/>
      <c r="ELU67" s="262"/>
      <c r="ELV67" s="350"/>
      <c r="ELW67" s="262"/>
      <c r="ELX67" s="262"/>
      <c r="ELY67" s="262"/>
      <c r="ELZ67" s="262"/>
      <c r="EMA67" s="262"/>
      <c r="EMB67" s="262"/>
      <c r="EMC67" s="262"/>
      <c r="EMD67" s="262"/>
      <c r="EME67" s="262"/>
      <c r="EMF67" s="470"/>
      <c r="EMG67" s="470"/>
      <c r="EMH67" s="470"/>
      <c r="EMI67" s="349"/>
      <c r="EMJ67" s="262"/>
      <c r="EMK67" s="262"/>
      <c r="EML67" s="262"/>
      <c r="EMM67" s="350"/>
      <c r="EMN67" s="262"/>
      <c r="EMO67" s="262"/>
      <c r="EMP67" s="262"/>
      <c r="EMQ67" s="262"/>
      <c r="EMR67" s="262"/>
      <c r="EMS67" s="262"/>
      <c r="EMT67" s="262"/>
      <c r="EMU67" s="262"/>
      <c r="EMV67" s="262"/>
      <c r="EMW67" s="470"/>
      <c r="EMX67" s="470"/>
      <c r="EMY67" s="470"/>
      <c r="EMZ67" s="349"/>
      <c r="ENA67" s="262"/>
      <c r="ENB67" s="262"/>
      <c r="ENC67" s="262"/>
      <c r="END67" s="350"/>
      <c r="ENE67" s="262"/>
      <c r="ENF67" s="262"/>
      <c r="ENG67" s="262"/>
      <c r="ENH67" s="262"/>
      <c r="ENI67" s="262"/>
      <c r="ENJ67" s="262"/>
      <c r="ENK67" s="262"/>
      <c r="ENL67" s="262"/>
      <c r="ENM67" s="262"/>
      <c r="ENN67" s="470"/>
      <c r="ENO67" s="470"/>
      <c r="ENP67" s="470"/>
      <c r="ENQ67" s="349"/>
      <c r="ENR67" s="262"/>
      <c r="ENS67" s="262"/>
      <c r="ENT67" s="262"/>
      <c r="ENU67" s="350"/>
      <c r="ENV67" s="262"/>
      <c r="ENW67" s="262"/>
      <c r="ENX67" s="262"/>
      <c r="ENY67" s="262"/>
      <c r="ENZ67" s="262"/>
      <c r="EOA67" s="262"/>
      <c r="EOB67" s="262"/>
      <c r="EOC67" s="262"/>
      <c r="EOD67" s="262"/>
      <c r="EOE67" s="470"/>
      <c r="EOF67" s="470"/>
      <c r="EOG67" s="470"/>
      <c r="EOH67" s="349"/>
      <c r="EOI67" s="262"/>
      <c r="EOJ67" s="262"/>
      <c r="EOK67" s="262"/>
      <c r="EOL67" s="350"/>
      <c r="EOM67" s="262"/>
      <c r="EON67" s="262"/>
      <c r="EOO67" s="262"/>
      <c r="EOP67" s="262"/>
      <c r="EOQ67" s="262"/>
      <c r="EOR67" s="262"/>
      <c r="EOS67" s="262"/>
      <c r="EOT67" s="262"/>
      <c r="EOU67" s="262"/>
      <c r="EOV67" s="470"/>
      <c r="EOW67" s="470"/>
      <c r="EOX67" s="470"/>
      <c r="EOY67" s="349"/>
      <c r="EOZ67" s="262"/>
      <c r="EPA67" s="262"/>
      <c r="EPB67" s="262"/>
      <c r="EPC67" s="350"/>
      <c r="EPD67" s="262"/>
      <c r="EPE67" s="262"/>
      <c r="EPF67" s="262"/>
      <c r="EPG67" s="262"/>
      <c r="EPH67" s="262"/>
      <c r="EPI67" s="262"/>
      <c r="EPJ67" s="262"/>
      <c r="EPK67" s="262"/>
      <c r="EPL67" s="262"/>
      <c r="EPM67" s="470"/>
      <c r="EPN67" s="470"/>
      <c r="EPO67" s="470"/>
      <c r="EPP67" s="349"/>
      <c r="EPQ67" s="262"/>
      <c r="EPR67" s="262"/>
      <c r="EPS67" s="262"/>
      <c r="EPT67" s="350"/>
      <c r="EPU67" s="262"/>
      <c r="EPV67" s="262"/>
      <c r="EPW67" s="262"/>
      <c r="EPX67" s="262"/>
      <c r="EPY67" s="262"/>
      <c r="EPZ67" s="262"/>
      <c r="EQA67" s="262"/>
      <c r="EQB67" s="262"/>
      <c r="EQC67" s="262"/>
      <c r="EQD67" s="470"/>
      <c r="EQE67" s="470"/>
      <c r="EQF67" s="470"/>
      <c r="EQG67" s="349"/>
      <c r="EQH67" s="262"/>
      <c r="EQI67" s="262"/>
      <c r="EQJ67" s="262"/>
      <c r="EQK67" s="350"/>
      <c r="EQL67" s="262"/>
      <c r="EQM67" s="262"/>
      <c r="EQN67" s="262"/>
      <c r="EQO67" s="262"/>
      <c r="EQP67" s="262"/>
      <c r="EQQ67" s="262"/>
      <c r="EQR67" s="262"/>
      <c r="EQS67" s="262"/>
      <c r="EQT67" s="262"/>
      <c r="EQU67" s="470"/>
      <c r="EQV67" s="470"/>
      <c r="EQW67" s="470"/>
      <c r="EQX67" s="349"/>
      <c r="EQY67" s="262"/>
      <c r="EQZ67" s="262"/>
      <c r="ERA67" s="262"/>
      <c r="ERB67" s="350"/>
      <c r="ERC67" s="262"/>
      <c r="ERD67" s="262"/>
      <c r="ERE67" s="262"/>
      <c r="ERF67" s="262"/>
      <c r="ERG67" s="262"/>
      <c r="ERH67" s="262"/>
      <c r="ERI67" s="262"/>
      <c r="ERJ67" s="262"/>
      <c r="ERK67" s="262"/>
      <c r="ERL67" s="470"/>
      <c r="ERM67" s="470"/>
      <c r="ERN67" s="470"/>
      <c r="ERO67" s="349"/>
      <c r="ERP67" s="262"/>
      <c r="ERQ67" s="262"/>
      <c r="ERR67" s="262"/>
      <c r="ERS67" s="350"/>
      <c r="ERT67" s="262"/>
      <c r="ERU67" s="262"/>
      <c r="ERV67" s="262"/>
      <c r="ERW67" s="262"/>
      <c r="ERX67" s="262"/>
      <c r="ERY67" s="262"/>
      <c r="ERZ67" s="262"/>
      <c r="ESA67" s="262"/>
      <c r="ESB67" s="262"/>
      <c r="ESC67" s="470"/>
      <c r="ESD67" s="470"/>
      <c r="ESE67" s="470"/>
      <c r="ESF67" s="349"/>
      <c r="ESG67" s="262"/>
      <c r="ESH67" s="262"/>
      <c r="ESI67" s="262"/>
      <c r="ESJ67" s="350"/>
      <c r="ESK67" s="262"/>
      <c r="ESL67" s="262"/>
      <c r="ESM67" s="262"/>
      <c r="ESN67" s="262"/>
      <c r="ESO67" s="262"/>
      <c r="ESP67" s="262"/>
      <c r="ESQ67" s="262"/>
      <c r="ESR67" s="262"/>
      <c r="ESS67" s="262"/>
      <c r="EST67" s="470"/>
      <c r="ESU67" s="470"/>
      <c r="ESV67" s="470"/>
      <c r="ESW67" s="349"/>
      <c r="ESX67" s="262"/>
      <c r="ESY67" s="262"/>
      <c r="ESZ67" s="262"/>
      <c r="ETA67" s="350"/>
      <c r="ETB67" s="262"/>
      <c r="ETC67" s="262"/>
      <c r="ETD67" s="262"/>
      <c r="ETE67" s="262"/>
      <c r="ETF67" s="262"/>
      <c r="ETG67" s="262"/>
      <c r="ETH67" s="262"/>
      <c r="ETI67" s="262"/>
      <c r="ETJ67" s="262"/>
      <c r="ETK67" s="470"/>
      <c r="ETL67" s="470"/>
      <c r="ETM67" s="470"/>
      <c r="ETN67" s="349"/>
      <c r="ETO67" s="262"/>
      <c r="ETP67" s="262"/>
      <c r="ETQ67" s="262"/>
      <c r="ETR67" s="350"/>
      <c r="ETS67" s="262"/>
      <c r="ETT67" s="262"/>
      <c r="ETU67" s="262"/>
      <c r="ETV67" s="262"/>
      <c r="ETW67" s="262"/>
      <c r="ETX67" s="262"/>
      <c r="ETY67" s="262"/>
      <c r="ETZ67" s="262"/>
      <c r="EUA67" s="262"/>
      <c r="EUB67" s="470"/>
      <c r="EUC67" s="470"/>
      <c r="EUD67" s="470"/>
      <c r="EUE67" s="349"/>
      <c r="EUF67" s="262"/>
      <c r="EUG67" s="262"/>
      <c r="EUH67" s="262"/>
      <c r="EUI67" s="350"/>
      <c r="EUJ67" s="262"/>
      <c r="EUK67" s="262"/>
      <c r="EUL67" s="262"/>
      <c r="EUM67" s="262"/>
      <c r="EUN67" s="262"/>
      <c r="EUO67" s="262"/>
      <c r="EUP67" s="262"/>
      <c r="EUQ67" s="262"/>
      <c r="EUR67" s="262"/>
      <c r="EUS67" s="470"/>
      <c r="EUT67" s="470"/>
      <c r="EUU67" s="470"/>
      <c r="EUV67" s="349"/>
      <c r="EUW67" s="262"/>
      <c r="EUX67" s="262"/>
      <c r="EUY67" s="262"/>
      <c r="EUZ67" s="350"/>
      <c r="EVA67" s="262"/>
      <c r="EVB67" s="262"/>
      <c r="EVC67" s="262"/>
      <c r="EVD67" s="262"/>
      <c r="EVE67" s="262"/>
      <c r="EVF67" s="262"/>
      <c r="EVG67" s="262"/>
      <c r="EVH67" s="262"/>
      <c r="EVI67" s="262"/>
      <c r="EVJ67" s="470"/>
      <c r="EVK67" s="470"/>
      <c r="EVL67" s="470"/>
      <c r="EVM67" s="349"/>
      <c r="EVN67" s="262"/>
      <c r="EVO67" s="262"/>
      <c r="EVP67" s="262"/>
      <c r="EVQ67" s="350"/>
      <c r="EVR67" s="262"/>
      <c r="EVS67" s="262"/>
      <c r="EVT67" s="262"/>
      <c r="EVU67" s="262"/>
      <c r="EVV67" s="262"/>
      <c r="EVW67" s="262"/>
      <c r="EVX67" s="262"/>
      <c r="EVY67" s="262"/>
      <c r="EVZ67" s="262"/>
      <c r="EWA67" s="470"/>
      <c r="EWB67" s="470"/>
      <c r="EWC67" s="470"/>
      <c r="EWD67" s="349"/>
      <c r="EWE67" s="262"/>
      <c r="EWF67" s="262"/>
      <c r="EWG67" s="262"/>
      <c r="EWH67" s="350"/>
      <c r="EWI67" s="262"/>
      <c r="EWJ67" s="262"/>
      <c r="EWK67" s="262"/>
      <c r="EWL67" s="262"/>
      <c r="EWM67" s="262"/>
      <c r="EWN67" s="262"/>
      <c r="EWO67" s="262"/>
      <c r="EWP67" s="262"/>
      <c r="EWQ67" s="262"/>
      <c r="EWR67" s="470"/>
      <c r="EWS67" s="470"/>
      <c r="EWT67" s="470"/>
      <c r="EWU67" s="349"/>
      <c r="EWV67" s="262"/>
      <c r="EWW67" s="262"/>
      <c r="EWX67" s="262"/>
      <c r="EWY67" s="350"/>
      <c r="EWZ67" s="262"/>
      <c r="EXA67" s="262"/>
      <c r="EXB67" s="262"/>
      <c r="EXC67" s="262"/>
      <c r="EXD67" s="262"/>
      <c r="EXE67" s="262"/>
      <c r="EXF67" s="262"/>
      <c r="EXG67" s="262"/>
      <c r="EXH67" s="262"/>
      <c r="EXI67" s="470"/>
      <c r="EXJ67" s="470"/>
      <c r="EXK67" s="470"/>
      <c r="EXL67" s="349"/>
      <c r="EXM67" s="262"/>
      <c r="EXN67" s="262"/>
      <c r="EXO67" s="262"/>
      <c r="EXP67" s="350"/>
      <c r="EXQ67" s="262"/>
      <c r="EXR67" s="262"/>
      <c r="EXS67" s="262"/>
      <c r="EXT67" s="262"/>
      <c r="EXU67" s="262"/>
      <c r="EXV67" s="262"/>
      <c r="EXW67" s="262"/>
      <c r="EXX67" s="262"/>
      <c r="EXY67" s="262"/>
      <c r="EXZ67" s="470"/>
      <c r="EYA67" s="470"/>
      <c r="EYB67" s="470"/>
      <c r="EYC67" s="349"/>
      <c r="EYD67" s="262"/>
      <c r="EYE67" s="262"/>
      <c r="EYF67" s="262"/>
      <c r="EYG67" s="350"/>
      <c r="EYH67" s="262"/>
      <c r="EYI67" s="262"/>
      <c r="EYJ67" s="262"/>
      <c r="EYK67" s="262"/>
      <c r="EYL67" s="262"/>
      <c r="EYM67" s="262"/>
      <c r="EYN67" s="262"/>
      <c r="EYO67" s="262"/>
      <c r="EYP67" s="262"/>
      <c r="EYQ67" s="470"/>
      <c r="EYR67" s="470"/>
      <c r="EYS67" s="470"/>
      <c r="EYT67" s="349"/>
      <c r="EYU67" s="262"/>
      <c r="EYV67" s="262"/>
      <c r="EYW67" s="262"/>
      <c r="EYX67" s="350"/>
      <c r="EYY67" s="262"/>
      <c r="EYZ67" s="262"/>
      <c r="EZA67" s="262"/>
      <c r="EZB67" s="262"/>
      <c r="EZC67" s="262"/>
      <c r="EZD67" s="262"/>
      <c r="EZE67" s="262"/>
      <c r="EZF67" s="262"/>
      <c r="EZG67" s="262"/>
      <c r="EZH67" s="470"/>
      <c r="EZI67" s="470"/>
      <c r="EZJ67" s="470"/>
      <c r="EZK67" s="349"/>
      <c r="EZL67" s="262"/>
      <c r="EZM67" s="262"/>
      <c r="EZN67" s="262"/>
      <c r="EZO67" s="350"/>
      <c r="EZP67" s="262"/>
      <c r="EZQ67" s="262"/>
      <c r="EZR67" s="262"/>
      <c r="EZS67" s="262"/>
      <c r="EZT67" s="262"/>
      <c r="EZU67" s="262"/>
      <c r="EZV67" s="262"/>
      <c r="EZW67" s="262"/>
      <c r="EZX67" s="262"/>
      <c r="EZY67" s="470"/>
      <c r="EZZ67" s="470"/>
      <c r="FAA67" s="470"/>
      <c r="FAB67" s="349"/>
      <c r="FAC67" s="262"/>
      <c r="FAD67" s="262"/>
      <c r="FAE67" s="262"/>
      <c r="FAF67" s="350"/>
      <c r="FAG67" s="262"/>
      <c r="FAH67" s="262"/>
      <c r="FAI67" s="262"/>
      <c r="FAJ67" s="262"/>
      <c r="FAK67" s="262"/>
      <c r="FAL67" s="262"/>
      <c r="FAM67" s="262"/>
      <c r="FAN67" s="262"/>
      <c r="FAO67" s="262"/>
      <c r="FAP67" s="470"/>
      <c r="FAQ67" s="470"/>
      <c r="FAR67" s="470"/>
      <c r="FAS67" s="349"/>
      <c r="FAT67" s="262"/>
      <c r="FAU67" s="262"/>
      <c r="FAV67" s="262"/>
      <c r="FAW67" s="350"/>
      <c r="FAX67" s="262"/>
      <c r="FAY67" s="262"/>
      <c r="FAZ67" s="262"/>
      <c r="FBA67" s="262"/>
      <c r="FBB67" s="262"/>
      <c r="FBC67" s="262"/>
      <c r="FBD67" s="262"/>
      <c r="FBE67" s="262"/>
      <c r="FBF67" s="262"/>
      <c r="FBG67" s="470"/>
      <c r="FBH67" s="470"/>
      <c r="FBI67" s="470"/>
      <c r="FBJ67" s="349"/>
      <c r="FBK67" s="262"/>
      <c r="FBL67" s="262"/>
      <c r="FBM67" s="262"/>
      <c r="FBN67" s="350"/>
      <c r="FBO67" s="262"/>
      <c r="FBP67" s="262"/>
      <c r="FBQ67" s="262"/>
      <c r="FBR67" s="262"/>
      <c r="FBS67" s="262"/>
      <c r="FBT67" s="262"/>
      <c r="FBU67" s="262"/>
      <c r="FBV67" s="262"/>
      <c r="FBW67" s="262"/>
      <c r="FBX67" s="470"/>
      <c r="FBY67" s="470"/>
      <c r="FBZ67" s="470"/>
      <c r="FCA67" s="349"/>
      <c r="FCB67" s="262"/>
      <c r="FCC67" s="262"/>
      <c r="FCD67" s="262"/>
      <c r="FCE67" s="350"/>
      <c r="FCF67" s="262"/>
      <c r="FCG67" s="262"/>
      <c r="FCH67" s="262"/>
      <c r="FCI67" s="262"/>
      <c r="FCJ67" s="262"/>
      <c r="FCK67" s="262"/>
      <c r="FCL67" s="262"/>
      <c r="FCM67" s="262"/>
      <c r="FCN67" s="262"/>
      <c r="FCO67" s="470"/>
      <c r="FCP67" s="470"/>
      <c r="FCQ67" s="470"/>
      <c r="FCR67" s="349"/>
      <c r="FCS67" s="262"/>
      <c r="FCT67" s="262"/>
      <c r="FCU67" s="262"/>
      <c r="FCV67" s="350"/>
      <c r="FCW67" s="262"/>
      <c r="FCX67" s="262"/>
      <c r="FCY67" s="262"/>
      <c r="FCZ67" s="262"/>
      <c r="FDA67" s="262"/>
      <c r="FDB67" s="262"/>
      <c r="FDC67" s="262"/>
      <c r="FDD67" s="262"/>
      <c r="FDE67" s="262"/>
      <c r="FDF67" s="470"/>
      <c r="FDG67" s="470"/>
      <c r="FDH67" s="470"/>
      <c r="FDI67" s="349"/>
      <c r="FDJ67" s="262"/>
      <c r="FDK67" s="262"/>
      <c r="FDL67" s="262"/>
      <c r="FDM67" s="350"/>
      <c r="FDN67" s="262"/>
      <c r="FDO67" s="262"/>
      <c r="FDP67" s="262"/>
      <c r="FDQ67" s="262"/>
      <c r="FDR67" s="262"/>
      <c r="FDS67" s="262"/>
      <c r="FDT67" s="262"/>
      <c r="FDU67" s="262"/>
      <c r="FDV67" s="262"/>
      <c r="FDW67" s="470"/>
      <c r="FDX67" s="470"/>
      <c r="FDY67" s="470"/>
      <c r="FDZ67" s="349"/>
      <c r="FEA67" s="262"/>
      <c r="FEB67" s="262"/>
      <c r="FEC67" s="262"/>
      <c r="FED67" s="350"/>
      <c r="FEE67" s="262"/>
      <c r="FEF67" s="262"/>
      <c r="FEG67" s="262"/>
      <c r="FEH67" s="262"/>
      <c r="FEI67" s="262"/>
      <c r="FEJ67" s="262"/>
      <c r="FEK67" s="262"/>
      <c r="FEL67" s="262"/>
      <c r="FEM67" s="262"/>
      <c r="FEN67" s="470"/>
      <c r="FEO67" s="470"/>
      <c r="FEP67" s="470"/>
      <c r="FEQ67" s="349"/>
      <c r="FER67" s="262"/>
      <c r="FES67" s="262"/>
      <c r="FET67" s="262"/>
      <c r="FEU67" s="350"/>
      <c r="FEV67" s="262"/>
      <c r="FEW67" s="262"/>
      <c r="FEX67" s="262"/>
      <c r="FEY67" s="262"/>
      <c r="FEZ67" s="262"/>
      <c r="FFA67" s="262"/>
      <c r="FFB67" s="262"/>
      <c r="FFC67" s="262"/>
      <c r="FFD67" s="262"/>
      <c r="FFE67" s="470"/>
      <c r="FFF67" s="470"/>
      <c r="FFG67" s="470"/>
      <c r="FFH67" s="349"/>
      <c r="FFI67" s="262"/>
      <c r="FFJ67" s="262"/>
      <c r="FFK67" s="262"/>
      <c r="FFL67" s="350"/>
      <c r="FFM67" s="262"/>
      <c r="FFN67" s="262"/>
      <c r="FFO67" s="262"/>
      <c r="FFP67" s="262"/>
      <c r="FFQ67" s="262"/>
      <c r="FFR67" s="262"/>
      <c r="FFS67" s="262"/>
      <c r="FFT67" s="262"/>
      <c r="FFU67" s="262"/>
      <c r="FFV67" s="470"/>
      <c r="FFW67" s="470"/>
      <c r="FFX67" s="470"/>
      <c r="FFY67" s="349"/>
      <c r="FFZ67" s="262"/>
      <c r="FGA67" s="262"/>
      <c r="FGB67" s="262"/>
      <c r="FGC67" s="350"/>
      <c r="FGD67" s="262"/>
      <c r="FGE67" s="262"/>
      <c r="FGF67" s="262"/>
      <c r="FGG67" s="262"/>
      <c r="FGH67" s="262"/>
      <c r="FGI67" s="262"/>
      <c r="FGJ67" s="262"/>
      <c r="FGK67" s="262"/>
      <c r="FGL67" s="262"/>
      <c r="FGM67" s="470"/>
      <c r="FGN67" s="470"/>
      <c r="FGO67" s="470"/>
      <c r="FGP67" s="349"/>
      <c r="FGQ67" s="262"/>
      <c r="FGR67" s="262"/>
      <c r="FGS67" s="262"/>
      <c r="FGT67" s="350"/>
      <c r="FGU67" s="262"/>
      <c r="FGV67" s="262"/>
      <c r="FGW67" s="262"/>
      <c r="FGX67" s="262"/>
      <c r="FGY67" s="262"/>
      <c r="FGZ67" s="262"/>
      <c r="FHA67" s="262"/>
      <c r="FHB67" s="262"/>
      <c r="FHC67" s="262"/>
      <c r="FHD67" s="470"/>
      <c r="FHE67" s="470"/>
      <c r="FHF67" s="470"/>
      <c r="FHG67" s="349"/>
      <c r="FHH67" s="262"/>
      <c r="FHI67" s="262"/>
      <c r="FHJ67" s="262"/>
      <c r="FHK67" s="350"/>
      <c r="FHL67" s="262"/>
      <c r="FHM67" s="262"/>
      <c r="FHN67" s="262"/>
      <c r="FHO67" s="262"/>
      <c r="FHP67" s="262"/>
      <c r="FHQ67" s="262"/>
      <c r="FHR67" s="262"/>
      <c r="FHS67" s="262"/>
      <c r="FHT67" s="262"/>
      <c r="FHU67" s="470"/>
      <c r="FHV67" s="470"/>
      <c r="FHW67" s="470"/>
      <c r="FHX67" s="349"/>
      <c r="FHY67" s="262"/>
      <c r="FHZ67" s="262"/>
      <c r="FIA67" s="262"/>
      <c r="FIB67" s="350"/>
      <c r="FIC67" s="262"/>
      <c r="FID67" s="262"/>
      <c r="FIE67" s="262"/>
      <c r="FIF67" s="262"/>
      <c r="FIG67" s="262"/>
      <c r="FIH67" s="262"/>
      <c r="FII67" s="262"/>
      <c r="FIJ67" s="262"/>
      <c r="FIK67" s="262"/>
      <c r="FIL67" s="470"/>
      <c r="FIM67" s="470"/>
      <c r="FIN67" s="470"/>
      <c r="FIO67" s="349"/>
      <c r="FIP67" s="262"/>
      <c r="FIQ67" s="262"/>
      <c r="FIR67" s="262"/>
      <c r="FIS67" s="350"/>
      <c r="FIT67" s="262"/>
      <c r="FIU67" s="262"/>
      <c r="FIV67" s="262"/>
      <c r="FIW67" s="262"/>
      <c r="FIX67" s="262"/>
      <c r="FIY67" s="262"/>
      <c r="FIZ67" s="262"/>
      <c r="FJA67" s="262"/>
      <c r="FJB67" s="262"/>
      <c r="FJC67" s="470"/>
      <c r="FJD67" s="470"/>
      <c r="FJE67" s="470"/>
      <c r="FJF67" s="349"/>
      <c r="FJG67" s="262"/>
      <c r="FJH67" s="262"/>
      <c r="FJI67" s="262"/>
      <c r="FJJ67" s="350"/>
      <c r="FJK67" s="262"/>
      <c r="FJL67" s="262"/>
      <c r="FJM67" s="262"/>
      <c r="FJN67" s="262"/>
      <c r="FJO67" s="262"/>
      <c r="FJP67" s="262"/>
      <c r="FJQ67" s="262"/>
      <c r="FJR67" s="262"/>
      <c r="FJS67" s="262"/>
      <c r="FJT67" s="470"/>
      <c r="FJU67" s="470"/>
      <c r="FJV67" s="470"/>
      <c r="FJW67" s="349"/>
      <c r="FJX67" s="262"/>
      <c r="FJY67" s="262"/>
      <c r="FJZ67" s="262"/>
      <c r="FKA67" s="350"/>
      <c r="FKB67" s="262"/>
      <c r="FKC67" s="262"/>
      <c r="FKD67" s="262"/>
      <c r="FKE67" s="262"/>
      <c r="FKF67" s="262"/>
      <c r="FKG67" s="262"/>
      <c r="FKH67" s="262"/>
      <c r="FKI67" s="262"/>
      <c r="FKJ67" s="262"/>
      <c r="FKK67" s="470"/>
      <c r="FKL67" s="470"/>
      <c r="FKM67" s="470"/>
      <c r="FKN67" s="349"/>
      <c r="FKO67" s="262"/>
      <c r="FKP67" s="262"/>
      <c r="FKQ67" s="262"/>
      <c r="FKR67" s="350"/>
      <c r="FKS67" s="262"/>
      <c r="FKT67" s="262"/>
      <c r="FKU67" s="262"/>
      <c r="FKV67" s="262"/>
      <c r="FKW67" s="262"/>
      <c r="FKX67" s="262"/>
      <c r="FKY67" s="262"/>
      <c r="FKZ67" s="262"/>
      <c r="FLA67" s="262"/>
      <c r="FLB67" s="470"/>
      <c r="FLC67" s="470"/>
      <c r="FLD67" s="470"/>
      <c r="FLE67" s="349"/>
      <c r="FLF67" s="262"/>
      <c r="FLG67" s="262"/>
      <c r="FLH67" s="262"/>
      <c r="FLI67" s="350"/>
      <c r="FLJ67" s="262"/>
      <c r="FLK67" s="262"/>
      <c r="FLL67" s="262"/>
      <c r="FLM67" s="262"/>
      <c r="FLN67" s="262"/>
      <c r="FLO67" s="262"/>
      <c r="FLP67" s="262"/>
      <c r="FLQ67" s="262"/>
      <c r="FLR67" s="262"/>
      <c r="FLS67" s="470"/>
      <c r="FLT67" s="470"/>
      <c r="FLU67" s="470"/>
      <c r="FLV67" s="349"/>
      <c r="FLW67" s="262"/>
      <c r="FLX67" s="262"/>
      <c r="FLY67" s="262"/>
      <c r="FLZ67" s="350"/>
      <c r="FMA67" s="262"/>
      <c r="FMB67" s="262"/>
      <c r="FMC67" s="262"/>
      <c r="FMD67" s="262"/>
      <c r="FME67" s="262"/>
      <c r="FMF67" s="262"/>
      <c r="FMG67" s="262"/>
      <c r="FMH67" s="262"/>
      <c r="FMI67" s="262"/>
      <c r="FMJ67" s="470"/>
      <c r="FMK67" s="470"/>
      <c r="FML67" s="470"/>
      <c r="FMM67" s="349"/>
      <c r="FMN67" s="262"/>
      <c r="FMO67" s="262"/>
      <c r="FMP67" s="262"/>
      <c r="FMQ67" s="350"/>
      <c r="FMR67" s="262"/>
      <c r="FMS67" s="262"/>
      <c r="FMT67" s="262"/>
      <c r="FMU67" s="262"/>
      <c r="FMV67" s="262"/>
      <c r="FMW67" s="262"/>
      <c r="FMX67" s="262"/>
      <c r="FMY67" s="262"/>
      <c r="FMZ67" s="262"/>
      <c r="FNA67" s="470"/>
      <c r="FNB67" s="470"/>
      <c r="FNC67" s="470"/>
      <c r="FND67" s="349"/>
      <c r="FNE67" s="262"/>
      <c r="FNF67" s="262"/>
      <c r="FNG67" s="262"/>
      <c r="FNH67" s="350"/>
      <c r="FNI67" s="262"/>
      <c r="FNJ67" s="262"/>
      <c r="FNK67" s="262"/>
      <c r="FNL67" s="262"/>
      <c r="FNM67" s="262"/>
      <c r="FNN67" s="262"/>
      <c r="FNO67" s="262"/>
      <c r="FNP67" s="262"/>
      <c r="FNQ67" s="262"/>
      <c r="FNR67" s="470"/>
      <c r="FNS67" s="470"/>
      <c r="FNT67" s="470"/>
      <c r="FNU67" s="349"/>
      <c r="FNV67" s="262"/>
      <c r="FNW67" s="262"/>
      <c r="FNX67" s="262"/>
      <c r="FNY67" s="350"/>
      <c r="FNZ67" s="262"/>
      <c r="FOA67" s="262"/>
      <c r="FOB67" s="262"/>
      <c r="FOC67" s="262"/>
      <c r="FOD67" s="262"/>
      <c r="FOE67" s="262"/>
      <c r="FOF67" s="262"/>
      <c r="FOG67" s="262"/>
      <c r="FOH67" s="262"/>
      <c r="FOI67" s="470"/>
      <c r="FOJ67" s="470"/>
      <c r="FOK67" s="470"/>
      <c r="FOL67" s="349"/>
      <c r="FOM67" s="262"/>
      <c r="FON67" s="262"/>
      <c r="FOO67" s="262"/>
      <c r="FOP67" s="350"/>
      <c r="FOQ67" s="262"/>
      <c r="FOR67" s="262"/>
      <c r="FOS67" s="262"/>
      <c r="FOT67" s="262"/>
      <c r="FOU67" s="262"/>
      <c r="FOV67" s="262"/>
      <c r="FOW67" s="262"/>
      <c r="FOX67" s="262"/>
      <c r="FOY67" s="262"/>
      <c r="FOZ67" s="470"/>
      <c r="FPA67" s="470"/>
      <c r="FPB67" s="470"/>
      <c r="FPC67" s="349"/>
      <c r="FPD67" s="262"/>
      <c r="FPE67" s="262"/>
      <c r="FPF67" s="262"/>
      <c r="FPG67" s="350"/>
      <c r="FPH67" s="262"/>
      <c r="FPI67" s="262"/>
      <c r="FPJ67" s="262"/>
      <c r="FPK67" s="262"/>
      <c r="FPL67" s="262"/>
      <c r="FPM67" s="262"/>
      <c r="FPN67" s="262"/>
      <c r="FPO67" s="262"/>
      <c r="FPP67" s="262"/>
      <c r="FPQ67" s="470"/>
      <c r="FPR67" s="470"/>
      <c r="FPS67" s="470"/>
      <c r="FPT67" s="349"/>
      <c r="FPU67" s="262"/>
      <c r="FPV67" s="262"/>
      <c r="FPW67" s="262"/>
      <c r="FPX67" s="350"/>
      <c r="FPY67" s="262"/>
      <c r="FPZ67" s="262"/>
      <c r="FQA67" s="262"/>
      <c r="FQB67" s="262"/>
      <c r="FQC67" s="262"/>
      <c r="FQD67" s="262"/>
      <c r="FQE67" s="262"/>
      <c r="FQF67" s="262"/>
      <c r="FQG67" s="262"/>
      <c r="FQH67" s="470"/>
      <c r="FQI67" s="470"/>
      <c r="FQJ67" s="470"/>
      <c r="FQK67" s="349"/>
      <c r="FQL67" s="262"/>
      <c r="FQM67" s="262"/>
      <c r="FQN67" s="262"/>
      <c r="FQO67" s="350"/>
      <c r="FQP67" s="262"/>
      <c r="FQQ67" s="262"/>
      <c r="FQR67" s="262"/>
      <c r="FQS67" s="262"/>
      <c r="FQT67" s="262"/>
      <c r="FQU67" s="262"/>
      <c r="FQV67" s="262"/>
      <c r="FQW67" s="262"/>
      <c r="FQX67" s="262"/>
      <c r="FQY67" s="470"/>
      <c r="FQZ67" s="470"/>
      <c r="FRA67" s="470"/>
      <c r="FRB67" s="349"/>
      <c r="FRC67" s="262"/>
      <c r="FRD67" s="262"/>
      <c r="FRE67" s="262"/>
      <c r="FRF67" s="350"/>
      <c r="FRG67" s="262"/>
      <c r="FRH67" s="262"/>
      <c r="FRI67" s="262"/>
      <c r="FRJ67" s="262"/>
      <c r="FRK67" s="262"/>
      <c r="FRL67" s="262"/>
      <c r="FRM67" s="262"/>
      <c r="FRN67" s="262"/>
      <c r="FRO67" s="262"/>
      <c r="FRP67" s="470"/>
      <c r="FRQ67" s="470"/>
      <c r="FRR67" s="470"/>
      <c r="FRS67" s="349"/>
      <c r="FRT67" s="262"/>
      <c r="FRU67" s="262"/>
      <c r="FRV67" s="262"/>
      <c r="FRW67" s="350"/>
      <c r="FRX67" s="262"/>
      <c r="FRY67" s="262"/>
      <c r="FRZ67" s="262"/>
      <c r="FSA67" s="262"/>
      <c r="FSB67" s="262"/>
      <c r="FSC67" s="262"/>
      <c r="FSD67" s="262"/>
      <c r="FSE67" s="262"/>
      <c r="FSF67" s="262"/>
      <c r="FSG67" s="470"/>
      <c r="FSH67" s="470"/>
      <c r="FSI67" s="470"/>
      <c r="FSJ67" s="349"/>
      <c r="FSK67" s="262"/>
      <c r="FSL67" s="262"/>
      <c r="FSM67" s="262"/>
      <c r="FSN67" s="350"/>
      <c r="FSO67" s="262"/>
      <c r="FSP67" s="262"/>
      <c r="FSQ67" s="262"/>
      <c r="FSR67" s="262"/>
      <c r="FSS67" s="262"/>
      <c r="FST67" s="262"/>
      <c r="FSU67" s="262"/>
      <c r="FSV67" s="262"/>
      <c r="FSW67" s="262"/>
      <c r="FSX67" s="470"/>
      <c r="FSY67" s="470"/>
      <c r="FSZ67" s="470"/>
      <c r="FTA67" s="349"/>
      <c r="FTB67" s="262"/>
      <c r="FTC67" s="262"/>
      <c r="FTD67" s="262"/>
      <c r="FTE67" s="350"/>
      <c r="FTF67" s="262"/>
      <c r="FTG67" s="262"/>
      <c r="FTH67" s="262"/>
      <c r="FTI67" s="262"/>
      <c r="FTJ67" s="262"/>
      <c r="FTK67" s="262"/>
      <c r="FTL67" s="262"/>
      <c r="FTM67" s="262"/>
      <c r="FTN67" s="262"/>
      <c r="FTO67" s="470"/>
      <c r="FTP67" s="470"/>
      <c r="FTQ67" s="470"/>
      <c r="FTR67" s="349"/>
      <c r="FTS67" s="262"/>
      <c r="FTT67" s="262"/>
      <c r="FTU67" s="262"/>
      <c r="FTV67" s="350"/>
      <c r="FTW67" s="262"/>
      <c r="FTX67" s="262"/>
      <c r="FTY67" s="262"/>
      <c r="FTZ67" s="262"/>
      <c r="FUA67" s="262"/>
      <c r="FUB67" s="262"/>
      <c r="FUC67" s="262"/>
      <c r="FUD67" s="262"/>
      <c r="FUE67" s="262"/>
      <c r="FUF67" s="470"/>
      <c r="FUG67" s="470"/>
      <c r="FUH67" s="470"/>
      <c r="FUI67" s="349"/>
      <c r="FUJ67" s="262"/>
      <c r="FUK67" s="262"/>
      <c r="FUL67" s="262"/>
      <c r="FUM67" s="350"/>
      <c r="FUN67" s="262"/>
      <c r="FUO67" s="262"/>
      <c r="FUP67" s="262"/>
      <c r="FUQ67" s="262"/>
      <c r="FUR67" s="262"/>
      <c r="FUS67" s="262"/>
      <c r="FUT67" s="262"/>
      <c r="FUU67" s="262"/>
      <c r="FUV67" s="262"/>
      <c r="FUW67" s="470"/>
      <c r="FUX67" s="470"/>
      <c r="FUY67" s="470"/>
      <c r="FUZ67" s="349"/>
      <c r="FVA67" s="262"/>
      <c r="FVB67" s="262"/>
      <c r="FVC67" s="262"/>
      <c r="FVD67" s="350"/>
      <c r="FVE67" s="262"/>
      <c r="FVF67" s="262"/>
      <c r="FVG67" s="262"/>
      <c r="FVH67" s="262"/>
      <c r="FVI67" s="262"/>
      <c r="FVJ67" s="262"/>
      <c r="FVK67" s="262"/>
      <c r="FVL67" s="262"/>
      <c r="FVM67" s="262"/>
      <c r="FVN67" s="470"/>
      <c r="FVO67" s="470"/>
      <c r="FVP67" s="470"/>
      <c r="FVQ67" s="349"/>
      <c r="FVR67" s="262"/>
      <c r="FVS67" s="262"/>
      <c r="FVT67" s="262"/>
      <c r="FVU67" s="350"/>
      <c r="FVV67" s="262"/>
      <c r="FVW67" s="262"/>
      <c r="FVX67" s="262"/>
      <c r="FVY67" s="262"/>
      <c r="FVZ67" s="262"/>
      <c r="FWA67" s="262"/>
      <c r="FWB67" s="262"/>
      <c r="FWC67" s="262"/>
      <c r="FWD67" s="262"/>
      <c r="FWE67" s="470"/>
      <c r="FWF67" s="470"/>
      <c r="FWG67" s="470"/>
      <c r="FWH67" s="349"/>
      <c r="FWI67" s="262"/>
      <c r="FWJ67" s="262"/>
      <c r="FWK67" s="262"/>
      <c r="FWL67" s="350"/>
      <c r="FWM67" s="262"/>
      <c r="FWN67" s="262"/>
      <c r="FWO67" s="262"/>
      <c r="FWP67" s="262"/>
      <c r="FWQ67" s="262"/>
      <c r="FWR67" s="262"/>
      <c r="FWS67" s="262"/>
      <c r="FWT67" s="262"/>
      <c r="FWU67" s="262"/>
      <c r="FWV67" s="470"/>
      <c r="FWW67" s="470"/>
      <c r="FWX67" s="470"/>
      <c r="FWY67" s="349"/>
      <c r="FWZ67" s="262"/>
      <c r="FXA67" s="262"/>
      <c r="FXB67" s="262"/>
      <c r="FXC67" s="350"/>
      <c r="FXD67" s="262"/>
      <c r="FXE67" s="262"/>
      <c r="FXF67" s="262"/>
      <c r="FXG67" s="262"/>
      <c r="FXH67" s="262"/>
      <c r="FXI67" s="262"/>
      <c r="FXJ67" s="262"/>
      <c r="FXK67" s="262"/>
      <c r="FXL67" s="262"/>
      <c r="FXM67" s="470"/>
      <c r="FXN67" s="470"/>
      <c r="FXO67" s="470"/>
      <c r="FXP67" s="349"/>
      <c r="FXQ67" s="262"/>
      <c r="FXR67" s="262"/>
      <c r="FXS67" s="262"/>
      <c r="FXT67" s="350"/>
      <c r="FXU67" s="262"/>
      <c r="FXV67" s="262"/>
      <c r="FXW67" s="262"/>
      <c r="FXX67" s="262"/>
      <c r="FXY67" s="262"/>
      <c r="FXZ67" s="262"/>
      <c r="FYA67" s="262"/>
      <c r="FYB67" s="262"/>
      <c r="FYC67" s="262"/>
      <c r="FYD67" s="470"/>
      <c r="FYE67" s="470"/>
      <c r="FYF67" s="470"/>
      <c r="FYG67" s="349"/>
      <c r="FYH67" s="262"/>
      <c r="FYI67" s="262"/>
      <c r="FYJ67" s="262"/>
      <c r="FYK67" s="350"/>
      <c r="FYL67" s="262"/>
      <c r="FYM67" s="262"/>
      <c r="FYN67" s="262"/>
      <c r="FYO67" s="262"/>
      <c r="FYP67" s="262"/>
      <c r="FYQ67" s="262"/>
      <c r="FYR67" s="262"/>
      <c r="FYS67" s="262"/>
      <c r="FYT67" s="262"/>
      <c r="FYU67" s="470"/>
      <c r="FYV67" s="470"/>
      <c r="FYW67" s="470"/>
      <c r="FYX67" s="349"/>
      <c r="FYY67" s="262"/>
      <c r="FYZ67" s="262"/>
      <c r="FZA67" s="262"/>
      <c r="FZB67" s="350"/>
      <c r="FZC67" s="262"/>
      <c r="FZD67" s="262"/>
      <c r="FZE67" s="262"/>
      <c r="FZF67" s="262"/>
      <c r="FZG67" s="262"/>
      <c r="FZH67" s="262"/>
      <c r="FZI67" s="262"/>
      <c r="FZJ67" s="262"/>
      <c r="FZK67" s="262"/>
      <c r="FZL67" s="470"/>
      <c r="FZM67" s="470"/>
      <c r="FZN67" s="470"/>
      <c r="FZO67" s="349"/>
      <c r="FZP67" s="262"/>
      <c r="FZQ67" s="262"/>
      <c r="FZR67" s="262"/>
      <c r="FZS67" s="350"/>
      <c r="FZT67" s="262"/>
      <c r="FZU67" s="262"/>
      <c r="FZV67" s="262"/>
      <c r="FZW67" s="262"/>
      <c r="FZX67" s="262"/>
      <c r="FZY67" s="262"/>
      <c r="FZZ67" s="262"/>
      <c r="GAA67" s="262"/>
      <c r="GAB67" s="262"/>
      <c r="GAC67" s="470"/>
      <c r="GAD67" s="470"/>
      <c r="GAE67" s="470"/>
      <c r="GAF67" s="349"/>
      <c r="GAG67" s="262"/>
      <c r="GAH67" s="262"/>
      <c r="GAI67" s="262"/>
      <c r="GAJ67" s="350"/>
      <c r="GAK67" s="262"/>
      <c r="GAL67" s="262"/>
      <c r="GAM67" s="262"/>
      <c r="GAN67" s="262"/>
      <c r="GAO67" s="262"/>
      <c r="GAP67" s="262"/>
      <c r="GAQ67" s="262"/>
      <c r="GAR67" s="262"/>
      <c r="GAS67" s="262"/>
      <c r="GAT67" s="470"/>
      <c r="GAU67" s="470"/>
      <c r="GAV67" s="470"/>
      <c r="GAW67" s="349"/>
      <c r="GAX67" s="262"/>
      <c r="GAY67" s="262"/>
      <c r="GAZ67" s="262"/>
      <c r="GBA67" s="350"/>
      <c r="GBB67" s="262"/>
      <c r="GBC67" s="262"/>
      <c r="GBD67" s="262"/>
      <c r="GBE67" s="262"/>
      <c r="GBF67" s="262"/>
      <c r="GBG67" s="262"/>
      <c r="GBH67" s="262"/>
      <c r="GBI67" s="262"/>
      <c r="GBJ67" s="262"/>
      <c r="GBK67" s="470"/>
      <c r="GBL67" s="470"/>
      <c r="GBM67" s="470"/>
      <c r="GBN67" s="349"/>
      <c r="GBO67" s="262"/>
      <c r="GBP67" s="262"/>
      <c r="GBQ67" s="262"/>
      <c r="GBR67" s="350"/>
      <c r="GBS67" s="262"/>
      <c r="GBT67" s="262"/>
      <c r="GBU67" s="262"/>
      <c r="GBV67" s="262"/>
      <c r="GBW67" s="262"/>
      <c r="GBX67" s="262"/>
      <c r="GBY67" s="262"/>
      <c r="GBZ67" s="262"/>
      <c r="GCA67" s="262"/>
      <c r="GCB67" s="470"/>
      <c r="GCC67" s="470"/>
      <c r="GCD67" s="470"/>
      <c r="GCE67" s="349"/>
      <c r="GCF67" s="262"/>
      <c r="GCG67" s="262"/>
      <c r="GCH67" s="262"/>
      <c r="GCI67" s="350"/>
      <c r="GCJ67" s="262"/>
      <c r="GCK67" s="262"/>
      <c r="GCL67" s="262"/>
      <c r="GCM67" s="262"/>
      <c r="GCN67" s="262"/>
      <c r="GCO67" s="262"/>
      <c r="GCP67" s="262"/>
      <c r="GCQ67" s="262"/>
      <c r="GCR67" s="262"/>
      <c r="GCS67" s="470"/>
      <c r="GCT67" s="470"/>
      <c r="GCU67" s="470"/>
      <c r="GCV67" s="349"/>
      <c r="GCW67" s="262"/>
      <c r="GCX67" s="262"/>
      <c r="GCY67" s="262"/>
      <c r="GCZ67" s="350"/>
      <c r="GDA67" s="262"/>
      <c r="GDB67" s="262"/>
      <c r="GDC67" s="262"/>
      <c r="GDD67" s="262"/>
      <c r="GDE67" s="262"/>
      <c r="GDF67" s="262"/>
      <c r="GDG67" s="262"/>
      <c r="GDH67" s="262"/>
      <c r="GDI67" s="262"/>
      <c r="GDJ67" s="470"/>
      <c r="GDK67" s="470"/>
      <c r="GDL67" s="470"/>
      <c r="GDM67" s="349"/>
      <c r="GDN67" s="262"/>
      <c r="GDO67" s="262"/>
      <c r="GDP67" s="262"/>
      <c r="GDQ67" s="350"/>
      <c r="GDR67" s="262"/>
      <c r="GDS67" s="262"/>
      <c r="GDT67" s="262"/>
      <c r="GDU67" s="262"/>
      <c r="GDV67" s="262"/>
      <c r="GDW67" s="262"/>
      <c r="GDX67" s="262"/>
      <c r="GDY67" s="262"/>
      <c r="GDZ67" s="262"/>
      <c r="GEA67" s="470"/>
      <c r="GEB67" s="470"/>
      <c r="GEC67" s="470"/>
      <c r="GED67" s="349"/>
      <c r="GEE67" s="262"/>
      <c r="GEF67" s="262"/>
      <c r="GEG67" s="262"/>
      <c r="GEH67" s="350"/>
      <c r="GEI67" s="262"/>
      <c r="GEJ67" s="262"/>
      <c r="GEK67" s="262"/>
      <c r="GEL67" s="262"/>
      <c r="GEM67" s="262"/>
      <c r="GEN67" s="262"/>
      <c r="GEO67" s="262"/>
      <c r="GEP67" s="262"/>
      <c r="GEQ67" s="262"/>
      <c r="GER67" s="470"/>
      <c r="GES67" s="470"/>
      <c r="GET67" s="470"/>
      <c r="GEU67" s="349"/>
      <c r="GEV67" s="262"/>
      <c r="GEW67" s="262"/>
      <c r="GEX67" s="262"/>
      <c r="GEY67" s="350"/>
      <c r="GEZ67" s="262"/>
      <c r="GFA67" s="262"/>
      <c r="GFB67" s="262"/>
      <c r="GFC67" s="262"/>
      <c r="GFD67" s="262"/>
      <c r="GFE67" s="262"/>
      <c r="GFF67" s="262"/>
      <c r="GFG67" s="262"/>
      <c r="GFH67" s="262"/>
      <c r="GFI67" s="470"/>
      <c r="GFJ67" s="470"/>
      <c r="GFK67" s="470"/>
      <c r="GFL67" s="349"/>
      <c r="GFM67" s="262"/>
      <c r="GFN67" s="262"/>
      <c r="GFO67" s="262"/>
      <c r="GFP67" s="350"/>
      <c r="GFQ67" s="262"/>
      <c r="GFR67" s="262"/>
      <c r="GFS67" s="262"/>
      <c r="GFT67" s="262"/>
      <c r="GFU67" s="262"/>
      <c r="GFV67" s="262"/>
      <c r="GFW67" s="262"/>
      <c r="GFX67" s="262"/>
      <c r="GFY67" s="262"/>
      <c r="GFZ67" s="470"/>
      <c r="GGA67" s="470"/>
      <c r="GGB67" s="470"/>
      <c r="GGC67" s="349"/>
      <c r="GGD67" s="262"/>
      <c r="GGE67" s="262"/>
      <c r="GGF67" s="262"/>
      <c r="GGG67" s="350"/>
      <c r="GGH67" s="262"/>
      <c r="GGI67" s="262"/>
      <c r="GGJ67" s="262"/>
      <c r="GGK67" s="262"/>
      <c r="GGL67" s="262"/>
      <c r="GGM67" s="262"/>
      <c r="GGN67" s="262"/>
      <c r="GGO67" s="262"/>
      <c r="GGP67" s="262"/>
      <c r="GGQ67" s="470"/>
      <c r="GGR67" s="470"/>
      <c r="GGS67" s="470"/>
      <c r="GGT67" s="349"/>
      <c r="GGU67" s="262"/>
      <c r="GGV67" s="262"/>
      <c r="GGW67" s="262"/>
      <c r="GGX67" s="350"/>
      <c r="GGY67" s="262"/>
      <c r="GGZ67" s="262"/>
      <c r="GHA67" s="262"/>
      <c r="GHB67" s="262"/>
      <c r="GHC67" s="262"/>
      <c r="GHD67" s="262"/>
      <c r="GHE67" s="262"/>
      <c r="GHF67" s="262"/>
      <c r="GHG67" s="262"/>
      <c r="GHH67" s="470"/>
      <c r="GHI67" s="470"/>
      <c r="GHJ67" s="470"/>
      <c r="GHK67" s="349"/>
      <c r="GHL67" s="262"/>
      <c r="GHM67" s="262"/>
      <c r="GHN67" s="262"/>
      <c r="GHO67" s="350"/>
      <c r="GHP67" s="262"/>
      <c r="GHQ67" s="262"/>
      <c r="GHR67" s="262"/>
      <c r="GHS67" s="262"/>
      <c r="GHT67" s="262"/>
      <c r="GHU67" s="262"/>
      <c r="GHV67" s="262"/>
      <c r="GHW67" s="262"/>
      <c r="GHX67" s="262"/>
      <c r="GHY67" s="470"/>
      <c r="GHZ67" s="470"/>
      <c r="GIA67" s="470"/>
      <c r="GIB67" s="349"/>
      <c r="GIC67" s="262"/>
      <c r="GID67" s="262"/>
      <c r="GIE67" s="262"/>
      <c r="GIF67" s="350"/>
      <c r="GIG67" s="262"/>
      <c r="GIH67" s="262"/>
      <c r="GII67" s="262"/>
      <c r="GIJ67" s="262"/>
      <c r="GIK67" s="262"/>
      <c r="GIL67" s="262"/>
      <c r="GIM67" s="262"/>
      <c r="GIN67" s="262"/>
      <c r="GIO67" s="262"/>
      <c r="GIP67" s="470"/>
      <c r="GIQ67" s="470"/>
      <c r="GIR67" s="470"/>
      <c r="GIS67" s="349"/>
      <c r="GIT67" s="262"/>
      <c r="GIU67" s="262"/>
      <c r="GIV67" s="262"/>
      <c r="GIW67" s="350"/>
      <c r="GIX67" s="262"/>
      <c r="GIY67" s="262"/>
      <c r="GIZ67" s="262"/>
      <c r="GJA67" s="262"/>
      <c r="GJB67" s="262"/>
      <c r="GJC67" s="262"/>
      <c r="GJD67" s="262"/>
      <c r="GJE67" s="262"/>
      <c r="GJF67" s="262"/>
      <c r="GJG67" s="470"/>
      <c r="GJH67" s="470"/>
      <c r="GJI67" s="470"/>
      <c r="GJJ67" s="349"/>
      <c r="GJK67" s="262"/>
      <c r="GJL67" s="262"/>
      <c r="GJM67" s="262"/>
      <c r="GJN67" s="350"/>
      <c r="GJO67" s="262"/>
      <c r="GJP67" s="262"/>
      <c r="GJQ67" s="262"/>
      <c r="GJR67" s="262"/>
      <c r="GJS67" s="262"/>
      <c r="GJT67" s="262"/>
      <c r="GJU67" s="262"/>
      <c r="GJV67" s="262"/>
      <c r="GJW67" s="262"/>
      <c r="GJX67" s="470"/>
      <c r="GJY67" s="470"/>
      <c r="GJZ67" s="470"/>
      <c r="GKA67" s="349"/>
      <c r="GKB67" s="262"/>
      <c r="GKC67" s="262"/>
      <c r="GKD67" s="262"/>
      <c r="GKE67" s="350"/>
      <c r="GKF67" s="262"/>
      <c r="GKG67" s="262"/>
      <c r="GKH67" s="262"/>
      <c r="GKI67" s="262"/>
      <c r="GKJ67" s="262"/>
      <c r="GKK67" s="262"/>
      <c r="GKL67" s="262"/>
      <c r="GKM67" s="262"/>
      <c r="GKN67" s="262"/>
      <c r="GKO67" s="470"/>
      <c r="GKP67" s="470"/>
      <c r="GKQ67" s="470"/>
      <c r="GKR67" s="349"/>
      <c r="GKS67" s="262"/>
      <c r="GKT67" s="262"/>
      <c r="GKU67" s="262"/>
      <c r="GKV67" s="350"/>
      <c r="GKW67" s="262"/>
      <c r="GKX67" s="262"/>
      <c r="GKY67" s="262"/>
      <c r="GKZ67" s="262"/>
      <c r="GLA67" s="262"/>
      <c r="GLB67" s="262"/>
      <c r="GLC67" s="262"/>
      <c r="GLD67" s="262"/>
      <c r="GLE67" s="262"/>
      <c r="GLF67" s="470"/>
      <c r="GLG67" s="470"/>
      <c r="GLH67" s="470"/>
      <c r="GLI67" s="349"/>
      <c r="GLJ67" s="262"/>
      <c r="GLK67" s="262"/>
      <c r="GLL67" s="262"/>
      <c r="GLM67" s="350"/>
      <c r="GLN67" s="262"/>
      <c r="GLO67" s="262"/>
      <c r="GLP67" s="262"/>
      <c r="GLQ67" s="262"/>
      <c r="GLR67" s="262"/>
      <c r="GLS67" s="262"/>
      <c r="GLT67" s="262"/>
      <c r="GLU67" s="262"/>
      <c r="GLV67" s="262"/>
      <c r="GLW67" s="470"/>
      <c r="GLX67" s="470"/>
      <c r="GLY67" s="470"/>
      <c r="GLZ67" s="349"/>
      <c r="GMA67" s="262"/>
      <c r="GMB67" s="262"/>
      <c r="GMC67" s="262"/>
      <c r="GMD67" s="350"/>
      <c r="GME67" s="262"/>
      <c r="GMF67" s="262"/>
      <c r="GMG67" s="262"/>
      <c r="GMH67" s="262"/>
      <c r="GMI67" s="262"/>
      <c r="GMJ67" s="262"/>
      <c r="GMK67" s="262"/>
      <c r="GML67" s="262"/>
      <c r="GMM67" s="262"/>
      <c r="GMN67" s="470"/>
      <c r="GMO67" s="470"/>
      <c r="GMP67" s="470"/>
      <c r="GMQ67" s="349"/>
      <c r="GMR67" s="262"/>
      <c r="GMS67" s="262"/>
      <c r="GMT67" s="262"/>
      <c r="GMU67" s="350"/>
      <c r="GMV67" s="262"/>
      <c r="GMW67" s="262"/>
      <c r="GMX67" s="262"/>
      <c r="GMY67" s="262"/>
      <c r="GMZ67" s="262"/>
      <c r="GNA67" s="262"/>
      <c r="GNB67" s="262"/>
      <c r="GNC67" s="262"/>
      <c r="GND67" s="262"/>
      <c r="GNE67" s="470"/>
      <c r="GNF67" s="470"/>
      <c r="GNG67" s="470"/>
      <c r="GNH67" s="349"/>
      <c r="GNI67" s="262"/>
      <c r="GNJ67" s="262"/>
      <c r="GNK67" s="262"/>
      <c r="GNL67" s="350"/>
      <c r="GNM67" s="262"/>
      <c r="GNN67" s="262"/>
      <c r="GNO67" s="262"/>
      <c r="GNP67" s="262"/>
      <c r="GNQ67" s="262"/>
      <c r="GNR67" s="262"/>
      <c r="GNS67" s="262"/>
      <c r="GNT67" s="262"/>
      <c r="GNU67" s="262"/>
      <c r="GNV67" s="470"/>
      <c r="GNW67" s="470"/>
      <c r="GNX67" s="470"/>
      <c r="GNY67" s="349"/>
      <c r="GNZ67" s="262"/>
      <c r="GOA67" s="262"/>
      <c r="GOB67" s="262"/>
      <c r="GOC67" s="350"/>
      <c r="GOD67" s="262"/>
      <c r="GOE67" s="262"/>
      <c r="GOF67" s="262"/>
      <c r="GOG67" s="262"/>
      <c r="GOH67" s="262"/>
      <c r="GOI67" s="262"/>
      <c r="GOJ67" s="262"/>
      <c r="GOK67" s="262"/>
      <c r="GOL67" s="262"/>
      <c r="GOM67" s="470"/>
      <c r="GON67" s="470"/>
      <c r="GOO67" s="470"/>
      <c r="GOP67" s="349"/>
      <c r="GOQ67" s="262"/>
      <c r="GOR67" s="262"/>
      <c r="GOS67" s="262"/>
      <c r="GOT67" s="350"/>
      <c r="GOU67" s="262"/>
      <c r="GOV67" s="262"/>
      <c r="GOW67" s="262"/>
      <c r="GOX67" s="262"/>
      <c r="GOY67" s="262"/>
      <c r="GOZ67" s="262"/>
      <c r="GPA67" s="262"/>
      <c r="GPB67" s="262"/>
      <c r="GPC67" s="262"/>
      <c r="GPD67" s="470"/>
      <c r="GPE67" s="470"/>
      <c r="GPF67" s="470"/>
      <c r="GPG67" s="349"/>
      <c r="GPH67" s="262"/>
      <c r="GPI67" s="262"/>
      <c r="GPJ67" s="262"/>
      <c r="GPK67" s="350"/>
      <c r="GPL67" s="262"/>
      <c r="GPM67" s="262"/>
      <c r="GPN67" s="262"/>
      <c r="GPO67" s="262"/>
      <c r="GPP67" s="262"/>
      <c r="GPQ67" s="262"/>
      <c r="GPR67" s="262"/>
      <c r="GPS67" s="262"/>
      <c r="GPT67" s="262"/>
      <c r="GPU67" s="470"/>
      <c r="GPV67" s="470"/>
      <c r="GPW67" s="470"/>
      <c r="GPX67" s="349"/>
      <c r="GPY67" s="262"/>
      <c r="GPZ67" s="262"/>
      <c r="GQA67" s="262"/>
      <c r="GQB67" s="350"/>
      <c r="GQC67" s="262"/>
      <c r="GQD67" s="262"/>
      <c r="GQE67" s="262"/>
      <c r="GQF67" s="262"/>
      <c r="GQG67" s="262"/>
      <c r="GQH67" s="262"/>
      <c r="GQI67" s="262"/>
      <c r="GQJ67" s="262"/>
      <c r="GQK67" s="262"/>
      <c r="GQL67" s="470"/>
      <c r="GQM67" s="470"/>
      <c r="GQN67" s="470"/>
      <c r="GQO67" s="349"/>
      <c r="GQP67" s="262"/>
      <c r="GQQ67" s="262"/>
      <c r="GQR67" s="262"/>
      <c r="GQS67" s="350"/>
      <c r="GQT67" s="262"/>
      <c r="GQU67" s="262"/>
      <c r="GQV67" s="262"/>
      <c r="GQW67" s="262"/>
      <c r="GQX67" s="262"/>
      <c r="GQY67" s="262"/>
      <c r="GQZ67" s="262"/>
      <c r="GRA67" s="262"/>
      <c r="GRB67" s="262"/>
      <c r="GRC67" s="470"/>
      <c r="GRD67" s="470"/>
      <c r="GRE67" s="470"/>
      <c r="GRF67" s="349"/>
      <c r="GRG67" s="262"/>
      <c r="GRH67" s="262"/>
      <c r="GRI67" s="262"/>
      <c r="GRJ67" s="350"/>
      <c r="GRK67" s="262"/>
      <c r="GRL67" s="262"/>
      <c r="GRM67" s="262"/>
      <c r="GRN67" s="262"/>
      <c r="GRO67" s="262"/>
      <c r="GRP67" s="262"/>
      <c r="GRQ67" s="262"/>
      <c r="GRR67" s="262"/>
      <c r="GRS67" s="262"/>
      <c r="GRT67" s="470"/>
      <c r="GRU67" s="470"/>
      <c r="GRV67" s="470"/>
      <c r="GRW67" s="349"/>
      <c r="GRX67" s="262"/>
      <c r="GRY67" s="262"/>
      <c r="GRZ67" s="262"/>
      <c r="GSA67" s="350"/>
      <c r="GSB67" s="262"/>
      <c r="GSC67" s="262"/>
      <c r="GSD67" s="262"/>
      <c r="GSE67" s="262"/>
      <c r="GSF67" s="262"/>
      <c r="GSG67" s="262"/>
      <c r="GSH67" s="262"/>
      <c r="GSI67" s="262"/>
      <c r="GSJ67" s="262"/>
      <c r="GSK67" s="470"/>
      <c r="GSL67" s="470"/>
      <c r="GSM67" s="470"/>
      <c r="GSN67" s="349"/>
      <c r="GSO67" s="262"/>
      <c r="GSP67" s="262"/>
      <c r="GSQ67" s="262"/>
      <c r="GSR67" s="350"/>
      <c r="GSS67" s="262"/>
      <c r="GST67" s="262"/>
      <c r="GSU67" s="262"/>
      <c r="GSV67" s="262"/>
      <c r="GSW67" s="262"/>
      <c r="GSX67" s="262"/>
      <c r="GSY67" s="262"/>
      <c r="GSZ67" s="262"/>
      <c r="GTA67" s="262"/>
      <c r="GTB67" s="470"/>
      <c r="GTC67" s="470"/>
      <c r="GTD67" s="470"/>
      <c r="GTE67" s="349"/>
      <c r="GTF67" s="262"/>
      <c r="GTG67" s="262"/>
      <c r="GTH67" s="262"/>
      <c r="GTI67" s="350"/>
      <c r="GTJ67" s="262"/>
      <c r="GTK67" s="262"/>
      <c r="GTL67" s="262"/>
      <c r="GTM67" s="262"/>
      <c r="GTN67" s="262"/>
      <c r="GTO67" s="262"/>
      <c r="GTP67" s="262"/>
      <c r="GTQ67" s="262"/>
      <c r="GTR67" s="262"/>
      <c r="GTS67" s="470"/>
      <c r="GTT67" s="470"/>
      <c r="GTU67" s="470"/>
      <c r="GTV67" s="349"/>
      <c r="GTW67" s="262"/>
      <c r="GTX67" s="262"/>
      <c r="GTY67" s="262"/>
      <c r="GTZ67" s="350"/>
      <c r="GUA67" s="262"/>
      <c r="GUB67" s="262"/>
      <c r="GUC67" s="262"/>
      <c r="GUD67" s="262"/>
      <c r="GUE67" s="262"/>
      <c r="GUF67" s="262"/>
      <c r="GUG67" s="262"/>
      <c r="GUH67" s="262"/>
      <c r="GUI67" s="262"/>
      <c r="GUJ67" s="470"/>
      <c r="GUK67" s="470"/>
      <c r="GUL67" s="470"/>
      <c r="GUM67" s="349"/>
      <c r="GUN67" s="262"/>
      <c r="GUO67" s="262"/>
      <c r="GUP67" s="262"/>
      <c r="GUQ67" s="350"/>
      <c r="GUR67" s="262"/>
      <c r="GUS67" s="262"/>
      <c r="GUT67" s="262"/>
      <c r="GUU67" s="262"/>
      <c r="GUV67" s="262"/>
      <c r="GUW67" s="262"/>
      <c r="GUX67" s="262"/>
      <c r="GUY67" s="262"/>
      <c r="GUZ67" s="262"/>
      <c r="GVA67" s="470"/>
      <c r="GVB67" s="470"/>
      <c r="GVC67" s="470"/>
      <c r="GVD67" s="349"/>
      <c r="GVE67" s="262"/>
      <c r="GVF67" s="262"/>
      <c r="GVG67" s="262"/>
      <c r="GVH67" s="350"/>
      <c r="GVI67" s="262"/>
      <c r="GVJ67" s="262"/>
      <c r="GVK67" s="262"/>
      <c r="GVL67" s="262"/>
      <c r="GVM67" s="262"/>
      <c r="GVN67" s="262"/>
      <c r="GVO67" s="262"/>
      <c r="GVP67" s="262"/>
      <c r="GVQ67" s="262"/>
      <c r="GVR67" s="470"/>
      <c r="GVS67" s="470"/>
      <c r="GVT67" s="470"/>
      <c r="GVU67" s="349"/>
      <c r="GVV67" s="262"/>
      <c r="GVW67" s="262"/>
      <c r="GVX67" s="262"/>
      <c r="GVY67" s="350"/>
      <c r="GVZ67" s="262"/>
      <c r="GWA67" s="262"/>
      <c r="GWB67" s="262"/>
      <c r="GWC67" s="262"/>
      <c r="GWD67" s="262"/>
      <c r="GWE67" s="262"/>
      <c r="GWF67" s="262"/>
      <c r="GWG67" s="262"/>
      <c r="GWH67" s="262"/>
      <c r="GWI67" s="470"/>
      <c r="GWJ67" s="470"/>
      <c r="GWK67" s="470"/>
      <c r="GWL67" s="349"/>
      <c r="GWM67" s="262"/>
      <c r="GWN67" s="262"/>
      <c r="GWO67" s="262"/>
      <c r="GWP67" s="350"/>
      <c r="GWQ67" s="262"/>
      <c r="GWR67" s="262"/>
      <c r="GWS67" s="262"/>
      <c r="GWT67" s="262"/>
      <c r="GWU67" s="262"/>
      <c r="GWV67" s="262"/>
      <c r="GWW67" s="262"/>
      <c r="GWX67" s="262"/>
      <c r="GWY67" s="262"/>
      <c r="GWZ67" s="470"/>
      <c r="GXA67" s="470"/>
      <c r="GXB67" s="470"/>
      <c r="GXC67" s="349"/>
      <c r="GXD67" s="262"/>
      <c r="GXE67" s="262"/>
      <c r="GXF67" s="262"/>
      <c r="GXG67" s="350"/>
      <c r="GXH67" s="262"/>
      <c r="GXI67" s="262"/>
      <c r="GXJ67" s="262"/>
      <c r="GXK67" s="262"/>
      <c r="GXL67" s="262"/>
      <c r="GXM67" s="262"/>
      <c r="GXN67" s="262"/>
      <c r="GXO67" s="262"/>
      <c r="GXP67" s="262"/>
      <c r="GXQ67" s="470"/>
      <c r="GXR67" s="470"/>
      <c r="GXS67" s="470"/>
      <c r="GXT67" s="349"/>
      <c r="GXU67" s="262"/>
      <c r="GXV67" s="262"/>
      <c r="GXW67" s="262"/>
      <c r="GXX67" s="350"/>
      <c r="GXY67" s="262"/>
      <c r="GXZ67" s="262"/>
      <c r="GYA67" s="262"/>
      <c r="GYB67" s="262"/>
      <c r="GYC67" s="262"/>
      <c r="GYD67" s="262"/>
      <c r="GYE67" s="262"/>
      <c r="GYF67" s="262"/>
      <c r="GYG67" s="262"/>
      <c r="GYH67" s="470"/>
      <c r="GYI67" s="470"/>
      <c r="GYJ67" s="470"/>
      <c r="GYK67" s="349"/>
      <c r="GYL67" s="262"/>
      <c r="GYM67" s="262"/>
      <c r="GYN67" s="262"/>
      <c r="GYO67" s="350"/>
      <c r="GYP67" s="262"/>
      <c r="GYQ67" s="262"/>
      <c r="GYR67" s="262"/>
      <c r="GYS67" s="262"/>
      <c r="GYT67" s="262"/>
      <c r="GYU67" s="262"/>
      <c r="GYV67" s="262"/>
      <c r="GYW67" s="262"/>
      <c r="GYX67" s="262"/>
      <c r="GYY67" s="470"/>
      <c r="GYZ67" s="470"/>
      <c r="GZA67" s="470"/>
      <c r="GZB67" s="349"/>
      <c r="GZC67" s="262"/>
      <c r="GZD67" s="262"/>
      <c r="GZE67" s="262"/>
      <c r="GZF67" s="350"/>
      <c r="GZG67" s="262"/>
      <c r="GZH67" s="262"/>
      <c r="GZI67" s="262"/>
      <c r="GZJ67" s="262"/>
      <c r="GZK67" s="262"/>
      <c r="GZL67" s="262"/>
      <c r="GZM67" s="262"/>
      <c r="GZN67" s="262"/>
      <c r="GZO67" s="262"/>
      <c r="GZP67" s="470"/>
      <c r="GZQ67" s="470"/>
      <c r="GZR67" s="470"/>
      <c r="GZS67" s="349"/>
      <c r="GZT67" s="262"/>
      <c r="GZU67" s="262"/>
      <c r="GZV67" s="262"/>
      <c r="GZW67" s="350"/>
      <c r="GZX67" s="262"/>
      <c r="GZY67" s="262"/>
      <c r="GZZ67" s="262"/>
      <c r="HAA67" s="262"/>
      <c r="HAB67" s="262"/>
      <c r="HAC67" s="262"/>
      <c r="HAD67" s="262"/>
      <c r="HAE67" s="262"/>
      <c r="HAF67" s="262"/>
      <c r="HAG67" s="470"/>
      <c r="HAH67" s="470"/>
      <c r="HAI67" s="470"/>
      <c r="HAJ67" s="349"/>
      <c r="HAK67" s="262"/>
      <c r="HAL67" s="262"/>
      <c r="HAM67" s="262"/>
      <c r="HAN67" s="350"/>
      <c r="HAO67" s="262"/>
      <c r="HAP67" s="262"/>
      <c r="HAQ67" s="262"/>
      <c r="HAR67" s="262"/>
      <c r="HAS67" s="262"/>
      <c r="HAT67" s="262"/>
      <c r="HAU67" s="262"/>
      <c r="HAV67" s="262"/>
      <c r="HAW67" s="262"/>
      <c r="HAX67" s="470"/>
      <c r="HAY67" s="470"/>
      <c r="HAZ67" s="470"/>
      <c r="HBA67" s="349"/>
      <c r="HBB67" s="262"/>
      <c r="HBC67" s="262"/>
      <c r="HBD67" s="262"/>
      <c r="HBE67" s="350"/>
      <c r="HBF67" s="262"/>
      <c r="HBG67" s="262"/>
      <c r="HBH67" s="262"/>
      <c r="HBI67" s="262"/>
      <c r="HBJ67" s="262"/>
      <c r="HBK67" s="262"/>
      <c r="HBL67" s="262"/>
      <c r="HBM67" s="262"/>
      <c r="HBN67" s="262"/>
      <c r="HBO67" s="470"/>
      <c r="HBP67" s="470"/>
      <c r="HBQ67" s="470"/>
      <c r="HBR67" s="349"/>
      <c r="HBS67" s="262"/>
      <c r="HBT67" s="262"/>
      <c r="HBU67" s="262"/>
      <c r="HBV67" s="350"/>
      <c r="HBW67" s="262"/>
      <c r="HBX67" s="262"/>
      <c r="HBY67" s="262"/>
      <c r="HBZ67" s="262"/>
      <c r="HCA67" s="262"/>
      <c r="HCB67" s="262"/>
      <c r="HCC67" s="262"/>
      <c r="HCD67" s="262"/>
      <c r="HCE67" s="262"/>
      <c r="HCF67" s="470"/>
      <c r="HCG67" s="470"/>
      <c r="HCH67" s="470"/>
      <c r="HCI67" s="349"/>
      <c r="HCJ67" s="262"/>
      <c r="HCK67" s="262"/>
      <c r="HCL67" s="262"/>
      <c r="HCM67" s="350"/>
      <c r="HCN67" s="262"/>
      <c r="HCO67" s="262"/>
      <c r="HCP67" s="262"/>
      <c r="HCQ67" s="262"/>
      <c r="HCR67" s="262"/>
      <c r="HCS67" s="262"/>
      <c r="HCT67" s="262"/>
      <c r="HCU67" s="262"/>
      <c r="HCV67" s="262"/>
      <c r="HCW67" s="470"/>
      <c r="HCX67" s="470"/>
      <c r="HCY67" s="470"/>
      <c r="HCZ67" s="349"/>
      <c r="HDA67" s="262"/>
      <c r="HDB67" s="262"/>
      <c r="HDC67" s="262"/>
      <c r="HDD67" s="350"/>
      <c r="HDE67" s="262"/>
      <c r="HDF67" s="262"/>
      <c r="HDG67" s="262"/>
      <c r="HDH67" s="262"/>
      <c r="HDI67" s="262"/>
      <c r="HDJ67" s="262"/>
      <c r="HDK67" s="262"/>
      <c r="HDL67" s="262"/>
      <c r="HDM67" s="262"/>
      <c r="HDN67" s="470"/>
      <c r="HDO67" s="470"/>
      <c r="HDP67" s="470"/>
      <c r="HDQ67" s="349"/>
      <c r="HDR67" s="262"/>
      <c r="HDS67" s="262"/>
      <c r="HDT67" s="262"/>
      <c r="HDU67" s="350"/>
      <c r="HDV67" s="262"/>
      <c r="HDW67" s="262"/>
      <c r="HDX67" s="262"/>
      <c r="HDY67" s="262"/>
      <c r="HDZ67" s="262"/>
      <c r="HEA67" s="262"/>
      <c r="HEB67" s="262"/>
      <c r="HEC67" s="262"/>
      <c r="HED67" s="262"/>
      <c r="HEE67" s="470"/>
      <c r="HEF67" s="470"/>
      <c r="HEG67" s="470"/>
      <c r="HEH67" s="349"/>
      <c r="HEI67" s="262"/>
      <c r="HEJ67" s="262"/>
      <c r="HEK67" s="262"/>
      <c r="HEL67" s="350"/>
      <c r="HEM67" s="262"/>
      <c r="HEN67" s="262"/>
      <c r="HEO67" s="262"/>
      <c r="HEP67" s="262"/>
      <c r="HEQ67" s="262"/>
      <c r="HER67" s="262"/>
      <c r="HES67" s="262"/>
      <c r="HET67" s="262"/>
      <c r="HEU67" s="262"/>
      <c r="HEV67" s="470"/>
      <c r="HEW67" s="470"/>
      <c r="HEX67" s="470"/>
      <c r="HEY67" s="349"/>
      <c r="HEZ67" s="262"/>
      <c r="HFA67" s="262"/>
      <c r="HFB67" s="262"/>
      <c r="HFC67" s="350"/>
      <c r="HFD67" s="262"/>
      <c r="HFE67" s="262"/>
      <c r="HFF67" s="262"/>
      <c r="HFG67" s="262"/>
      <c r="HFH67" s="262"/>
      <c r="HFI67" s="262"/>
      <c r="HFJ67" s="262"/>
      <c r="HFK67" s="262"/>
      <c r="HFL67" s="262"/>
      <c r="HFM67" s="470"/>
      <c r="HFN67" s="470"/>
      <c r="HFO67" s="470"/>
      <c r="HFP67" s="349"/>
      <c r="HFQ67" s="262"/>
      <c r="HFR67" s="262"/>
      <c r="HFS67" s="262"/>
      <c r="HFT67" s="350"/>
      <c r="HFU67" s="262"/>
      <c r="HFV67" s="262"/>
      <c r="HFW67" s="262"/>
      <c r="HFX67" s="262"/>
      <c r="HFY67" s="262"/>
      <c r="HFZ67" s="262"/>
      <c r="HGA67" s="262"/>
      <c r="HGB67" s="262"/>
      <c r="HGC67" s="262"/>
      <c r="HGD67" s="470"/>
      <c r="HGE67" s="470"/>
      <c r="HGF67" s="470"/>
      <c r="HGG67" s="349"/>
      <c r="HGH67" s="262"/>
      <c r="HGI67" s="262"/>
      <c r="HGJ67" s="262"/>
      <c r="HGK67" s="350"/>
      <c r="HGL67" s="262"/>
      <c r="HGM67" s="262"/>
      <c r="HGN67" s="262"/>
      <c r="HGO67" s="262"/>
      <c r="HGP67" s="262"/>
      <c r="HGQ67" s="262"/>
      <c r="HGR67" s="262"/>
      <c r="HGS67" s="262"/>
      <c r="HGT67" s="262"/>
      <c r="HGU67" s="470"/>
      <c r="HGV67" s="470"/>
      <c r="HGW67" s="470"/>
      <c r="HGX67" s="349"/>
      <c r="HGY67" s="262"/>
      <c r="HGZ67" s="262"/>
      <c r="HHA67" s="262"/>
      <c r="HHB67" s="350"/>
      <c r="HHC67" s="262"/>
      <c r="HHD67" s="262"/>
      <c r="HHE67" s="262"/>
      <c r="HHF67" s="262"/>
      <c r="HHG67" s="262"/>
      <c r="HHH67" s="262"/>
      <c r="HHI67" s="262"/>
      <c r="HHJ67" s="262"/>
      <c r="HHK67" s="262"/>
      <c r="HHL67" s="470"/>
      <c r="HHM67" s="470"/>
      <c r="HHN67" s="470"/>
      <c r="HHO67" s="349"/>
      <c r="HHP67" s="262"/>
      <c r="HHQ67" s="262"/>
      <c r="HHR67" s="262"/>
      <c r="HHS67" s="350"/>
      <c r="HHT67" s="262"/>
      <c r="HHU67" s="262"/>
      <c r="HHV67" s="262"/>
      <c r="HHW67" s="262"/>
      <c r="HHX67" s="262"/>
      <c r="HHY67" s="262"/>
      <c r="HHZ67" s="262"/>
      <c r="HIA67" s="262"/>
      <c r="HIB67" s="262"/>
      <c r="HIC67" s="470"/>
      <c r="HID67" s="470"/>
      <c r="HIE67" s="470"/>
      <c r="HIF67" s="349"/>
      <c r="HIG67" s="262"/>
      <c r="HIH67" s="262"/>
      <c r="HII67" s="262"/>
      <c r="HIJ67" s="350"/>
      <c r="HIK67" s="262"/>
      <c r="HIL67" s="262"/>
      <c r="HIM67" s="262"/>
      <c r="HIN67" s="262"/>
      <c r="HIO67" s="262"/>
      <c r="HIP67" s="262"/>
      <c r="HIQ67" s="262"/>
      <c r="HIR67" s="262"/>
      <c r="HIS67" s="262"/>
      <c r="HIT67" s="470"/>
      <c r="HIU67" s="470"/>
      <c r="HIV67" s="470"/>
      <c r="HIW67" s="349"/>
      <c r="HIX67" s="262"/>
      <c r="HIY67" s="262"/>
      <c r="HIZ67" s="262"/>
      <c r="HJA67" s="350"/>
      <c r="HJB67" s="262"/>
      <c r="HJC67" s="262"/>
      <c r="HJD67" s="262"/>
      <c r="HJE67" s="262"/>
      <c r="HJF67" s="262"/>
      <c r="HJG67" s="262"/>
      <c r="HJH67" s="262"/>
      <c r="HJI67" s="262"/>
      <c r="HJJ67" s="262"/>
      <c r="HJK67" s="470"/>
      <c r="HJL67" s="470"/>
      <c r="HJM67" s="470"/>
      <c r="HJN67" s="349"/>
      <c r="HJO67" s="262"/>
      <c r="HJP67" s="262"/>
      <c r="HJQ67" s="262"/>
      <c r="HJR67" s="350"/>
      <c r="HJS67" s="262"/>
      <c r="HJT67" s="262"/>
      <c r="HJU67" s="262"/>
      <c r="HJV67" s="262"/>
      <c r="HJW67" s="262"/>
      <c r="HJX67" s="262"/>
      <c r="HJY67" s="262"/>
      <c r="HJZ67" s="262"/>
      <c r="HKA67" s="262"/>
      <c r="HKB67" s="470"/>
      <c r="HKC67" s="470"/>
      <c r="HKD67" s="470"/>
      <c r="HKE67" s="349"/>
      <c r="HKF67" s="262"/>
      <c r="HKG67" s="262"/>
      <c r="HKH67" s="262"/>
      <c r="HKI67" s="350"/>
      <c r="HKJ67" s="262"/>
      <c r="HKK67" s="262"/>
      <c r="HKL67" s="262"/>
      <c r="HKM67" s="262"/>
      <c r="HKN67" s="262"/>
      <c r="HKO67" s="262"/>
      <c r="HKP67" s="262"/>
      <c r="HKQ67" s="262"/>
      <c r="HKR67" s="262"/>
      <c r="HKS67" s="470"/>
      <c r="HKT67" s="470"/>
      <c r="HKU67" s="470"/>
      <c r="HKV67" s="349"/>
      <c r="HKW67" s="262"/>
      <c r="HKX67" s="262"/>
      <c r="HKY67" s="262"/>
      <c r="HKZ67" s="350"/>
      <c r="HLA67" s="262"/>
      <c r="HLB67" s="262"/>
      <c r="HLC67" s="262"/>
      <c r="HLD67" s="262"/>
      <c r="HLE67" s="262"/>
      <c r="HLF67" s="262"/>
      <c r="HLG67" s="262"/>
      <c r="HLH67" s="262"/>
      <c r="HLI67" s="262"/>
      <c r="HLJ67" s="470"/>
      <c r="HLK67" s="470"/>
      <c r="HLL67" s="470"/>
      <c r="HLM67" s="349"/>
      <c r="HLN67" s="262"/>
      <c r="HLO67" s="262"/>
      <c r="HLP67" s="262"/>
      <c r="HLQ67" s="350"/>
      <c r="HLR67" s="262"/>
      <c r="HLS67" s="262"/>
      <c r="HLT67" s="262"/>
      <c r="HLU67" s="262"/>
      <c r="HLV67" s="262"/>
      <c r="HLW67" s="262"/>
      <c r="HLX67" s="262"/>
      <c r="HLY67" s="262"/>
      <c r="HLZ67" s="262"/>
      <c r="HMA67" s="470"/>
      <c r="HMB67" s="470"/>
      <c r="HMC67" s="470"/>
      <c r="HMD67" s="349"/>
      <c r="HME67" s="262"/>
      <c r="HMF67" s="262"/>
      <c r="HMG67" s="262"/>
      <c r="HMH67" s="350"/>
      <c r="HMI67" s="262"/>
      <c r="HMJ67" s="262"/>
      <c r="HMK67" s="262"/>
      <c r="HML67" s="262"/>
      <c r="HMM67" s="262"/>
      <c r="HMN67" s="262"/>
      <c r="HMO67" s="262"/>
      <c r="HMP67" s="262"/>
      <c r="HMQ67" s="262"/>
      <c r="HMR67" s="470"/>
      <c r="HMS67" s="470"/>
      <c r="HMT67" s="470"/>
      <c r="HMU67" s="349"/>
      <c r="HMV67" s="262"/>
      <c r="HMW67" s="262"/>
      <c r="HMX67" s="262"/>
      <c r="HMY67" s="350"/>
      <c r="HMZ67" s="262"/>
      <c r="HNA67" s="262"/>
      <c r="HNB67" s="262"/>
      <c r="HNC67" s="262"/>
      <c r="HND67" s="262"/>
      <c r="HNE67" s="262"/>
      <c r="HNF67" s="262"/>
      <c r="HNG67" s="262"/>
      <c r="HNH67" s="262"/>
      <c r="HNI67" s="470"/>
      <c r="HNJ67" s="470"/>
      <c r="HNK67" s="470"/>
      <c r="HNL67" s="349"/>
      <c r="HNM67" s="262"/>
      <c r="HNN67" s="262"/>
      <c r="HNO67" s="262"/>
      <c r="HNP67" s="350"/>
      <c r="HNQ67" s="262"/>
      <c r="HNR67" s="262"/>
      <c r="HNS67" s="262"/>
      <c r="HNT67" s="262"/>
      <c r="HNU67" s="262"/>
      <c r="HNV67" s="262"/>
      <c r="HNW67" s="262"/>
      <c r="HNX67" s="262"/>
      <c r="HNY67" s="262"/>
      <c r="HNZ67" s="470"/>
      <c r="HOA67" s="470"/>
      <c r="HOB67" s="470"/>
      <c r="HOC67" s="349"/>
      <c r="HOD67" s="262"/>
      <c r="HOE67" s="262"/>
      <c r="HOF67" s="262"/>
      <c r="HOG67" s="350"/>
      <c r="HOH67" s="262"/>
      <c r="HOI67" s="262"/>
      <c r="HOJ67" s="262"/>
      <c r="HOK67" s="262"/>
      <c r="HOL67" s="262"/>
      <c r="HOM67" s="262"/>
      <c r="HON67" s="262"/>
      <c r="HOO67" s="262"/>
      <c r="HOP67" s="262"/>
      <c r="HOQ67" s="470"/>
      <c r="HOR67" s="470"/>
      <c r="HOS67" s="470"/>
      <c r="HOT67" s="349"/>
      <c r="HOU67" s="262"/>
      <c r="HOV67" s="262"/>
      <c r="HOW67" s="262"/>
      <c r="HOX67" s="350"/>
      <c r="HOY67" s="262"/>
      <c r="HOZ67" s="262"/>
      <c r="HPA67" s="262"/>
      <c r="HPB67" s="262"/>
      <c r="HPC67" s="262"/>
      <c r="HPD67" s="262"/>
      <c r="HPE67" s="262"/>
      <c r="HPF67" s="262"/>
      <c r="HPG67" s="262"/>
      <c r="HPH67" s="470"/>
      <c r="HPI67" s="470"/>
      <c r="HPJ67" s="470"/>
      <c r="HPK67" s="349"/>
      <c r="HPL67" s="262"/>
      <c r="HPM67" s="262"/>
      <c r="HPN67" s="262"/>
      <c r="HPO67" s="350"/>
      <c r="HPP67" s="262"/>
      <c r="HPQ67" s="262"/>
      <c r="HPR67" s="262"/>
      <c r="HPS67" s="262"/>
      <c r="HPT67" s="262"/>
      <c r="HPU67" s="262"/>
      <c r="HPV67" s="262"/>
      <c r="HPW67" s="262"/>
      <c r="HPX67" s="262"/>
      <c r="HPY67" s="470"/>
      <c r="HPZ67" s="470"/>
      <c r="HQA67" s="470"/>
      <c r="HQB67" s="349"/>
      <c r="HQC67" s="262"/>
      <c r="HQD67" s="262"/>
      <c r="HQE67" s="262"/>
      <c r="HQF67" s="350"/>
      <c r="HQG67" s="262"/>
      <c r="HQH67" s="262"/>
      <c r="HQI67" s="262"/>
      <c r="HQJ67" s="262"/>
      <c r="HQK67" s="262"/>
      <c r="HQL67" s="262"/>
      <c r="HQM67" s="262"/>
      <c r="HQN67" s="262"/>
      <c r="HQO67" s="262"/>
      <c r="HQP67" s="470"/>
      <c r="HQQ67" s="470"/>
      <c r="HQR67" s="470"/>
      <c r="HQS67" s="349"/>
      <c r="HQT67" s="262"/>
      <c r="HQU67" s="262"/>
      <c r="HQV67" s="262"/>
      <c r="HQW67" s="350"/>
      <c r="HQX67" s="262"/>
      <c r="HQY67" s="262"/>
      <c r="HQZ67" s="262"/>
      <c r="HRA67" s="262"/>
      <c r="HRB67" s="262"/>
      <c r="HRC67" s="262"/>
      <c r="HRD67" s="262"/>
      <c r="HRE67" s="262"/>
      <c r="HRF67" s="262"/>
      <c r="HRG67" s="470"/>
      <c r="HRH67" s="470"/>
      <c r="HRI67" s="470"/>
      <c r="HRJ67" s="349"/>
      <c r="HRK67" s="262"/>
      <c r="HRL67" s="262"/>
      <c r="HRM67" s="262"/>
      <c r="HRN67" s="350"/>
      <c r="HRO67" s="262"/>
      <c r="HRP67" s="262"/>
      <c r="HRQ67" s="262"/>
      <c r="HRR67" s="262"/>
      <c r="HRS67" s="262"/>
      <c r="HRT67" s="262"/>
      <c r="HRU67" s="262"/>
      <c r="HRV67" s="262"/>
      <c r="HRW67" s="262"/>
      <c r="HRX67" s="470"/>
      <c r="HRY67" s="470"/>
      <c r="HRZ67" s="470"/>
      <c r="HSA67" s="349"/>
      <c r="HSB67" s="262"/>
      <c r="HSC67" s="262"/>
      <c r="HSD67" s="262"/>
      <c r="HSE67" s="350"/>
      <c r="HSF67" s="262"/>
      <c r="HSG67" s="262"/>
      <c r="HSH67" s="262"/>
      <c r="HSI67" s="262"/>
      <c r="HSJ67" s="262"/>
      <c r="HSK67" s="262"/>
      <c r="HSL67" s="262"/>
      <c r="HSM67" s="262"/>
      <c r="HSN67" s="262"/>
      <c r="HSO67" s="470"/>
      <c r="HSP67" s="470"/>
      <c r="HSQ67" s="470"/>
      <c r="HSR67" s="349"/>
      <c r="HSS67" s="262"/>
      <c r="HST67" s="262"/>
      <c r="HSU67" s="262"/>
      <c r="HSV67" s="350"/>
      <c r="HSW67" s="262"/>
      <c r="HSX67" s="262"/>
      <c r="HSY67" s="262"/>
      <c r="HSZ67" s="262"/>
      <c r="HTA67" s="262"/>
      <c r="HTB67" s="262"/>
      <c r="HTC67" s="262"/>
      <c r="HTD67" s="262"/>
      <c r="HTE67" s="262"/>
      <c r="HTF67" s="470"/>
      <c r="HTG67" s="470"/>
      <c r="HTH67" s="470"/>
      <c r="HTI67" s="349"/>
      <c r="HTJ67" s="262"/>
      <c r="HTK67" s="262"/>
      <c r="HTL67" s="262"/>
      <c r="HTM67" s="350"/>
      <c r="HTN67" s="262"/>
      <c r="HTO67" s="262"/>
      <c r="HTP67" s="262"/>
      <c r="HTQ67" s="262"/>
      <c r="HTR67" s="262"/>
      <c r="HTS67" s="262"/>
      <c r="HTT67" s="262"/>
      <c r="HTU67" s="262"/>
      <c r="HTV67" s="262"/>
      <c r="HTW67" s="470"/>
      <c r="HTX67" s="470"/>
      <c r="HTY67" s="470"/>
      <c r="HTZ67" s="349"/>
      <c r="HUA67" s="262"/>
      <c r="HUB67" s="262"/>
      <c r="HUC67" s="262"/>
      <c r="HUD67" s="350"/>
      <c r="HUE67" s="262"/>
      <c r="HUF67" s="262"/>
      <c r="HUG67" s="262"/>
      <c r="HUH67" s="262"/>
      <c r="HUI67" s="262"/>
      <c r="HUJ67" s="262"/>
      <c r="HUK67" s="262"/>
      <c r="HUL67" s="262"/>
      <c r="HUM67" s="262"/>
      <c r="HUN67" s="470"/>
      <c r="HUO67" s="470"/>
      <c r="HUP67" s="470"/>
      <c r="HUQ67" s="349"/>
      <c r="HUR67" s="262"/>
      <c r="HUS67" s="262"/>
      <c r="HUT67" s="262"/>
      <c r="HUU67" s="350"/>
      <c r="HUV67" s="262"/>
      <c r="HUW67" s="262"/>
      <c r="HUX67" s="262"/>
      <c r="HUY67" s="262"/>
      <c r="HUZ67" s="262"/>
      <c r="HVA67" s="262"/>
      <c r="HVB67" s="262"/>
      <c r="HVC67" s="262"/>
      <c r="HVD67" s="262"/>
      <c r="HVE67" s="470"/>
      <c r="HVF67" s="470"/>
      <c r="HVG67" s="470"/>
      <c r="HVH67" s="349"/>
      <c r="HVI67" s="262"/>
      <c r="HVJ67" s="262"/>
      <c r="HVK67" s="262"/>
      <c r="HVL67" s="350"/>
      <c r="HVM67" s="262"/>
      <c r="HVN67" s="262"/>
      <c r="HVO67" s="262"/>
      <c r="HVP67" s="262"/>
      <c r="HVQ67" s="262"/>
      <c r="HVR67" s="262"/>
      <c r="HVS67" s="262"/>
      <c r="HVT67" s="262"/>
      <c r="HVU67" s="262"/>
      <c r="HVV67" s="470"/>
      <c r="HVW67" s="470"/>
      <c r="HVX67" s="470"/>
      <c r="HVY67" s="349"/>
      <c r="HVZ67" s="262"/>
      <c r="HWA67" s="262"/>
      <c r="HWB67" s="262"/>
      <c r="HWC67" s="350"/>
      <c r="HWD67" s="262"/>
      <c r="HWE67" s="262"/>
      <c r="HWF67" s="262"/>
      <c r="HWG67" s="262"/>
      <c r="HWH67" s="262"/>
      <c r="HWI67" s="262"/>
      <c r="HWJ67" s="262"/>
      <c r="HWK67" s="262"/>
      <c r="HWL67" s="262"/>
      <c r="HWM67" s="470"/>
      <c r="HWN67" s="470"/>
      <c r="HWO67" s="470"/>
      <c r="HWP67" s="349"/>
      <c r="HWQ67" s="262"/>
      <c r="HWR67" s="262"/>
      <c r="HWS67" s="262"/>
      <c r="HWT67" s="350"/>
      <c r="HWU67" s="262"/>
      <c r="HWV67" s="262"/>
      <c r="HWW67" s="262"/>
      <c r="HWX67" s="262"/>
      <c r="HWY67" s="262"/>
      <c r="HWZ67" s="262"/>
      <c r="HXA67" s="262"/>
      <c r="HXB67" s="262"/>
      <c r="HXC67" s="262"/>
      <c r="HXD67" s="470"/>
      <c r="HXE67" s="470"/>
      <c r="HXF67" s="470"/>
      <c r="HXG67" s="349"/>
      <c r="HXH67" s="262"/>
      <c r="HXI67" s="262"/>
      <c r="HXJ67" s="262"/>
      <c r="HXK67" s="350"/>
      <c r="HXL67" s="262"/>
      <c r="HXM67" s="262"/>
      <c r="HXN67" s="262"/>
      <c r="HXO67" s="262"/>
      <c r="HXP67" s="262"/>
      <c r="HXQ67" s="262"/>
      <c r="HXR67" s="262"/>
      <c r="HXS67" s="262"/>
      <c r="HXT67" s="262"/>
      <c r="HXU67" s="470"/>
      <c r="HXV67" s="470"/>
      <c r="HXW67" s="470"/>
      <c r="HXX67" s="349"/>
      <c r="HXY67" s="262"/>
      <c r="HXZ67" s="262"/>
      <c r="HYA67" s="262"/>
      <c r="HYB67" s="350"/>
      <c r="HYC67" s="262"/>
      <c r="HYD67" s="262"/>
      <c r="HYE67" s="262"/>
      <c r="HYF67" s="262"/>
      <c r="HYG67" s="262"/>
      <c r="HYH67" s="262"/>
      <c r="HYI67" s="262"/>
      <c r="HYJ67" s="262"/>
      <c r="HYK67" s="262"/>
      <c r="HYL67" s="470"/>
      <c r="HYM67" s="470"/>
      <c r="HYN67" s="470"/>
      <c r="HYO67" s="349"/>
      <c r="HYP67" s="262"/>
      <c r="HYQ67" s="262"/>
      <c r="HYR67" s="262"/>
      <c r="HYS67" s="350"/>
      <c r="HYT67" s="262"/>
      <c r="HYU67" s="262"/>
      <c r="HYV67" s="262"/>
      <c r="HYW67" s="262"/>
      <c r="HYX67" s="262"/>
      <c r="HYY67" s="262"/>
      <c r="HYZ67" s="262"/>
      <c r="HZA67" s="262"/>
      <c r="HZB67" s="262"/>
      <c r="HZC67" s="470"/>
      <c r="HZD67" s="470"/>
      <c r="HZE67" s="470"/>
      <c r="HZF67" s="349"/>
      <c r="HZG67" s="262"/>
      <c r="HZH67" s="262"/>
      <c r="HZI67" s="262"/>
      <c r="HZJ67" s="350"/>
      <c r="HZK67" s="262"/>
      <c r="HZL67" s="262"/>
      <c r="HZM67" s="262"/>
      <c r="HZN67" s="262"/>
      <c r="HZO67" s="262"/>
      <c r="HZP67" s="262"/>
      <c r="HZQ67" s="262"/>
      <c r="HZR67" s="262"/>
      <c r="HZS67" s="262"/>
      <c r="HZT67" s="470"/>
      <c r="HZU67" s="470"/>
      <c r="HZV67" s="470"/>
      <c r="HZW67" s="349"/>
      <c r="HZX67" s="262"/>
      <c r="HZY67" s="262"/>
      <c r="HZZ67" s="262"/>
      <c r="IAA67" s="350"/>
      <c r="IAB67" s="262"/>
      <c r="IAC67" s="262"/>
      <c r="IAD67" s="262"/>
      <c r="IAE67" s="262"/>
      <c r="IAF67" s="262"/>
      <c r="IAG67" s="262"/>
      <c r="IAH67" s="262"/>
      <c r="IAI67" s="262"/>
      <c r="IAJ67" s="262"/>
      <c r="IAK67" s="470"/>
      <c r="IAL67" s="470"/>
      <c r="IAM67" s="470"/>
      <c r="IAN67" s="349"/>
      <c r="IAO67" s="262"/>
      <c r="IAP67" s="262"/>
      <c r="IAQ67" s="262"/>
      <c r="IAR67" s="350"/>
      <c r="IAS67" s="262"/>
      <c r="IAT67" s="262"/>
      <c r="IAU67" s="262"/>
      <c r="IAV67" s="262"/>
      <c r="IAW67" s="262"/>
      <c r="IAX67" s="262"/>
      <c r="IAY67" s="262"/>
      <c r="IAZ67" s="262"/>
      <c r="IBA67" s="262"/>
      <c r="IBB67" s="470"/>
      <c r="IBC67" s="470"/>
      <c r="IBD67" s="470"/>
      <c r="IBE67" s="349"/>
      <c r="IBF67" s="262"/>
      <c r="IBG67" s="262"/>
      <c r="IBH67" s="262"/>
      <c r="IBI67" s="350"/>
      <c r="IBJ67" s="262"/>
      <c r="IBK67" s="262"/>
      <c r="IBL67" s="262"/>
      <c r="IBM67" s="262"/>
      <c r="IBN67" s="262"/>
      <c r="IBO67" s="262"/>
      <c r="IBP67" s="262"/>
      <c r="IBQ67" s="262"/>
      <c r="IBR67" s="262"/>
      <c r="IBS67" s="470"/>
      <c r="IBT67" s="470"/>
      <c r="IBU67" s="470"/>
      <c r="IBV67" s="349"/>
      <c r="IBW67" s="262"/>
      <c r="IBX67" s="262"/>
      <c r="IBY67" s="262"/>
      <c r="IBZ67" s="350"/>
      <c r="ICA67" s="262"/>
      <c r="ICB67" s="262"/>
      <c r="ICC67" s="262"/>
      <c r="ICD67" s="262"/>
      <c r="ICE67" s="262"/>
      <c r="ICF67" s="262"/>
      <c r="ICG67" s="262"/>
      <c r="ICH67" s="262"/>
      <c r="ICI67" s="262"/>
      <c r="ICJ67" s="470"/>
      <c r="ICK67" s="470"/>
      <c r="ICL67" s="470"/>
      <c r="ICM67" s="349"/>
      <c r="ICN67" s="262"/>
      <c r="ICO67" s="262"/>
      <c r="ICP67" s="262"/>
      <c r="ICQ67" s="350"/>
      <c r="ICR67" s="262"/>
      <c r="ICS67" s="262"/>
      <c r="ICT67" s="262"/>
      <c r="ICU67" s="262"/>
      <c r="ICV67" s="262"/>
      <c r="ICW67" s="262"/>
      <c r="ICX67" s="262"/>
      <c r="ICY67" s="262"/>
      <c r="ICZ67" s="262"/>
      <c r="IDA67" s="470"/>
      <c r="IDB67" s="470"/>
      <c r="IDC67" s="470"/>
      <c r="IDD67" s="349"/>
      <c r="IDE67" s="262"/>
      <c r="IDF67" s="262"/>
      <c r="IDG67" s="262"/>
      <c r="IDH67" s="350"/>
      <c r="IDI67" s="262"/>
      <c r="IDJ67" s="262"/>
      <c r="IDK67" s="262"/>
      <c r="IDL67" s="262"/>
      <c r="IDM67" s="262"/>
      <c r="IDN67" s="262"/>
      <c r="IDO67" s="262"/>
      <c r="IDP67" s="262"/>
      <c r="IDQ67" s="262"/>
      <c r="IDR67" s="470"/>
      <c r="IDS67" s="470"/>
      <c r="IDT67" s="470"/>
      <c r="IDU67" s="349"/>
      <c r="IDV67" s="262"/>
      <c r="IDW67" s="262"/>
      <c r="IDX67" s="262"/>
      <c r="IDY67" s="350"/>
      <c r="IDZ67" s="262"/>
      <c r="IEA67" s="262"/>
      <c r="IEB67" s="262"/>
      <c r="IEC67" s="262"/>
      <c r="IED67" s="262"/>
      <c r="IEE67" s="262"/>
      <c r="IEF67" s="262"/>
      <c r="IEG67" s="262"/>
      <c r="IEH67" s="262"/>
      <c r="IEI67" s="470"/>
      <c r="IEJ67" s="470"/>
      <c r="IEK67" s="470"/>
      <c r="IEL67" s="349"/>
      <c r="IEM67" s="262"/>
      <c r="IEN67" s="262"/>
      <c r="IEO67" s="262"/>
      <c r="IEP67" s="350"/>
      <c r="IEQ67" s="262"/>
      <c r="IER67" s="262"/>
      <c r="IES67" s="262"/>
      <c r="IET67" s="262"/>
      <c r="IEU67" s="262"/>
      <c r="IEV67" s="262"/>
      <c r="IEW67" s="262"/>
      <c r="IEX67" s="262"/>
      <c r="IEY67" s="262"/>
      <c r="IEZ67" s="470"/>
      <c r="IFA67" s="470"/>
      <c r="IFB67" s="470"/>
      <c r="IFC67" s="349"/>
      <c r="IFD67" s="262"/>
      <c r="IFE67" s="262"/>
      <c r="IFF67" s="262"/>
      <c r="IFG67" s="350"/>
      <c r="IFH67" s="262"/>
      <c r="IFI67" s="262"/>
      <c r="IFJ67" s="262"/>
      <c r="IFK67" s="262"/>
      <c r="IFL67" s="262"/>
      <c r="IFM67" s="262"/>
      <c r="IFN67" s="262"/>
      <c r="IFO67" s="262"/>
      <c r="IFP67" s="262"/>
      <c r="IFQ67" s="470"/>
      <c r="IFR67" s="470"/>
      <c r="IFS67" s="470"/>
      <c r="IFT67" s="349"/>
      <c r="IFU67" s="262"/>
      <c r="IFV67" s="262"/>
      <c r="IFW67" s="262"/>
      <c r="IFX67" s="350"/>
      <c r="IFY67" s="262"/>
      <c r="IFZ67" s="262"/>
      <c r="IGA67" s="262"/>
      <c r="IGB67" s="262"/>
      <c r="IGC67" s="262"/>
      <c r="IGD67" s="262"/>
      <c r="IGE67" s="262"/>
      <c r="IGF67" s="262"/>
      <c r="IGG67" s="262"/>
      <c r="IGH67" s="470"/>
      <c r="IGI67" s="470"/>
      <c r="IGJ67" s="470"/>
      <c r="IGK67" s="349"/>
      <c r="IGL67" s="262"/>
      <c r="IGM67" s="262"/>
      <c r="IGN67" s="262"/>
      <c r="IGO67" s="350"/>
      <c r="IGP67" s="262"/>
      <c r="IGQ67" s="262"/>
      <c r="IGR67" s="262"/>
      <c r="IGS67" s="262"/>
      <c r="IGT67" s="262"/>
      <c r="IGU67" s="262"/>
      <c r="IGV67" s="262"/>
      <c r="IGW67" s="262"/>
      <c r="IGX67" s="262"/>
      <c r="IGY67" s="470"/>
      <c r="IGZ67" s="470"/>
      <c r="IHA67" s="470"/>
      <c r="IHB67" s="349"/>
      <c r="IHC67" s="262"/>
      <c r="IHD67" s="262"/>
      <c r="IHE67" s="262"/>
      <c r="IHF67" s="350"/>
      <c r="IHG67" s="262"/>
      <c r="IHH67" s="262"/>
      <c r="IHI67" s="262"/>
      <c r="IHJ67" s="262"/>
      <c r="IHK67" s="262"/>
      <c r="IHL67" s="262"/>
      <c r="IHM67" s="262"/>
      <c r="IHN67" s="262"/>
      <c r="IHO67" s="262"/>
      <c r="IHP67" s="470"/>
      <c r="IHQ67" s="470"/>
      <c r="IHR67" s="470"/>
      <c r="IHS67" s="349"/>
      <c r="IHT67" s="262"/>
      <c r="IHU67" s="262"/>
      <c r="IHV67" s="262"/>
      <c r="IHW67" s="350"/>
      <c r="IHX67" s="262"/>
      <c r="IHY67" s="262"/>
      <c r="IHZ67" s="262"/>
      <c r="IIA67" s="262"/>
      <c r="IIB67" s="262"/>
      <c r="IIC67" s="262"/>
      <c r="IID67" s="262"/>
      <c r="IIE67" s="262"/>
      <c r="IIF67" s="262"/>
      <c r="IIG67" s="470"/>
      <c r="IIH67" s="470"/>
      <c r="III67" s="470"/>
      <c r="IIJ67" s="349"/>
      <c r="IIK67" s="262"/>
      <c r="IIL67" s="262"/>
      <c r="IIM67" s="262"/>
      <c r="IIN67" s="350"/>
      <c r="IIO67" s="262"/>
      <c r="IIP67" s="262"/>
      <c r="IIQ67" s="262"/>
      <c r="IIR67" s="262"/>
      <c r="IIS67" s="262"/>
      <c r="IIT67" s="262"/>
      <c r="IIU67" s="262"/>
      <c r="IIV67" s="262"/>
      <c r="IIW67" s="262"/>
      <c r="IIX67" s="470"/>
      <c r="IIY67" s="470"/>
      <c r="IIZ67" s="470"/>
      <c r="IJA67" s="349"/>
      <c r="IJB67" s="262"/>
      <c r="IJC67" s="262"/>
      <c r="IJD67" s="262"/>
      <c r="IJE67" s="350"/>
      <c r="IJF67" s="262"/>
      <c r="IJG67" s="262"/>
      <c r="IJH67" s="262"/>
      <c r="IJI67" s="262"/>
      <c r="IJJ67" s="262"/>
      <c r="IJK67" s="262"/>
      <c r="IJL67" s="262"/>
      <c r="IJM67" s="262"/>
      <c r="IJN67" s="262"/>
      <c r="IJO67" s="470"/>
      <c r="IJP67" s="470"/>
      <c r="IJQ67" s="470"/>
      <c r="IJR67" s="349"/>
      <c r="IJS67" s="262"/>
      <c r="IJT67" s="262"/>
      <c r="IJU67" s="262"/>
      <c r="IJV67" s="350"/>
      <c r="IJW67" s="262"/>
      <c r="IJX67" s="262"/>
      <c r="IJY67" s="262"/>
      <c r="IJZ67" s="262"/>
      <c r="IKA67" s="262"/>
      <c r="IKB67" s="262"/>
      <c r="IKC67" s="262"/>
      <c r="IKD67" s="262"/>
      <c r="IKE67" s="262"/>
      <c r="IKF67" s="470"/>
      <c r="IKG67" s="470"/>
      <c r="IKH67" s="470"/>
      <c r="IKI67" s="349"/>
      <c r="IKJ67" s="262"/>
      <c r="IKK67" s="262"/>
      <c r="IKL67" s="262"/>
      <c r="IKM67" s="350"/>
      <c r="IKN67" s="262"/>
      <c r="IKO67" s="262"/>
      <c r="IKP67" s="262"/>
      <c r="IKQ67" s="262"/>
      <c r="IKR67" s="262"/>
      <c r="IKS67" s="262"/>
      <c r="IKT67" s="262"/>
      <c r="IKU67" s="262"/>
      <c r="IKV67" s="262"/>
      <c r="IKW67" s="470"/>
      <c r="IKX67" s="470"/>
      <c r="IKY67" s="470"/>
      <c r="IKZ67" s="349"/>
      <c r="ILA67" s="262"/>
      <c r="ILB67" s="262"/>
      <c r="ILC67" s="262"/>
      <c r="ILD67" s="350"/>
      <c r="ILE67" s="262"/>
      <c r="ILF67" s="262"/>
      <c r="ILG67" s="262"/>
      <c r="ILH67" s="262"/>
      <c r="ILI67" s="262"/>
      <c r="ILJ67" s="262"/>
      <c r="ILK67" s="262"/>
      <c r="ILL67" s="262"/>
      <c r="ILM67" s="262"/>
      <c r="ILN67" s="470"/>
      <c r="ILO67" s="470"/>
      <c r="ILP67" s="470"/>
      <c r="ILQ67" s="349"/>
      <c r="ILR67" s="262"/>
      <c r="ILS67" s="262"/>
      <c r="ILT67" s="262"/>
      <c r="ILU67" s="350"/>
      <c r="ILV67" s="262"/>
      <c r="ILW67" s="262"/>
      <c r="ILX67" s="262"/>
      <c r="ILY67" s="262"/>
      <c r="ILZ67" s="262"/>
      <c r="IMA67" s="262"/>
      <c r="IMB67" s="262"/>
      <c r="IMC67" s="262"/>
      <c r="IMD67" s="262"/>
      <c r="IME67" s="470"/>
      <c r="IMF67" s="470"/>
      <c r="IMG67" s="470"/>
      <c r="IMH67" s="349"/>
      <c r="IMI67" s="262"/>
      <c r="IMJ67" s="262"/>
      <c r="IMK67" s="262"/>
      <c r="IML67" s="350"/>
      <c r="IMM67" s="262"/>
      <c r="IMN67" s="262"/>
      <c r="IMO67" s="262"/>
      <c r="IMP67" s="262"/>
      <c r="IMQ67" s="262"/>
      <c r="IMR67" s="262"/>
      <c r="IMS67" s="262"/>
      <c r="IMT67" s="262"/>
      <c r="IMU67" s="262"/>
      <c r="IMV67" s="470"/>
      <c r="IMW67" s="470"/>
      <c r="IMX67" s="470"/>
      <c r="IMY67" s="349"/>
      <c r="IMZ67" s="262"/>
      <c r="INA67" s="262"/>
      <c r="INB67" s="262"/>
      <c r="INC67" s="350"/>
      <c r="IND67" s="262"/>
      <c r="INE67" s="262"/>
      <c r="INF67" s="262"/>
      <c r="ING67" s="262"/>
      <c r="INH67" s="262"/>
      <c r="INI67" s="262"/>
      <c r="INJ67" s="262"/>
      <c r="INK67" s="262"/>
      <c r="INL67" s="262"/>
      <c r="INM67" s="470"/>
      <c r="INN67" s="470"/>
      <c r="INO67" s="470"/>
      <c r="INP67" s="349"/>
      <c r="INQ67" s="262"/>
      <c r="INR67" s="262"/>
      <c r="INS67" s="262"/>
      <c r="INT67" s="350"/>
      <c r="INU67" s="262"/>
      <c r="INV67" s="262"/>
      <c r="INW67" s="262"/>
      <c r="INX67" s="262"/>
      <c r="INY67" s="262"/>
      <c r="INZ67" s="262"/>
      <c r="IOA67" s="262"/>
      <c r="IOB67" s="262"/>
      <c r="IOC67" s="262"/>
      <c r="IOD67" s="470"/>
      <c r="IOE67" s="470"/>
      <c r="IOF67" s="470"/>
      <c r="IOG67" s="349"/>
      <c r="IOH67" s="262"/>
      <c r="IOI67" s="262"/>
      <c r="IOJ67" s="262"/>
      <c r="IOK67" s="350"/>
      <c r="IOL67" s="262"/>
      <c r="IOM67" s="262"/>
      <c r="ION67" s="262"/>
      <c r="IOO67" s="262"/>
      <c r="IOP67" s="262"/>
      <c r="IOQ67" s="262"/>
      <c r="IOR67" s="262"/>
      <c r="IOS67" s="262"/>
      <c r="IOT67" s="262"/>
      <c r="IOU67" s="470"/>
      <c r="IOV67" s="470"/>
      <c r="IOW67" s="470"/>
      <c r="IOX67" s="349"/>
      <c r="IOY67" s="262"/>
      <c r="IOZ67" s="262"/>
      <c r="IPA67" s="262"/>
      <c r="IPB67" s="350"/>
      <c r="IPC67" s="262"/>
      <c r="IPD67" s="262"/>
      <c r="IPE67" s="262"/>
      <c r="IPF67" s="262"/>
      <c r="IPG67" s="262"/>
      <c r="IPH67" s="262"/>
      <c r="IPI67" s="262"/>
      <c r="IPJ67" s="262"/>
      <c r="IPK67" s="262"/>
      <c r="IPL67" s="470"/>
      <c r="IPM67" s="470"/>
      <c r="IPN67" s="470"/>
      <c r="IPO67" s="349"/>
      <c r="IPP67" s="262"/>
      <c r="IPQ67" s="262"/>
      <c r="IPR67" s="262"/>
      <c r="IPS67" s="350"/>
      <c r="IPT67" s="262"/>
      <c r="IPU67" s="262"/>
      <c r="IPV67" s="262"/>
      <c r="IPW67" s="262"/>
      <c r="IPX67" s="262"/>
      <c r="IPY67" s="262"/>
      <c r="IPZ67" s="262"/>
      <c r="IQA67" s="262"/>
      <c r="IQB67" s="262"/>
      <c r="IQC67" s="470"/>
      <c r="IQD67" s="470"/>
      <c r="IQE67" s="470"/>
      <c r="IQF67" s="349"/>
      <c r="IQG67" s="262"/>
      <c r="IQH67" s="262"/>
      <c r="IQI67" s="262"/>
      <c r="IQJ67" s="350"/>
      <c r="IQK67" s="262"/>
      <c r="IQL67" s="262"/>
      <c r="IQM67" s="262"/>
      <c r="IQN67" s="262"/>
      <c r="IQO67" s="262"/>
      <c r="IQP67" s="262"/>
      <c r="IQQ67" s="262"/>
      <c r="IQR67" s="262"/>
      <c r="IQS67" s="262"/>
      <c r="IQT67" s="470"/>
      <c r="IQU67" s="470"/>
      <c r="IQV67" s="470"/>
      <c r="IQW67" s="349"/>
      <c r="IQX67" s="262"/>
      <c r="IQY67" s="262"/>
      <c r="IQZ67" s="262"/>
      <c r="IRA67" s="350"/>
      <c r="IRB67" s="262"/>
      <c r="IRC67" s="262"/>
      <c r="IRD67" s="262"/>
      <c r="IRE67" s="262"/>
      <c r="IRF67" s="262"/>
      <c r="IRG67" s="262"/>
      <c r="IRH67" s="262"/>
      <c r="IRI67" s="262"/>
      <c r="IRJ67" s="262"/>
      <c r="IRK67" s="470"/>
      <c r="IRL67" s="470"/>
      <c r="IRM67" s="470"/>
      <c r="IRN67" s="349"/>
      <c r="IRO67" s="262"/>
      <c r="IRP67" s="262"/>
      <c r="IRQ67" s="262"/>
      <c r="IRR67" s="350"/>
      <c r="IRS67" s="262"/>
      <c r="IRT67" s="262"/>
      <c r="IRU67" s="262"/>
      <c r="IRV67" s="262"/>
      <c r="IRW67" s="262"/>
      <c r="IRX67" s="262"/>
      <c r="IRY67" s="262"/>
      <c r="IRZ67" s="262"/>
      <c r="ISA67" s="262"/>
      <c r="ISB67" s="470"/>
      <c r="ISC67" s="470"/>
      <c r="ISD67" s="470"/>
      <c r="ISE67" s="349"/>
      <c r="ISF67" s="262"/>
      <c r="ISG67" s="262"/>
      <c r="ISH67" s="262"/>
      <c r="ISI67" s="350"/>
      <c r="ISJ67" s="262"/>
      <c r="ISK67" s="262"/>
      <c r="ISL67" s="262"/>
      <c r="ISM67" s="262"/>
      <c r="ISN67" s="262"/>
      <c r="ISO67" s="262"/>
      <c r="ISP67" s="262"/>
      <c r="ISQ67" s="262"/>
      <c r="ISR67" s="262"/>
      <c r="ISS67" s="470"/>
      <c r="IST67" s="470"/>
      <c r="ISU67" s="470"/>
      <c r="ISV67" s="349"/>
      <c r="ISW67" s="262"/>
      <c r="ISX67" s="262"/>
      <c r="ISY67" s="262"/>
      <c r="ISZ67" s="350"/>
      <c r="ITA67" s="262"/>
      <c r="ITB67" s="262"/>
      <c r="ITC67" s="262"/>
      <c r="ITD67" s="262"/>
      <c r="ITE67" s="262"/>
      <c r="ITF67" s="262"/>
      <c r="ITG67" s="262"/>
      <c r="ITH67" s="262"/>
      <c r="ITI67" s="262"/>
      <c r="ITJ67" s="470"/>
      <c r="ITK67" s="470"/>
      <c r="ITL67" s="470"/>
      <c r="ITM67" s="349"/>
      <c r="ITN67" s="262"/>
      <c r="ITO67" s="262"/>
      <c r="ITP67" s="262"/>
      <c r="ITQ67" s="350"/>
      <c r="ITR67" s="262"/>
      <c r="ITS67" s="262"/>
      <c r="ITT67" s="262"/>
      <c r="ITU67" s="262"/>
      <c r="ITV67" s="262"/>
      <c r="ITW67" s="262"/>
      <c r="ITX67" s="262"/>
      <c r="ITY67" s="262"/>
      <c r="ITZ67" s="262"/>
      <c r="IUA67" s="470"/>
      <c r="IUB67" s="470"/>
      <c r="IUC67" s="470"/>
      <c r="IUD67" s="349"/>
      <c r="IUE67" s="262"/>
      <c r="IUF67" s="262"/>
      <c r="IUG67" s="262"/>
      <c r="IUH67" s="350"/>
      <c r="IUI67" s="262"/>
      <c r="IUJ67" s="262"/>
      <c r="IUK67" s="262"/>
      <c r="IUL67" s="262"/>
      <c r="IUM67" s="262"/>
      <c r="IUN67" s="262"/>
      <c r="IUO67" s="262"/>
      <c r="IUP67" s="262"/>
      <c r="IUQ67" s="262"/>
      <c r="IUR67" s="470"/>
      <c r="IUS67" s="470"/>
      <c r="IUT67" s="470"/>
      <c r="IUU67" s="349"/>
      <c r="IUV67" s="262"/>
      <c r="IUW67" s="262"/>
      <c r="IUX67" s="262"/>
      <c r="IUY67" s="350"/>
      <c r="IUZ67" s="262"/>
      <c r="IVA67" s="262"/>
      <c r="IVB67" s="262"/>
      <c r="IVC67" s="262"/>
      <c r="IVD67" s="262"/>
      <c r="IVE67" s="262"/>
      <c r="IVF67" s="262"/>
      <c r="IVG67" s="262"/>
      <c r="IVH67" s="262"/>
      <c r="IVI67" s="470"/>
      <c r="IVJ67" s="470"/>
      <c r="IVK67" s="470"/>
      <c r="IVL67" s="349"/>
      <c r="IVM67" s="262"/>
      <c r="IVN67" s="262"/>
      <c r="IVO67" s="262"/>
      <c r="IVP67" s="350"/>
      <c r="IVQ67" s="262"/>
      <c r="IVR67" s="262"/>
      <c r="IVS67" s="262"/>
      <c r="IVT67" s="262"/>
      <c r="IVU67" s="262"/>
      <c r="IVV67" s="262"/>
      <c r="IVW67" s="262"/>
      <c r="IVX67" s="262"/>
      <c r="IVY67" s="262"/>
      <c r="IVZ67" s="470"/>
      <c r="IWA67" s="470"/>
      <c r="IWB67" s="470"/>
      <c r="IWC67" s="349"/>
      <c r="IWD67" s="262"/>
      <c r="IWE67" s="262"/>
      <c r="IWF67" s="262"/>
      <c r="IWG67" s="350"/>
      <c r="IWH67" s="262"/>
      <c r="IWI67" s="262"/>
      <c r="IWJ67" s="262"/>
      <c r="IWK67" s="262"/>
      <c r="IWL67" s="262"/>
      <c r="IWM67" s="262"/>
      <c r="IWN67" s="262"/>
      <c r="IWO67" s="262"/>
      <c r="IWP67" s="262"/>
      <c r="IWQ67" s="470"/>
      <c r="IWR67" s="470"/>
      <c r="IWS67" s="470"/>
      <c r="IWT67" s="349"/>
      <c r="IWU67" s="262"/>
      <c r="IWV67" s="262"/>
      <c r="IWW67" s="262"/>
      <c r="IWX67" s="350"/>
      <c r="IWY67" s="262"/>
      <c r="IWZ67" s="262"/>
      <c r="IXA67" s="262"/>
      <c r="IXB67" s="262"/>
      <c r="IXC67" s="262"/>
      <c r="IXD67" s="262"/>
      <c r="IXE67" s="262"/>
      <c r="IXF67" s="262"/>
      <c r="IXG67" s="262"/>
      <c r="IXH67" s="470"/>
      <c r="IXI67" s="470"/>
      <c r="IXJ67" s="470"/>
      <c r="IXK67" s="349"/>
      <c r="IXL67" s="262"/>
      <c r="IXM67" s="262"/>
      <c r="IXN67" s="262"/>
      <c r="IXO67" s="350"/>
      <c r="IXP67" s="262"/>
      <c r="IXQ67" s="262"/>
      <c r="IXR67" s="262"/>
      <c r="IXS67" s="262"/>
      <c r="IXT67" s="262"/>
      <c r="IXU67" s="262"/>
      <c r="IXV67" s="262"/>
      <c r="IXW67" s="262"/>
      <c r="IXX67" s="262"/>
      <c r="IXY67" s="470"/>
      <c r="IXZ67" s="470"/>
      <c r="IYA67" s="470"/>
      <c r="IYB67" s="349"/>
      <c r="IYC67" s="262"/>
      <c r="IYD67" s="262"/>
      <c r="IYE67" s="262"/>
      <c r="IYF67" s="350"/>
      <c r="IYG67" s="262"/>
      <c r="IYH67" s="262"/>
      <c r="IYI67" s="262"/>
      <c r="IYJ67" s="262"/>
      <c r="IYK67" s="262"/>
      <c r="IYL67" s="262"/>
      <c r="IYM67" s="262"/>
      <c r="IYN67" s="262"/>
      <c r="IYO67" s="262"/>
      <c r="IYP67" s="470"/>
      <c r="IYQ67" s="470"/>
      <c r="IYR67" s="470"/>
      <c r="IYS67" s="349"/>
      <c r="IYT67" s="262"/>
      <c r="IYU67" s="262"/>
      <c r="IYV67" s="262"/>
      <c r="IYW67" s="350"/>
      <c r="IYX67" s="262"/>
      <c r="IYY67" s="262"/>
      <c r="IYZ67" s="262"/>
      <c r="IZA67" s="262"/>
      <c r="IZB67" s="262"/>
      <c r="IZC67" s="262"/>
      <c r="IZD67" s="262"/>
      <c r="IZE67" s="262"/>
      <c r="IZF67" s="262"/>
      <c r="IZG67" s="470"/>
      <c r="IZH67" s="470"/>
      <c r="IZI67" s="470"/>
      <c r="IZJ67" s="349"/>
      <c r="IZK67" s="262"/>
      <c r="IZL67" s="262"/>
      <c r="IZM67" s="262"/>
      <c r="IZN67" s="350"/>
      <c r="IZO67" s="262"/>
      <c r="IZP67" s="262"/>
      <c r="IZQ67" s="262"/>
      <c r="IZR67" s="262"/>
      <c r="IZS67" s="262"/>
      <c r="IZT67" s="262"/>
      <c r="IZU67" s="262"/>
      <c r="IZV67" s="262"/>
      <c r="IZW67" s="262"/>
      <c r="IZX67" s="470"/>
      <c r="IZY67" s="470"/>
      <c r="IZZ67" s="470"/>
      <c r="JAA67" s="349"/>
      <c r="JAB67" s="262"/>
      <c r="JAC67" s="262"/>
      <c r="JAD67" s="262"/>
      <c r="JAE67" s="350"/>
      <c r="JAF67" s="262"/>
      <c r="JAG67" s="262"/>
      <c r="JAH67" s="262"/>
      <c r="JAI67" s="262"/>
      <c r="JAJ67" s="262"/>
      <c r="JAK67" s="262"/>
      <c r="JAL67" s="262"/>
      <c r="JAM67" s="262"/>
      <c r="JAN67" s="262"/>
      <c r="JAO67" s="470"/>
      <c r="JAP67" s="470"/>
      <c r="JAQ67" s="470"/>
      <c r="JAR67" s="349"/>
      <c r="JAS67" s="262"/>
      <c r="JAT67" s="262"/>
      <c r="JAU67" s="262"/>
      <c r="JAV67" s="350"/>
      <c r="JAW67" s="262"/>
      <c r="JAX67" s="262"/>
      <c r="JAY67" s="262"/>
      <c r="JAZ67" s="262"/>
      <c r="JBA67" s="262"/>
      <c r="JBB67" s="262"/>
      <c r="JBC67" s="262"/>
      <c r="JBD67" s="262"/>
      <c r="JBE67" s="262"/>
      <c r="JBF67" s="470"/>
      <c r="JBG67" s="470"/>
      <c r="JBH67" s="470"/>
      <c r="JBI67" s="349"/>
      <c r="JBJ67" s="262"/>
      <c r="JBK67" s="262"/>
      <c r="JBL67" s="262"/>
      <c r="JBM67" s="350"/>
      <c r="JBN67" s="262"/>
      <c r="JBO67" s="262"/>
      <c r="JBP67" s="262"/>
      <c r="JBQ67" s="262"/>
      <c r="JBR67" s="262"/>
      <c r="JBS67" s="262"/>
      <c r="JBT67" s="262"/>
      <c r="JBU67" s="262"/>
      <c r="JBV67" s="262"/>
      <c r="JBW67" s="470"/>
      <c r="JBX67" s="470"/>
      <c r="JBY67" s="470"/>
      <c r="JBZ67" s="349"/>
      <c r="JCA67" s="262"/>
      <c r="JCB67" s="262"/>
      <c r="JCC67" s="262"/>
      <c r="JCD67" s="350"/>
      <c r="JCE67" s="262"/>
      <c r="JCF67" s="262"/>
      <c r="JCG67" s="262"/>
      <c r="JCH67" s="262"/>
      <c r="JCI67" s="262"/>
      <c r="JCJ67" s="262"/>
      <c r="JCK67" s="262"/>
      <c r="JCL67" s="262"/>
      <c r="JCM67" s="262"/>
      <c r="JCN67" s="470"/>
      <c r="JCO67" s="470"/>
      <c r="JCP67" s="470"/>
      <c r="JCQ67" s="349"/>
      <c r="JCR67" s="262"/>
      <c r="JCS67" s="262"/>
      <c r="JCT67" s="262"/>
      <c r="JCU67" s="350"/>
      <c r="JCV67" s="262"/>
      <c r="JCW67" s="262"/>
      <c r="JCX67" s="262"/>
      <c r="JCY67" s="262"/>
      <c r="JCZ67" s="262"/>
      <c r="JDA67" s="262"/>
      <c r="JDB67" s="262"/>
      <c r="JDC67" s="262"/>
      <c r="JDD67" s="262"/>
      <c r="JDE67" s="470"/>
      <c r="JDF67" s="470"/>
      <c r="JDG67" s="470"/>
      <c r="JDH67" s="349"/>
      <c r="JDI67" s="262"/>
      <c r="JDJ67" s="262"/>
      <c r="JDK67" s="262"/>
      <c r="JDL67" s="350"/>
      <c r="JDM67" s="262"/>
      <c r="JDN67" s="262"/>
      <c r="JDO67" s="262"/>
      <c r="JDP67" s="262"/>
      <c r="JDQ67" s="262"/>
      <c r="JDR67" s="262"/>
      <c r="JDS67" s="262"/>
      <c r="JDT67" s="262"/>
      <c r="JDU67" s="262"/>
      <c r="JDV67" s="470"/>
      <c r="JDW67" s="470"/>
      <c r="JDX67" s="470"/>
      <c r="JDY67" s="349"/>
      <c r="JDZ67" s="262"/>
      <c r="JEA67" s="262"/>
      <c r="JEB67" s="262"/>
      <c r="JEC67" s="350"/>
      <c r="JED67" s="262"/>
      <c r="JEE67" s="262"/>
      <c r="JEF67" s="262"/>
      <c r="JEG67" s="262"/>
      <c r="JEH67" s="262"/>
      <c r="JEI67" s="262"/>
      <c r="JEJ67" s="262"/>
      <c r="JEK67" s="262"/>
      <c r="JEL67" s="262"/>
      <c r="JEM67" s="470"/>
      <c r="JEN67" s="470"/>
      <c r="JEO67" s="470"/>
      <c r="JEP67" s="349"/>
      <c r="JEQ67" s="262"/>
      <c r="JER67" s="262"/>
      <c r="JES67" s="262"/>
      <c r="JET67" s="350"/>
      <c r="JEU67" s="262"/>
      <c r="JEV67" s="262"/>
      <c r="JEW67" s="262"/>
      <c r="JEX67" s="262"/>
      <c r="JEY67" s="262"/>
      <c r="JEZ67" s="262"/>
      <c r="JFA67" s="262"/>
      <c r="JFB67" s="262"/>
      <c r="JFC67" s="262"/>
      <c r="JFD67" s="470"/>
      <c r="JFE67" s="470"/>
      <c r="JFF67" s="470"/>
      <c r="JFG67" s="349"/>
      <c r="JFH67" s="262"/>
      <c r="JFI67" s="262"/>
      <c r="JFJ67" s="262"/>
      <c r="JFK67" s="350"/>
      <c r="JFL67" s="262"/>
      <c r="JFM67" s="262"/>
      <c r="JFN67" s="262"/>
      <c r="JFO67" s="262"/>
      <c r="JFP67" s="262"/>
      <c r="JFQ67" s="262"/>
      <c r="JFR67" s="262"/>
      <c r="JFS67" s="262"/>
      <c r="JFT67" s="262"/>
      <c r="JFU67" s="470"/>
      <c r="JFV67" s="470"/>
      <c r="JFW67" s="470"/>
      <c r="JFX67" s="349"/>
      <c r="JFY67" s="262"/>
      <c r="JFZ67" s="262"/>
      <c r="JGA67" s="262"/>
      <c r="JGB67" s="350"/>
      <c r="JGC67" s="262"/>
      <c r="JGD67" s="262"/>
      <c r="JGE67" s="262"/>
      <c r="JGF67" s="262"/>
      <c r="JGG67" s="262"/>
      <c r="JGH67" s="262"/>
      <c r="JGI67" s="262"/>
      <c r="JGJ67" s="262"/>
      <c r="JGK67" s="262"/>
      <c r="JGL67" s="470"/>
      <c r="JGM67" s="470"/>
      <c r="JGN67" s="470"/>
      <c r="JGO67" s="349"/>
      <c r="JGP67" s="262"/>
      <c r="JGQ67" s="262"/>
      <c r="JGR67" s="262"/>
      <c r="JGS67" s="350"/>
      <c r="JGT67" s="262"/>
      <c r="JGU67" s="262"/>
      <c r="JGV67" s="262"/>
      <c r="JGW67" s="262"/>
      <c r="JGX67" s="262"/>
      <c r="JGY67" s="262"/>
      <c r="JGZ67" s="262"/>
      <c r="JHA67" s="262"/>
      <c r="JHB67" s="262"/>
      <c r="JHC67" s="470"/>
      <c r="JHD67" s="470"/>
      <c r="JHE67" s="470"/>
      <c r="JHF67" s="349"/>
      <c r="JHG67" s="262"/>
      <c r="JHH67" s="262"/>
      <c r="JHI67" s="262"/>
      <c r="JHJ67" s="350"/>
      <c r="JHK67" s="262"/>
      <c r="JHL67" s="262"/>
      <c r="JHM67" s="262"/>
      <c r="JHN67" s="262"/>
      <c r="JHO67" s="262"/>
      <c r="JHP67" s="262"/>
      <c r="JHQ67" s="262"/>
      <c r="JHR67" s="262"/>
      <c r="JHS67" s="262"/>
      <c r="JHT67" s="470"/>
      <c r="JHU67" s="470"/>
      <c r="JHV67" s="470"/>
      <c r="JHW67" s="349"/>
      <c r="JHX67" s="262"/>
      <c r="JHY67" s="262"/>
      <c r="JHZ67" s="262"/>
      <c r="JIA67" s="350"/>
      <c r="JIB67" s="262"/>
      <c r="JIC67" s="262"/>
      <c r="JID67" s="262"/>
      <c r="JIE67" s="262"/>
      <c r="JIF67" s="262"/>
      <c r="JIG67" s="262"/>
      <c r="JIH67" s="262"/>
      <c r="JII67" s="262"/>
      <c r="JIJ67" s="262"/>
      <c r="JIK67" s="470"/>
      <c r="JIL67" s="470"/>
      <c r="JIM67" s="470"/>
      <c r="JIN67" s="349"/>
      <c r="JIO67" s="262"/>
      <c r="JIP67" s="262"/>
      <c r="JIQ67" s="262"/>
      <c r="JIR67" s="350"/>
      <c r="JIS67" s="262"/>
      <c r="JIT67" s="262"/>
      <c r="JIU67" s="262"/>
      <c r="JIV67" s="262"/>
      <c r="JIW67" s="262"/>
      <c r="JIX67" s="262"/>
      <c r="JIY67" s="262"/>
      <c r="JIZ67" s="262"/>
      <c r="JJA67" s="262"/>
      <c r="JJB67" s="470"/>
      <c r="JJC67" s="470"/>
      <c r="JJD67" s="470"/>
      <c r="JJE67" s="349"/>
      <c r="JJF67" s="262"/>
      <c r="JJG67" s="262"/>
      <c r="JJH67" s="262"/>
      <c r="JJI67" s="350"/>
      <c r="JJJ67" s="262"/>
      <c r="JJK67" s="262"/>
      <c r="JJL67" s="262"/>
      <c r="JJM67" s="262"/>
      <c r="JJN67" s="262"/>
      <c r="JJO67" s="262"/>
      <c r="JJP67" s="262"/>
      <c r="JJQ67" s="262"/>
      <c r="JJR67" s="262"/>
      <c r="JJS67" s="470"/>
      <c r="JJT67" s="470"/>
      <c r="JJU67" s="470"/>
      <c r="JJV67" s="349"/>
      <c r="JJW67" s="262"/>
      <c r="JJX67" s="262"/>
      <c r="JJY67" s="262"/>
      <c r="JJZ67" s="350"/>
      <c r="JKA67" s="262"/>
      <c r="JKB67" s="262"/>
      <c r="JKC67" s="262"/>
      <c r="JKD67" s="262"/>
      <c r="JKE67" s="262"/>
      <c r="JKF67" s="262"/>
      <c r="JKG67" s="262"/>
      <c r="JKH67" s="262"/>
      <c r="JKI67" s="262"/>
      <c r="JKJ67" s="470"/>
      <c r="JKK67" s="470"/>
      <c r="JKL67" s="470"/>
      <c r="JKM67" s="349"/>
      <c r="JKN67" s="262"/>
      <c r="JKO67" s="262"/>
      <c r="JKP67" s="262"/>
      <c r="JKQ67" s="350"/>
      <c r="JKR67" s="262"/>
      <c r="JKS67" s="262"/>
      <c r="JKT67" s="262"/>
      <c r="JKU67" s="262"/>
      <c r="JKV67" s="262"/>
      <c r="JKW67" s="262"/>
      <c r="JKX67" s="262"/>
      <c r="JKY67" s="262"/>
      <c r="JKZ67" s="262"/>
      <c r="JLA67" s="470"/>
      <c r="JLB67" s="470"/>
      <c r="JLC67" s="470"/>
      <c r="JLD67" s="349"/>
      <c r="JLE67" s="262"/>
      <c r="JLF67" s="262"/>
      <c r="JLG67" s="262"/>
      <c r="JLH67" s="350"/>
      <c r="JLI67" s="262"/>
      <c r="JLJ67" s="262"/>
      <c r="JLK67" s="262"/>
      <c r="JLL67" s="262"/>
      <c r="JLM67" s="262"/>
      <c r="JLN67" s="262"/>
      <c r="JLO67" s="262"/>
      <c r="JLP67" s="262"/>
      <c r="JLQ67" s="262"/>
      <c r="JLR67" s="470"/>
      <c r="JLS67" s="470"/>
      <c r="JLT67" s="470"/>
      <c r="JLU67" s="349"/>
      <c r="JLV67" s="262"/>
      <c r="JLW67" s="262"/>
      <c r="JLX67" s="262"/>
      <c r="JLY67" s="350"/>
      <c r="JLZ67" s="262"/>
      <c r="JMA67" s="262"/>
      <c r="JMB67" s="262"/>
      <c r="JMC67" s="262"/>
      <c r="JMD67" s="262"/>
      <c r="JME67" s="262"/>
      <c r="JMF67" s="262"/>
      <c r="JMG67" s="262"/>
      <c r="JMH67" s="262"/>
      <c r="JMI67" s="470"/>
      <c r="JMJ67" s="470"/>
      <c r="JMK67" s="470"/>
      <c r="JML67" s="349"/>
      <c r="JMM67" s="262"/>
      <c r="JMN67" s="262"/>
      <c r="JMO67" s="262"/>
      <c r="JMP67" s="350"/>
      <c r="JMQ67" s="262"/>
      <c r="JMR67" s="262"/>
      <c r="JMS67" s="262"/>
      <c r="JMT67" s="262"/>
      <c r="JMU67" s="262"/>
      <c r="JMV67" s="262"/>
      <c r="JMW67" s="262"/>
      <c r="JMX67" s="262"/>
      <c r="JMY67" s="262"/>
      <c r="JMZ67" s="470"/>
      <c r="JNA67" s="470"/>
      <c r="JNB67" s="470"/>
      <c r="JNC67" s="349"/>
      <c r="JND67" s="262"/>
      <c r="JNE67" s="262"/>
      <c r="JNF67" s="262"/>
      <c r="JNG67" s="350"/>
      <c r="JNH67" s="262"/>
      <c r="JNI67" s="262"/>
      <c r="JNJ67" s="262"/>
      <c r="JNK67" s="262"/>
      <c r="JNL67" s="262"/>
      <c r="JNM67" s="262"/>
      <c r="JNN67" s="262"/>
      <c r="JNO67" s="262"/>
      <c r="JNP67" s="262"/>
      <c r="JNQ67" s="470"/>
      <c r="JNR67" s="470"/>
      <c r="JNS67" s="470"/>
      <c r="JNT67" s="349"/>
      <c r="JNU67" s="262"/>
      <c r="JNV67" s="262"/>
      <c r="JNW67" s="262"/>
      <c r="JNX67" s="350"/>
      <c r="JNY67" s="262"/>
      <c r="JNZ67" s="262"/>
      <c r="JOA67" s="262"/>
      <c r="JOB67" s="262"/>
      <c r="JOC67" s="262"/>
      <c r="JOD67" s="262"/>
      <c r="JOE67" s="262"/>
      <c r="JOF67" s="262"/>
      <c r="JOG67" s="262"/>
      <c r="JOH67" s="470"/>
      <c r="JOI67" s="470"/>
      <c r="JOJ67" s="470"/>
      <c r="JOK67" s="349"/>
      <c r="JOL67" s="262"/>
      <c r="JOM67" s="262"/>
      <c r="JON67" s="262"/>
      <c r="JOO67" s="350"/>
      <c r="JOP67" s="262"/>
      <c r="JOQ67" s="262"/>
      <c r="JOR67" s="262"/>
      <c r="JOS67" s="262"/>
      <c r="JOT67" s="262"/>
      <c r="JOU67" s="262"/>
      <c r="JOV67" s="262"/>
      <c r="JOW67" s="262"/>
      <c r="JOX67" s="262"/>
      <c r="JOY67" s="470"/>
      <c r="JOZ67" s="470"/>
      <c r="JPA67" s="470"/>
      <c r="JPB67" s="349"/>
      <c r="JPC67" s="262"/>
      <c r="JPD67" s="262"/>
      <c r="JPE67" s="262"/>
      <c r="JPF67" s="350"/>
      <c r="JPG67" s="262"/>
      <c r="JPH67" s="262"/>
      <c r="JPI67" s="262"/>
      <c r="JPJ67" s="262"/>
      <c r="JPK67" s="262"/>
      <c r="JPL67" s="262"/>
      <c r="JPM67" s="262"/>
      <c r="JPN67" s="262"/>
      <c r="JPO67" s="262"/>
      <c r="JPP67" s="470"/>
      <c r="JPQ67" s="470"/>
      <c r="JPR67" s="470"/>
      <c r="JPS67" s="349"/>
      <c r="JPT67" s="262"/>
      <c r="JPU67" s="262"/>
      <c r="JPV67" s="262"/>
      <c r="JPW67" s="350"/>
      <c r="JPX67" s="262"/>
      <c r="JPY67" s="262"/>
      <c r="JPZ67" s="262"/>
      <c r="JQA67" s="262"/>
      <c r="JQB67" s="262"/>
      <c r="JQC67" s="262"/>
      <c r="JQD67" s="262"/>
      <c r="JQE67" s="262"/>
      <c r="JQF67" s="262"/>
      <c r="JQG67" s="470"/>
      <c r="JQH67" s="470"/>
      <c r="JQI67" s="470"/>
      <c r="JQJ67" s="349"/>
      <c r="JQK67" s="262"/>
      <c r="JQL67" s="262"/>
      <c r="JQM67" s="262"/>
      <c r="JQN67" s="350"/>
      <c r="JQO67" s="262"/>
      <c r="JQP67" s="262"/>
      <c r="JQQ67" s="262"/>
      <c r="JQR67" s="262"/>
      <c r="JQS67" s="262"/>
      <c r="JQT67" s="262"/>
      <c r="JQU67" s="262"/>
      <c r="JQV67" s="262"/>
      <c r="JQW67" s="262"/>
      <c r="JQX67" s="470"/>
      <c r="JQY67" s="470"/>
      <c r="JQZ67" s="470"/>
      <c r="JRA67" s="349"/>
      <c r="JRB67" s="262"/>
      <c r="JRC67" s="262"/>
      <c r="JRD67" s="262"/>
      <c r="JRE67" s="350"/>
      <c r="JRF67" s="262"/>
      <c r="JRG67" s="262"/>
      <c r="JRH67" s="262"/>
      <c r="JRI67" s="262"/>
      <c r="JRJ67" s="262"/>
      <c r="JRK67" s="262"/>
      <c r="JRL67" s="262"/>
      <c r="JRM67" s="262"/>
      <c r="JRN67" s="262"/>
      <c r="JRO67" s="470"/>
      <c r="JRP67" s="470"/>
      <c r="JRQ67" s="470"/>
      <c r="JRR67" s="349"/>
      <c r="JRS67" s="262"/>
      <c r="JRT67" s="262"/>
      <c r="JRU67" s="262"/>
      <c r="JRV67" s="350"/>
      <c r="JRW67" s="262"/>
      <c r="JRX67" s="262"/>
      <c r="JRY67" s="262"/>
      <c r="JRZ67" s="262"/>
      <c r="JSA67" s="262"/>
      <c r="JSB67" s="262"/>
      <c r="JSC67" s="262"/>
      <c r="JSD67" s="262"/>
      <c r="JSE67" s="262"/>
      <c r="JSF67" s="470"/>
      <c r="JSG67" s="470"/>
      <c r="JSH67" s="470"/>
      <c r="JSI67" s="349"/>
      <c r="JSJ67" s="262"/>
      <c r="JSK67" s="262"/>
      <c r="JSL67" s="262"/>
      <c r="JSM67" s="350"/>
      <c r="JSN67" s="262"/>
      <c r="JSO67" s="262"/>
      <c r="JSP67" s="262"/>
      <c r="JSQ67" s="262"/>
      <c r="JSR67" s="262"/>
      <c r="JSS67" s="262"/>
      <c r="JST67" s="262"/>
      <c r="JSU67" s="262"/>
      <c r="JSV67" s="262"/>
      <c r="JSW67" s="470"/>
      <c r="JSX67" s="470"/>
      <c r="JSY67" s="470"/>
      <c r="JSZ67" s="349"/>
      <c r="JTA67" s="262"/>
      <c r="JTB67" s="262"/>
      <c r="JTC67" s="262"/>
      <c r="JTD67" s="350"/>
      <c r="JTE67" s="262"/>
      <c r="JTF67" s="262"/>
      <c r="JTG67" s="262"/>
      <c r="JTH67" s="262"/>
      <c r="JTI67" s="262"/>
      <c r="JTJ67" s="262"/>
      <c r="JTK67" s="262"/>
      <c r="JTL67" s="262"/>
      <c r="JTM67" s="262"/>
      <c r="JTN67" s="470"/>
      <c r="JTO67" s="470"/>
      <c r="JTP67" s="470"/>
      <c r="JTQ67" s="349"/>
      <c r="JTR67" s="262"/>
      <c r="JTS67" s="262"/>
      <c r="JTT67" s="262"/>
      <c r="JTU67" s="350"/>
      <c r="JTV67" s="262"/>
      <c r="JTW67" s="262"/>
      <c r="JTX67" s="262"/>
      <c r="JTY67" s="262"/>
      <c r="JTZ67" s="262"/>
      <c r="JUA67" s="262"/>
      <c r="JUB67" s="262"/>
      <c r="JUC67" s="262"/>
      <c r="JUD67" s="262"/>
      <c r="JUE67" s="470"/>
      <c r="JUF67" s="470"/>
      <c r="JUG67" s="470"/>
      <c r="JUH67" s="349"/>
      <c r="JUI67" s="262"/>
      <c r="JUJ67" s="262"/>
      <c r="JUK67" s="262"/>
      <c r="JUL67" s="350"/>
      <c r="JUM67" s="262"/>
      <c r="JUN67" s="262"/>
      <c r="JUO67" s="262"/>
      <c r="JUP67" s="262"/>
      <c r="JUQ67" s="262"/>
      <c r="JUR67" s="262"/>
      <c r="JUS67" s="262"/>
      <c r="JUT67" s="262"/>
      <c r="JUU67" s="262"/>
      <c r="JUV67" s="470"/>
      <c r="JUW67" s="470"/>
      <c r="JUX67" s="470"/>
      <c r="JUY67" s="349"/>
      <c r="JUZ67" s="262"/>
      <c r="JVA67" s="262"/>
      <c r="JVB67" s="262"/>
      <c r="JVC67" s="350"/>
      <c r="JVD67" s="262"/>
      <c r="JVE67" s="262"/>
      <c r="JVF67" s="262"/>
      <c r="JVG67" s="262"/>
      <c r="JVH67" s="262"/>
      <c r="JVI67" s="262"/>
      <c r="JVJ67" s="262"/>
      <c r="JVK67" s="262"/>
      <c r="JVL67" s="262"/>
      <c r="JVM67" s="470"/>
      <c r="JVN67" s="470"/>
      <c r="JVO67" s="470"/>
      <c r="JVP67" s="349"/>
      <c r="JVQ67" s="262"/>
      <c r="JVR67" s="262"/>
      <c r="JVS67" s="262"/>
      <c r="JVT67" s="350"/>
      <c r="JVU67" s="262"/>
      <c r="JVV67" s="262"/>
      <c r="JVW67" s="262"/>
      <c r="JVX67" s="262"/>
      <c r="JVY67" s="262"/>
      <c r="JVZ67" s="262"/>
      <c r="JWA67" s="262"/>
      <c r="JWB67" s="262"/>
      <c r="JWC67" s="262"/>
      <c r="JWD67" s="470"/>
      <c r="JWE67" s="470"/>
      <c r="JWF67" s="470"/>
      <c r="JWG67" s="349"/>
      <c r="JWH67" s="262"/>
      <c r="JWI67" s="262"/>
      <c r="JWJ67" s="262"/>
      <c r="JWK67" s="350"/>
      <c r="JWL67" s="262"/>
      <c r="JWM67" s="262"/>
      <c r="JWN67" s="262"/>
      <c r="JWO67" s="262"/>
      <c r="JWP67" s="262"/>
      <c r="JWQ67" s="262"/>
      <c r="JWR67" s="262"/>
      <c r="JWS67" s="262"/>
      <c r="JWT67" s="262"/>
      <c r="JWU67" s="470"/>
      <c r="JWV67" s="470"/>
      <c r="JWW67" s="470"/>
      <c r="JWX67" s="349"/>
      <c r="JWY67" s="262"/>
      <c r="JWZ67" s="262"/>
      <c r="JXA67" s="262"/>
      <c r="JXB67" s="350"/>
      <c r="JXC67" s="262"/>
      <c r="JXD67" s="262"/>
      <c r="JXE67" s="262"/>
      <c r="JXF67" s="262"/>
      <c r="JXG67" s="262"/>
      <c r="JXH67" s="262"/>
      <c r="JXI67" s="262"/>
      <c r="JXJ67" s="262"/>
      <c r="JXK67" s="262"/>
      <c r="JXL67" s="470"/>
      <c r="JXM67" s="470"/>
      <c r="JXN67" s="470"/>
      <c r="JXO67" s="349"/>
      <c r="JXP67" s="262"/>
      <c r="JXQ67" s="262"/>
      <c r="JXR67" s="262"/>
      <c r="JXS67" s="350"/>
      <c r="JXT67" s="262"/>
      <c r="JXU67" s="262"/>
      <c r="JXV67" s="262"/>
      <c r="JXW67" s="262"/>
      <c r="JXX67" s="262"/>
      <c r="JXY67" s="262"/>
      <c r="JXZ67" s="262"/>
      <c r="JYA67" s="262"/>
      <c r="JYB67" s="262"/>
      <c r="JYC67" s="470"/>
      <c r="JYD67" s="470"/>
      <c r="JYE67" s="470"/>
      <c r="JYF67" s="349"/>
      <c r="JYG67" s="262"/>
      <c r="JYH67" s="262"/>
      <c r="JYI67" s="262"/>
      <c r="JYJ67" s="350"/>
      <c r="JYK67" s="262"/>
      <c r="JYL67" s="262"/>
      <c r="JYM67" s="262"/>
      <c r="JYN67" s="262"/>
      <c r="JYO67" s="262"/>
      <c r="JYP67" s="262"/>
      <c r="JYQ67" s="262"/>
      <c r="JYR67" s="262"/>
      <c r="JYS67" s="262"/>
      <c r="JYT67" s="470"/>
      <c r="JYU67" s="470"/>
      <c r="JYV67" s="470"/>
      <c r="JYW67" s="349"/>
      <c r="JYX67" s="262"/>
      <c r="JYY67" s="262"/>
      <c r="JYZ67" s="262"/>
      <c r="JZA67" s="350"/>
      <c r="JZB67" s="262"/>
      <c r="JZC67" s="262"/>
      <c r="JZD67" s="262"/>
      <c r="JZE67" s="262"/>
      <c r="JZF67" s="262"/>
      <c r="JZG67" s="262"/>
      <c r="JZH67" s="262"/>
      <c r="JZI67" s="262"/>
      <c r="JZJ67" s="262"/>
      <c r="JZK67" s="470"/>
      <c r="JZL67" s="470"/>
      <c r="JZM67" s="470"/>
      <c r="JZN67" s="349"/>
      <c r="JZO67" s="262"/>
      <c r="JZP67" s="262"/>
      <c r="JZQ67" s="262"/>
      <c r="JZR67" s="350"/>
      <c r="JZS67" s="262"/>
      <c r="JZT67" s="262"/>
      <c r="JZU67" s="262"/>
      <c r="JZV67" s="262"/>
      <c r="JZW67" s="262"/>
      <c r="JZX67" s="262"/>
      <c r="JZY67" s="262"/>
      <c r="JZZ67" s="262"/>
      <c r="KAA67" s="262"/>
      <c r="KAB67" s="470"/>
      <c r="KAC67" s="470"/>
      <c r="KAD67" s="470"/>
      <c r="KAE67" s="349"/>
      <c r="KAF67" s="262"/>
      <c r="KAG67" s="262"/>
      <c r="KAH67" s="262"/>
      <c r="KAI67" s="350"/>
      <c r="KAJ67" s="262"/>
      <c r="KAK67" s="262"/>
      <c r="KAL67" s="262"/>
      <c r="KAM67" s="262"/>
      <c r="KAN67" s="262"/>
      <c r="KAO67" s="262"/>
      <c r="KAP67" s="262"/>
      <c r="KAQ67" s="262"/>
      <c r="KAR67" s="262"/>
      <c r="KAS67" s="470"/>
      <c r="KAT67" s="470"/>
      <c r="KAU67" s="470"/>
      <c r="KAV67" s="349"/>
      <c r="KAW67" s="262"/>
      <c r="KAX67" s="262"/>
      <c r="KAY67" s="262"/>
      <c r="KAZ67" s="350"/>
      <c r="KBA67" s="262"/>
      <c r="KBB67" s="262"/>
      <c r="KBC67" s="262"/>
      <c r="KBD67" s="262"/>
      <c r="KBE67" s="262"/>
      <c r="KBF67" s="262"/>
      <c r="KBG67" s="262"/>
      <c r="KBH67" s="262"/>
      <c r="KBI67" s="262"/>
      <c r="KBJ67" s="470"/>
      <c r="KBK67" s="470"/>
      <c r="KBL67" s="470"/>
      <c r="KBM67" s="349"/>
      <c r="KBN67" s="262"/>
      <c r="KBO67" s="262"/>
      <c r="KBP67" s="262"/>
      <c r="KBQ67" s="350"/>
      <c r="KBR67" s="262"/>
      <c r="KBS67" s="262"/>
      <c r="KBT67" s="262"/>
      <c r="KBU67" s="262"/>
      <c r="KBV67" s="262"/>
      <c r="KBW67" s="262"/>
      <c r="KBX67" s="262"/>
      <c r="KBY67" s="262"/>
      <c r="KBZ67" s="262"/>
      <c r="KCA67" s="470"/>
      <c r="KCB67" s="470"/>
      <c r="KCC67" s="470"/>
      <c r="KCD67" s="349"/>
      <c r="KCE67" s="262"/>
      <c r="KCF67" s="262"/>
      <c r="KCG67" s="262"/>
      <c r="KCH67" s="350"/>
      <c r="KCI67" s="262"/>
      <c r="KCJ67" s="262"/>
      <c r="KCK67" s="262"/>
      <c r="KCL67" s="262"/>
      <c r="KCM67" s="262"/>
      <c r="KCN67" s="262"/>
      <c r="KCO67" s="262"/>
      <c r="KCP67" s="262"/>
      <c r="KCQ67" s="262"/>
      <c r="KCR67" s="470"/>
      <c r="KCS67" s="470"/>
      <c r="KCT67" s="470"/>
      <c r="KCU67" s="349"/>
      <c r="KCV67" s="262"/>
      <c r="KCW67" s="262"/>
      <c r="KCX67" s="262"/>
      <c r="KCY67" s="350"/>
      <c r="KCZ67" s="262"/>
      <c r="KDA67" s="262"/>
      <c r="KDB67" s="262"/>
      <c r="KDC67" s="262"/>
      <c r="KDD67" s="262"/>
      <c r="KDE67" s="262"/>
      <c r="KDF67" s="262"/>
      <c r="KDG67" s="262"/>
      <c r="KDH67" s="262"/>
      <c r="KDI67" s="470"/>
      <c r="KDJ67" s="470"/>
      <c r="KDK67" s="470"/>
      <c r="KDL67" s="349"/>
      <c r="KDM67" s="262"/>
      <c r="KDN67" s="262"/>
      <c r="KDO67" s="262"/>
      <c r="KDP67" s="350"/>
      <c r="KDQ67" s="262"/>
      <c r="KDR67" s="262"/>
      <c r="KDS67" s="262"/>
      <c r="KDT67" s="262"/>
      <c r="KDU67" s="262"/>
      <c r="KDV67" s="262"/>
      <c r="KDW67" s="262"/>
      <c r="KDX67" s="262"/>
      <c r="KDY67" s="262"/>
      <c r="KDZ67" s="470"/>
      <c r="KEA67" s="470"/>
      <c r="KEB67" s="470"/>
      <c r="KEC67" s="349"/>
      <c r="KED67" s="262"/>
      <c r="KEE67" s="262"/>
      <c r="KEF67" s="262"/>
      <c r="KEG67" s="350"/>
      <c r="KEH67" s="262"/>
      <c r="KEI67" s="262"/>
      <c r="KEJ67" s="262"/>
      <c r="KEK67" s="262"/>
      <c r="KEL67" s="262"/>
      <c r="KEM67" s="262"/>
      <c r="KEN67" s="262"/>
      <c r="KEO67" s="262"/>
      <c r="KEP67" s="262"/>
      <c r="KEQ67" s="470"/>
      <c r="KER67" s="470"/>
      <c r="KES67" s="470"/>
      <c r="KET67" s="349"/>
      <c r="KEU67" s="262"/>
      <c r="KEV67" s="262"/>
      <c r="KEW67" s="262"/>
      <c r="KEX67" s="350"/>
      <c r="KEY67" s="262"/>
      <c r="KEZ67" s="262"/>
      <c r="KFA67" s="262"/>
      <c r="KFB67" s="262"/>
      <c r="KFC67" s="262"/>
      <c r="KFD67" s="262"/>
      <c r="KFE67" s="262"/>
      <c r="KFF67" s="262"/>
      <c r="KFG67" s="262"/>
      <c r="KFH67" s="470"/>
      <c r="KFI67" s="470"/>
      <c r="KFJ67" s="470"/>
      <c r="KFK67" s="349"/>
      <c r="KFL67" s="262"/>
      <c r="KFM67" s="262"/>
      <c r="KFN67" s="262"/>
      <c r="KFO67" s="350"/>
      <c r="KFP67" s="262"/>
      <c r="KFQ67" s="262"/>
      <c r="KFR67" s="262"/>
      <c r="KFS67" s="262"/>
      <c r="KFT67" s="262"/>
      <c r="KFU67" s="262"/>
      <c r="KFV67" s="262"/>
      <c r="KFW67" s="262"/>
      <c r="KFX67" s="262"/>
      <c r="KFY67" s="470"/>
      <c r="KFZ67" s="470"/>
      <c r="KGA67" s="470"/>
      <c r="KGB67" s="349"/>
      <c r="KGC67" s="262"/>
      <c r="KGD67" s="262"/>
      <c r="KGE67" s="262"/>
      <c r="KGF67" s="350"/>
      <c r="KGG67" s="262"/>
      <c r="KGH67" s="262"/>
      <c r="KGI67" s="262"/>
      <c r="KGJ67" s="262"/>
      <c r="KGK67" s="262"/>
      <c r="KGL67" s="262"/>
      <c r="KGM67" s="262"/>
      <c r="KGN67" s="262"/>
      <c r="KGO67" s="262"/>
      <c r="KGP67" s="470"/>
      <c r="KGQ67" s="470"/>
      <c r="KGR67" s="470"/>
      <c r="KGS67" s="349"/>
      <c r="KGT67" s="262"/>
      <c r="KGU67" s="262"/>
      <c r="KGV67" s="262"/>
      <c r="KGW67" s="350"/>
      <c r="KGX67" s="262"/>
      <c r="KGY67" s="262"/>
      <c r="KGZ67" s="262"/>
      <c r="KHA67" s="262"/>
      <c r="KHB67" s="262"/>
      <c r="KHC67" s="262"/>
      <c r="KHD67" s="262"/>
      <c r="KHE67" s="262"/>
      <c r="KHF67" s="262"/>
      <c r="KHG67" s="470"/>
      <c r="KHH67" s="470"/>
      <c r="KHI67" s="470"/>
      <c r="KHJ67" s="349"/>
      <c r="KHK67" s="262"/>
      <c r="KHL67" s="262"/>
      <c r="KHM67" s="262"/>
      <c r="KHN67" s="350"/>
      <c r="KHO67" s="262"/>
      <c r="KHP67" s="262"/>
      <c r="KHQ67" s="262"/>
      <c r="KHR67" s="262"/>
      <c r="KHS67" s="262"/>
      <c r="KHT67" s="262"/>
      <c r="KHU67" s="262"/>
      <c r="KHV67" s="262"/>
      <c r="KHW67" s="262"/>
      <c r="KHX67" s="470"/>
      <c r="KHY67" s="470"/>
      <c r="KHZ67" s="470"/>
      <c r="KIA67" s="349"/>
      <c r="KIB67" s="262"/>
      <c r="KIC67" s="262"/>
      <c r="KID67" s="262"/>
      <c r="KIE67" s="350"/>
      <c r="KIF67" s="262"/>
      <c r="KIG67" s="262"/>
      <c r="KIH67" s="262"/>
      <c r="KII67" s="262"/>
      <c r="KIJ67" s="262"/>
      <c r="KIK67" s="262"/>
      <c r="KIL67" s="262"/>
      <c r="KIM67" s="262"/>
      <c r="KIN67" s="262"/>
      <c r="KIO67" s="470"/>
      <c r="KIP67" s="470"/>
      <c r="KIQ67" s="470"/>
      <c r="KIR67" s="349"/>
      <c r="KIS67" s="262"/>
      <c r="KIT67" s="262"/>
      <c r="KIU67" s="262"/>
      <c r="KIV67" s="350"/>
      <c r="KIW67" s="262"/>
      <c r="KIX67" s="262"/>
      <c r="KIY67" s="262"/>
      <c r="KIZ67" s="262"/>
      <c r="KJA67" s="262"/>
      <c r="KJB67" s="262"/>
      <c r="KJC67" s="262"/>
      <c r="KJD67" s="262"/>
      <c r="KJE67" s="262"/>
      <c r="KJF67" s="470"/>
      <c r="KJG67" s="470"/>
      <c r="KJH67" s="470"/>
      <c r="KJI67" s="349"/>
      <c r="KJJ67" s="262"/>
      <c r="KJK67" s="262"/>
      <c r="KJL67" s="262"/>
      <c r="KJM67" s="350"/>
      <c r="KJN67" s="262"/>
      <c r="KJO67" s="262"/>
      <c r="KJP67" s="262"/>
      <c r="KJQ67" s="262"/>
      <c r="KJR67" s="262"/>
      <c r="KJS67" s="262"/>
      <c r="KJT67" s="262"/>
      <c r="KJU67" s="262"/>
      <c r="KJV67" s="262"/>
      <c r="KJW67" s="470"/>
      <c r="KJX67" s="470"/>
      <c r="KJY67" s="470"/>
      <c r="KJZ67" s="349"/>
      <c r="KKA67" s="262"/>
      <c r="KKB67" s="262"/>
      <c r="KKC67" s="262"/>
      <c r="KKD67" s="350"/>
      <c r="KKE67" s="262"/>
      <c r="KKF67" s="262"/>
      <c r="KKG67" s="262"/>
      <c r="KKH67" s="262"/>
      <c r="KKI67" s="262"/>
      <c r="KKJ67" s="262"/>
      <c r="KKK67" s="262"/>
      <c r="KKL67" s="262"/>
      <c r="KKM67" s="262"/>
      <c r="KKN67" s="470"/>
      <c r="KKO67" s="470"/>
      <c r="KKP67" s="470"/>
      <c r="KKQ67" s="349"/>
      <c r="KKR67" s="262"/>
      <c r="KKS67" s="262"/>
      <c r="KKT67" s="262"/>
      <c r="KKU67" s="350"/>
      <c r="KKV67" s="262"/>
      <c r="KKW67" s="262"/>
      <c r="KKX67" s="262"/>
      <c r="KKY67" s="262"/>
      <c r="KKZ67" s="262"/>
      <c r="KLA67" s="262"/>
      <c r="KLB67" s="262"/>
      <c r="KLC67" s="262"/>
      <c r="KLD67" s="262"/>
      <c r="KLE67" s="470"/>
      <c r="KLF67" s="470"/>
      <c r="KLG67" s="470"/>
      <c r="KLH67" s="349"/>
      <c r="KLI67" s="262"/>
      <c r="KLJ67" s="262"/>
      <c r="KLK67" s="262"/>
      <c r="KLL67" s="350"/>
      <c r="KLM67" s="262"/>
      <c r="KLN67" s="262"/>
      <c r="KLO67" s="262"/>
      <c r="KLP67" s="262"/>
      <c r="KLQ67" s="262"/>
      <c r="KLR67" s="262"/>
      <c r="KLS67" s="262"/>
      <c r="KLT67" s="262"/>
      <c r="KLU67" s="262"/>
      <c r="KLV67" s="470"/>
      <c r="KLW67" s="470"/>
      <c r="KLX67" s="470"/>
      <c r="KLY67" s="349"/>
      <c r="KLZ67" s="262"/>
      <c r="KMA67" s="262"/>
      <c r="KMB67" s="262"/>
      <c r="KMC67" s="350"/>
      <c r="KMD67" s="262"/>
      <c r="KME67" s="262"/>
      <c r="KMF67" s="262"/>
      <c r="KMG67" s="262"/>
      <c r="KMH67" s="262"/>
      <c r="KMI67" s="262"/>
      <c r="KMJ67" s="262"/>
      <c r="KMK67" s="262"/>
      <c r="KML67" s="262"/>
      <c r="KMM67" s="470"/>
      <c r="KMN67" s="470"/>
      <c r="KMO67" s="470"/>
      <c r="KMP67" s="349"/>
      <c r="KMQ67" s="262"/>
      <c r="KMR67" s="262"/>
      <c r="KMS67" s="262"/>
      <c r="KMT67" s="350"/>
      <c r="KMU67" s="262"/>
      <c r="KMV67" s="262"/>
      <c r="KMW67" s="262"/>
      <c r="KMX67" s="262"/>
      <c r="KMY67" s="262"/>
      <c r="KMZ67" s="262"/>
      <c r="KNA67" s="262"/>
      <c r="KNB67" s="262"/>
      <c r="KNC67" s="262"/>
      <c r="KND67" s="470"/>
      <c r="KNE67" s="470"/>
      <c r="KNF67" s="470"/>
      <c r="KNG67" s="349"/>
      <c r="KNH67" s="262"/>
      <c r="KNI67" s="262"/>
      <c r="KNJ67" s="262"/>
      <c r="KNK67" s="350"/>
      <c r="KNL67" s="262"/>
      <c r="KNM67" s="262"/>
      <c r="KNN67" s="262"/>
      <c r="KNO67" s="262"/>
      <c r="KNP67" s="262"/>
      <c r="KNQ67" s="262"/>
      <c r="KNR67" s="262"/>
      <c r="KNS67" s="262"/>
      <c r="KNT67" s="262"/>
      <c r="KNU67" s="470"/>
      <c r="KNV67" s="470"/>
      <c r="KNW67" s="470"/>
      <c r="KNX67" s="349"/>
      <c r="KNY67" s="262"/>
      <c r="KNZ67" s="262"/>
      <c r="KOA67" s="262"/>
      <c r="KOB67" s="350"/>
      <c r="KOC67" s="262"/>
      <c r="KOD67" s="262"/>
      <c r="KOE67" s="262"/>
      <c r="KOF67" s="262"/>
      <c r="KOG67" s="262"/>
      <c r="KOH67" s="262"/>
      <c r="KOI67" s="262"/>
      <c r="KOJ67" s="262"/>
      <c r="KOK67" s="262"/>
      <c r="KOL67" s="470"/>
      <c r="KOM67" s="470"/>
      <c r="KON67" s="470"/>
      <c r="KOO67" s="349"/>
      <c r="KOP67" s="262"/>
      <c r="KOQ67" s="262"/>
      <c r="KOR67" s="262"/>
      <c r="KOS67" s="350"/>
      <c r="KOT67" s="262"/>
      <c r="KOU67" s="262"/>
      <c r="KOV67" s="262"/>
      <c r="KOW67" s="262"/>
      <c r="KOX67" s="262"/>
      <c r="KOY67" s="262"/>
      <c r="KOZ67" s="262"/>
      <c r="KPA67" s="262"/>
      <c r="KPB67" s="262"/>
      <c r="KPC67" s="470"/>
      <c r="KPD67" s="470"/>
      <c r="KPE67" s="470"/>
      <c r="KPF67" s="349"/>
      <c r="KPG67" s="262"/>
      <c r="KPH67" s="262"/>
      <c r="KPI67" s="262"/>
      <c r="KPJ67" s="350"/>
      <c r="KPK67" s="262"/>
      <c r="KPL67" s="262"/>
      <c r="KPM67" s="262"/>
      <c r="KPN67" s="262"/>
      <c r="KPO67" s="262"/>
      <c r="KPP67" s="262"/>
      <c r="KPQ67" s="262"/>
      <c r="KPR67" s="262"/>
      <c r="KPS67" s="262"/>
      <c r="KPT67" s="470"/>
      <c r="KPU67" s="470"/>
      <c r="KPV67" s="470"/>
      <c r="KPW67" s="349"/>
      <c r="KPX67" s="262"/>
      <c r="KPY67" s="262"/>
      <c r="KPZ67" s="262"/>
      <c r="KQA67" s="350"/>
      <c r="KQB67" s="262"/>
      <c r="KQC67" s="262"/>
      <c r="KQD67" s="262"/>
      <c r="KQE67" s="262"/>
      <c r="KQF67" s="262"/>
      <c r="KQG67" s="262"/>
      <c r="KQH67" s="262"/>
      <c r="KQI67" s="262"/>
      <c r="KQJ67" s="262"/>
      <c r="KQK67" s="470"/>
      <c r="KQL67" s="470"/>
      <c r="KQM67" s="470"/>
      <c r="KQN67" s="349"/>
      <c r="KQO67" s="262"/>
      <c r="KQP67" s="262"/>
      <c r="KQQ67" s="262"/>
      <c r="KQR67" s="350"/>
      <c r="KQS67" s="262"/>
      <c r="KQT67" s="262"/>
      <c r="KQU67" s="262"/>
      <c r="KQV67" s="262"/>
      <c r="KQW67" s="262"/>
      <c r="KQX67" s="262"/>
      <c r="KQY67" s="262"/>
      <c r="KQZ67" s="262"/>
      <c r="KRA67" s="262"/>
      <c r="KRB67" s="470"/>
      <c r="KRC67" s="470"/>
      <c r="KRD67" s="470"/>
      <c r="KRE67" s="349"/>
      <c r="KRF67" s="262"/>
      <c r="KRG67" s="262"/>
      <c r="KRH67" s="262"/>
      <c r="KRI67" s="350"/>
      <c r="KRJ67" s="262"/>
      <c r="KRK67" s="262"/>
      <c r="KRL67" s="262"/>
      <c r="KRM67" s="262"/>
      <c r="KRN67" s="262"/>
      <c r="KRO67" s="262"/>
      <c r="KRP67" s="262"/>
      <c r="KRQ67" s="262"/>
      <c r="KRR67" s="262"/>
      <c r="KRS67" s="470"/>
      <c r="KRT67" s="470"/>
      <c r="KRU67" s="470"/>
      <c r="KRV67" s="349"/>
      <c r="KRW67" s="262"/>
      <c r="KRX67" s="262"/>
      <c r="KRY67" s="262"/>
      <c r="KRZ67" s="350"/>
      <c r="KSA67" s="262"/>
      <c r="KSB67" s="262"/>
      <c r="KSC67" s="262"/>
      <c r="KSD67" s="262"/>
      <c r="KSE67" s="262"/>
      <c r="KSF67" s="262"/>
      <c r="KSG67" s="262"/>
      <c r="KSH67" s="262"/>
      <c r="KSI67" s="262"/>
      <c r="KSJ67" s="470"/>
      <c r="KSK67" s="470"/>
      <c r="KSL67" s="470"/>
      <c r="KSM67" s="349"/>
      <c r="KSN67" s="262"/>
      <c r="KSO67" s="262"/>
      <c r="KSP67" s="262"/>
      <c r="KSQ67" s="350"/>
      <c r="KSR67" s="262"/>
      <c r="KSS67" s="262"/>
      <c r="KST67" s="262"/>
      <c r="KSU67" s="262"/>
      <c r="KSV67" s="262"/>
      <c r="KSW67" s="262"/>
      <c r="KSX67" s="262"/>
      <c r="KSY67" s="262"/>
      <c r="KSZ67" s="262"/>
      <c r="KTA67" s="470"/>
      <c r="KTB67" s="470"/>
      <c r="KTC67" s="470"/>
      <c r="KTD67" s="349"/>
      <c r="KTE67" s="262"/>
      <c r="KTF67" s="262"/>
      <c r="KTG67" s="262"/>
      <c r="KTH67" s="350"/>
      <c r="KTI67" s="262"/>
      <c r="KTJ67" s="262"/>
      <c r="KTK67" s="262"/>
      <c r="KTL67" s="262"/>
      <c r="KTM67" s="262"/>
      <c r="KTN67" s="262"/>
      <c r="KTO67" s="262"/>
      <c r="KTP67" s="262"/>
      <c r="KTQ67" s="262"/>
      <c r="KTR67" s="470"/>
      <c r="KTS67" s="470"/>
      <c r="KTT67" s="470"/>
      <c r="KTU67" s="349"/>
      <c r="KTV67" s="262"/>
      <c r="KTW67" s="262"/>
      <c r="KTX67" s="262"/>
      <c r="KTY67" s="350"/>
      <c r="KTZ67" s="262"/>
      <c r="KUA67" s="262"/>
      <c r="KUB67" s="262"/>
      <c r="KUC67" s="262"/>
      <c r="KUD67" s="262"/>
      <c r="KUE67" s="262"/>
      <c r="KUF67" s="262"/>
      <c r="KUG67" s="262"/>
      <c r="KUH67" s="262"/>
      <c r="KUI67" s="470"/>
      <c r="KUJ67" s="470"/>
      <c r="KUK67" s="470"/>
      <c r="KUL67" s="349"/>
      <c r="KUM67" s="262"/>
      <c r="KUN67" s="262"/>
      <c r="KUO67" s="262"/>
      <c r="KUP67" s="350"/>
      <c r="KUQ67" s="262"/>
      <c r="KUR67" s="262"/>
      <c r="KUS67" s="262"/>
      <c r="KUT67" s="262"/>
      <c r="KUU67" s="262"/>
      <c r="KUV67" s="262"/>
      <c r="KUW67" s="262"/>
      <c r="KUX67" s="262"/>
      <c r="KUY67" s="262"/>
      <c r="KUZ67" s="470"/>
      <c r="KVA67" s="470"/>
      <c r="KVB67" s="470"/>
      <c r="KVC67" s="349"/>
      <c r="KVD67" s="262"/>
      <c r="KVE67" s="262"/>
      <c r="KVF67" s="262"/>
      <c r="KVG67" s="350"/>
      <c r="KVH67" s="262"/>
      <c r="KVI67" s="262"/>
      <c r="KVJ67" s="262"/>
      <c r="KVK67" s="262"/>
      <c r="KVL67" s="262"/>
      <c r="KVM67" s="262"/>
      <c r="KVN67" s="262"/>
      <c r="KVO67" s="262"/>
      <c r="KVP67" s="262"/>
      <c r="KVQ67" s="470"/>
      <c r="KVR67" s="470"/>
      <c r="KVS67" s="470"/>
      <c r="KVT67" s="349"/>
      <c r="KVU67" s="262"/>
      <c r="KVV67" s="262"/>
      <c r="KVW67" s="262"/>
      <c r="KVX67" s="350"/>
      <c r="KVY67" s="262"/>
      <c r="KVZ67" s="262"/>
      <c r="KWA67" s="262"/>
      <c r="KWB67" s="262"/>
      <c r="KWC67" s="262"/>
      <c r="KWD67" s="262"/>
      <c r="KWE67" s="262"/>
      <c r="KWF67" s="262"/>
      <c r="KWG67" s="262"/>
      <c r="KWH67" s="470"/>
      <c r="KWI67" s="470"/>
      <c r="KWJ67" s="470"/>
      <c r="KWK67" s="349"/>
      <c r="KWL67" s="262"/>
      <c r="KWM67" s="262"/>
      <c r="KWN67" s="262"/>
      <c r="KWO67" s="350"/>
      <c r="KWP67" s="262"/>
      <c r="KWQ67" s="262"/>
      <c r="KWR67" s="262"/>
      <c r="KWS67" s="262"/>
      <c r="KWT67" s="262"/>
      <c r="KWU67" s="262"/>
      <c r="KWV67" s="262"/>
      <c r="KWW67" s="262"/>
      <c r="KWX67" s="262"/>
      <c r="KWY67" s="470"/>
      <c r="KWZ67" s="470"/>
      <c r="KXA67" s="470"/>
      <c r="KXB67" s="349"/>
      <c r="KXC67" s="262"/>
      <c r="KXD67" s="262"/>
      <c r="KXE67" s="262"/>
      <c r="KXF67" s="350"/>
      <c r="KXG67" s="262"/>
      <c r="KXH67" s="262"/>
      <c r="KXI67" s="262"/>
      <c r="KXJ67" s="262"/>
      <c r="KXK67" s="262"/>
      <c r="KXL67" s="262"/>
      <c r="KXM67" s="262"/>
      <c r="KXN67" s="262"/>
      <c r="KXO67" s="262"/>
      <c r="KXP67" s="470"/>
      <c r="KXQ67" s="470"/>
      <c r="KXR67" s="470"/>
      <c r="KXS67" s="349"/>
      <c r="KXT67" s="262"/>
      <c r="KXU67" s="262"/>
      <c r="KXV67" s="262"/>
      <c r="KXW67" s="350"/>
      <c r="KXX67" s="262"/>
      <c r="KXY67" s="262"/>
      <c r="KXZ67" s="262"/>
      <c r="KYA67" s="262"/>
      <c r="KYB67" s="262"/>
      <c r="KYC67" s="262"/>
      <c r="KYD67" s="262"/>
      <c r="KYE67" s="262"/>
      <c r="KYF67" s="262"/>
      <c r="KYG67" s="470"/>
      <c r="KYH67" s="470"/>
      <c r="KYI67" s="470"/>
      <c r="KYJ67" s="349"/>
      <c r="KYK67" s="262"/>
      <c r="KYL67" s="262"/>
      <c r="KYM67" s="262"/>
      <c r="KYN67" s="350"/>
      <c r="KYO67" s="262"/>
      <c r="KYP67" s="262"/>
      <c r="KYQ67" s="262"/>
      <c r="KYR67" s="262"/>
      <c r="KYS67" s="262"/>
      <c r="KYT67" s="262"/>
      <c r="KYU67" s="262"/>
      <c r="KYV67" s="262"/>
      <c r="KYW67" s="262"/>
      <c r="KYX67" s="470"/>
      <c r="KYY67" s="470"/>
      <c r="KYZ67" s="470"/>
      <c r="KZA67" s="349"/>
      <c r="KZB67" s="262"/>
      <c r="KZC67" s="262"/>
      <c r="KZD67" s="262"/>
      <c r="KZE67" s="350"/>
      <c r="KZF67" s="262"/>
      <c r="KZG67" s="262"/>
      <c r="KZH67" s="262"/>
      <c r="KZI67" s="262"/>
      <c r="KZJ67" s="262"/>
      <c r="KZK67" s="262"/>
      <c r="KZL67" s="262"/>
      <c r="KZM67" s="262"/>
      <c r="KZN67" s="262"/>
      <c r="KZO67" s="470"/>
      <c r="KZP67" s="470"/>
      <c r="KZQ67" s="470"/>
      <c r="KZR67" s="349"/>
      <c r="KZS67" s="262"/>
      <c r="KZT67" s="262"/>
      <c r="KZU67" s="262"/>
      <c r="KZV67" s="350"/>
      <c r="KZW67" s="262"/>
      <c r="KZX67" s="262"/>
      <c r="KZY67" s="262"/>
      <c r="KZZ67" s="262"/>
      <c r="LAA67" s="262"/>
      <c r="LAB67" s="262"/>
      <c r="LAC67" s="262"/>
      <c r="LAD67" s="262"/>
      <c r="LAE67" s="262"/>
      <c r="LAF67" s="470"/>
      <c r="LAG67" s="470"/>
      <c r="LAH67" s="470"/>
      <c r="LAI67" s="349"/>
      <c r="LAJ67" s="262"/>
      <c r="LAK67" s="262"/>
      <c r="LAL67" s="262"/>
      <c r="LAM67" s="350"/>
      <c r="LAN67" s="262"/>
      <c r="LAO67" s="262"/>
      <c r="LAP67" s="262"/>
      <c r="LAQ67" s="262"/>
      <c r="LAR67" s="262"/>
      <c r="LAS67" s="262"/>
      <c r="LAT67" s="262"/>
      <c r="LAU67" s="262"/>
      <c r="LAV67" s="262"/>
      <c r="LAW67" s="470"/>
      <c r="LAX67" s="470"/>
      <c r="LAY67" s="470"/>
      <c r="LAZ67" s="349"/>
      <c r="LBA67" s="262"/>
      <c r="LBB67" s="262"/>
      <c r="LBC67" s="262"/>
      <c r="LBD67" s="350"/>
      <c r="LBE67" s="262"/>
      <c r="LBF67" s="262"/>
      <c r="LBG67" s="262"/>
      <c r="LBH67" s="262"/>
      <c r="LBI67" s="262"/>
      <c r="LBJ67" s="262"/>
      <c r="LBK67" s="262"/>
      <c r="LBL67" s="262"/>
      <c r="LBM67" s="262"/>
      <c r="LBN67" s="470"/>
      <c r="LBO67" s="470"/>
      <c r="LBP67" s="470"/>
      <c r="LBQ67" s="349"/>
      <c r="LBR67" s="262"/>
      <c r="LBS67" s="262"/>
      <c r="LBT67" s="262"/>
      <c r="LBU67" s="350"/>
      <c r="LBV67" s="262"/>
      <c r="LBW67" s="262"/>
      <c r="LBX67" s="262"/>
      <c r="LBY67" s="262"/>
      <c r="LBZ67" s="262"/>
      <c r="LCA67" s="262"/>
      <c r="LCB67" s="262"/>
      <c r="LCC67" s="262"/>
      <c r="LCD67" s="262"/>
      <c r="LCE67" s="470"/>
      <c r="LCF67" s="470"/>
      <c r="LCG67" s="470"/>
      <c r="LCH67" s="349"/>
      <c r="LCI67" s="262"/>
      <c r="LCJ67" s="262"/>
      <c r="LCK67" s="262"/>
      <c r="LCL67" s="350"/>
      <c r="LCM67" s="262"/>
      <c r="LCN67" s="262"/>
      <c r="LCO67" s="262"/>
      <c r="LCP67" s="262"/>
      <c r="LCQ67" s="262"/>
      <c r="LCR67" s="262"/>
      <c r="LCS67" s="262"/>
      <c r="LCT67" s="262"/>
      <c r="LCU67" s="262"/>
      <c r="LCV67" s="470"/>
      <c r="LCW67" s="470"/>
      <c r="LCX67" s="470"/>
      <c r="LCY67" s="349"/>
      <c r="LCZ67" s="262"/>
      <c r="LDA67" s="262"/>
      <c r="LDB67" s="262"/>
      <c r="LDC67" s="350"/>
      <c r="LDD67" s="262"/>
      <c r="LDE67" s="262"/>
      <c r="LDF67" s="262"/>
      <c r="LDG67" s="262"/>
      <c r="LDH67" s="262"/>
      <c r="LDI67" s="262"/>
      <c r="LDJ67" s="262"/>
      <c r="LDK67" s="262"/>
      <c r="LDL67" s="262"/>
      <c r="LDM67" s="470"/>
      <c r="LDN67" s="470"/>
      <c r="LDO67" s="470"/>
      <c r="LDP67" s="349"/>
      <c r="LDQ67" s="262"/>
      <c r="LDR67" s="262"/>
      <c r="LDS67" s="262"/>
      <c r="LDT67" s="350"/>
      <c r="LDU67" s="262"/>
      <c r="LDV67" s="262"/>
      <c r="LDW67" s="262"/>
      <c r="LDX67" s="262"/>
      <c r="LDY67" s="262"/>
      <c r="LDZ67" s="262"/>
      <c r="LEA67" s="262"/>
      <c r="LEB67" s="262"/>
      <c r="LEC67" s="262"/>
      <c r="LED67" s="470"/>
      <c r="LEE67" s="470"/>
      <c r="LEF67" s="470"/>
      <c r="LEG67" s="349"/>
      <c r="LEH67" s="262"/>
      <c r="LEI67" s="262"/>
      <c r="LEJ67" s="262"/>
      <c r="LEK67" s="350"/>
      <c r="LEL67" s="262"/>
      <c r="LEM67" s="262"/>
      <c r="LEN67" s="262"/>
      <c r="LEO67" s="262"/>
      <c r="LEP67" s="262"/>
      <c r="LEQ67" s="262"/>
      <c r="LER67" s="262"/>
      <c r="LES67" s="262"/>
      <c r="LET67" s="262"/>
      <c r="LEU67" s="470"/>
      <c r="LEV67" s="470"/>
      <c r="LEW67" s="470"/>
      <c r="LEX67" s="349"/>
      <c r="LEY67" s="262"/>
      <c r="LEZ67" s="262"/>
      <c r="LFA67" s="262"/>
      <c r="LFB67" s="350"/>
      <c r="LFC67" s="262"/>
      <c r="LFD67" s="262"/>
      <c r="LFE67" s="262"/>
      <c r="LFF67" s="262"/>
      <c r="LFG67" s="262"/>
      <c r="LFH67" s="262"/>
      <c r="LFI67" s="262"/>
      <c r="LFJ67" s="262"/>
      <c r="LFK67" s="262"/>
      <c r="LFL67" s="470"/>
      <c r="LFM67" s="470"/>
      <c r="LFN67" s="470"/>
      <c r="LFO67" s="349"/>
      <c r="LFP67" s="262"/>
      <c r="LFQ67" s="262"/>
      <c r="LFR67" s="262"/>
      <c r="LFS67" s="350"/>
      <c r="LFT67" s="262"/>
      <c r="LFU67" s="262"/>
      <c r="LFV67" s="262"/>
      <c r="LFW67" s="262"/>
      <c r="LFX67" s="262"/>
      <c r="LFY67" s="262"/>
      <c r="LFZ67" s="262"/>
      <c r="LGA67" s="262"/>
      <c r="LGB67" s="262"/>
      <c r="LGC67" s="470"/>
      <c r="LGD67" s="470"/>
      <c r="LGE67" s="470"/>
      <c r="LGF67" s="349"/>
      <c r="LGG67" s="262"/>
      <c r="LGH67" s="262"/>
      <c r="LGI67" s="262"/>
      <c r="LGJ67" s="350"/>
      <c r="LGK67" s="262"/>
      <c r="LGL67" s="262"/>
      <c r="LGM67" s="262"/>
      <c r="LGN67" s="262"/>
      <c r="LGO67" s="262"/>
      <c r="LGP67" s="262"/>
      <c r="LGQ67" s="262"/>
      <c r="LGR67" s="262"/>
      <c r="LGS67" s="262"/>
      <c r="LGT67" s="470"/>
      <c r="LGU67" s="470"/>
      <c r="LGV67" s="470"/>
      <c r="LGW67" s="349"/>
      <c r="LGX67" s="262"/>
      <c r="LGY67" s="262"/>
      <c r="LGZ67" s="262"/>
      <c r="LHA67" s="350"/>
      <c r="LHB67" s="262"/>
      <c r="LHC67" s="262"/>
      <c r="LHD67" s="262"/>
      <c r="LHE67" s="262"/>
      <c r="LHF67" s="262"/>
      <c r="LHG67" s="262"/>
      <c r="LHH67" s="262"/>
      <c r="LHI67" s="262"/>
      <c r="LHJ67" s="262"/>
      <c r="LHK67" s="470"/>
      <c r="LHL67" s="470"/>
      <c r="LHM67" s="470"/>
      <c r="LHN67" s="349"/>
      <c r="LHO67" s="262"/>
      <c r="LHP67" s="262"/>
      <c r="LHQ67" s="262"/>
      <c r="LHR67" s="350"/>
      <c r="LHS67" s="262"/>
      <c r="LHT67" s="262"/>
      <c r="LHU67" s="262"/>
      <c r="LHV67" s="262"/>
      <c r="LHW67" s="262"/>
      <c r="LHX67" s="262"/>
      <c r="LHY67" s="262"/>
      <c r="LHZ67" s="262"/>
      <c r="LIA67" s="262"/>
      <c r="LIB67" s="470"/>
      <c r="LIC67" s="470"/>
      <c r="LID67" s="470"/>
      <c r="LIE67" s="349"/>
      <c r="LIF67" s="262"/>
      <c r="LIG67" s="262"/>
      <c r="LIH67" s="262"/>
      <c r="LII67" s="350"/>
      <c r="LIJ67" s="262"/>
      <c r="LIK67" s="262"/>
      <c r="LIL67" s="262"/>
      <c r="LIM67" s="262"/>
      <c r="LIN67" s="262"/>
      <c r="LIO67" s="262"/>
      <c r="LIP67" s="262"/>
      <c r="LIQ67" s="262"/>
      <c r="LIR67" s="262"/>
      <c r="LIS67" s="470"/>
      <c r="LIT67" s="470"/>
      <c r="LIU67" s="470"/>
      <c r="LIV67" s="349"/>
      <c r="LIW67" s="262"/>
      <c r="LIX67" s="262"/>
      <c r="LIY67" s="262"/>
      <c r="LIZ67" s="350"/>
      <c r="LJA67" s="262"/>
      <c r="LJB67" s="262"/>
      <c r="LJC67" s="262"/>
      <c r="LJD67" s="262"/>
      <c r="LJE67" s="262"/>
      <c r="LJF67" s="262"/>
      <c r="LJG67" s="262"/>
      <c r="LJH67" s="262"/>
      <c r="LJI67" s="262"/>
      <c r="LJJ67" s="470"/>
      <c r="LJK67" s="470"/>
      <c r="LJL67" s="470"/>
      <c r="LJM67" s="349"/>
      <c r="LJN67" s="262"/>
      <c r="LJO67" s="262"/>
      <c r="LJP67" s="262"/>
      <c r="LJQ67" s="350"/>
      <c r="LJR67" s="262"/>
      <c r="LJS67" s="262"/>
      <c r="LJT67" s="262"/>
      <c r="LJU67" s="262"/>
      <c r="LJV67" s="262"/>
      <c r="LJW67" s="262"/>
      <c r="LJX67" s="262"/>
      <c r="LJY67" s="262"/>
      <c r="LJZ67" s="262"/>
      <c r="LKA67" s="470"/>
      <c r="LKB67" s="470"/>
      <c r="LKC67" s="470"/>
      <c r="LKD67" s="349"/>
      <c r="LKE67" s="262"/>
      <c r="LKF67" s="262"/>
      <c r="LKG67" s="262"/>
      <c r="LKH67" s="350"/>
      <c r="LKI67" s="262"/>
      <c r="LKJ67" s="262"/>
      <c r="LKK67" s="262"/>
      <c r="LKL67" s="262"/>
      <c r="LKM67" s="262"/>
      <c r="LKN67" s="262"/>
      <c r="LKO67" s="262"/>
      <c r="LKP67" s="262"/>
      <c r="LKQ67" s="262"/>
      <c r="LKR67" s="470"/>
      <c r="LKS67" s="470"/>
      <c r="LKT67" s="470"/>
      <c r="LKU67" s="349"/>
      <c r="LKV67" s="262"/>
      <c r="LKW67" s="262"/>
      <c r="LKX67" s="262"/>
      <c r="LKY67" s="350"/>
      <c r="LKZ67" s="262"/>
      <c r="LLA67" s="262"/>
      <c r="LLB67" s="262"/>
      <c r="LLC67" s="262"/>
      <c r="LLD67" s="262"/>
      <c r="LLE67" s="262"/>
      <c r="LLF67" s="262"/>
      <c r="LLG67" s="262"/>
      <c r="LLH67" s="262"/>
      <c r="LLI67" s="470"/>
      <c r="LLJ67" s="470"/>
      <c r="LLK67" s="470"/>
      <c r="LLL67" s="349"/>
      <c r="LLM67" s="262"/>
      <c r="LLN67" s="262"/>
      <c r="LLO67" s="262"/>
      <c r="LLP67" s="350"/>
      <c r="LLQ67" s="262"/>
      <c r="LLR67" s="262"/>
      <c r="LLS67" s="262"/>
      <c r="LLT67" s="262"/>
      <c r="LLU67" s="262"/>
      <c r="LLV67" s="262"/>
      <c r="LLW67" s="262"/>
      <c r="LLX67" s="262"/>
      <c r="LLY67" s="262"/>
      <c r="LLZ67" s="470"/>
      <c r="LMA67" s="470"/>
      <c r="LMB67" s="470"/>
      <c r="LMC67" s="349"/>
      <c r="LMD67" s="262"/>
      <c r="LME67" s="262"/>
      <c r="LMF67" s="262"/>
      <c r="LMG67" s="350"/>
      <c r="LMH67" s="262"/>
      <c r="LMI67" s="262"/>
      <c r="LMJ67" s="262"/>
      <c r="LMK67" s="262"/>
      <c r="LML67" s="262"/>
      <c r="LMM67" s="262"/>
      <c r="LMN67" s="262"/>
      <c r="LMO67" s="262"/>
      <c r="LMP67" s="262"/>
      <c r="LMQ67" s="470"/>
      <c r="LMR67" s="470"/>
      <c r="LMS67" s="470"/>
      <c r="LMT67" s="349"/>
      <c r="LMU67" s="262"/>
      <c r="LMV67" s="262"/>
      <c r="LMW67" s="262"/>
      <c r="LMX67" s="350"/>
      <c r="LMY67" s="262"/>
      <c r="LMZ67" s="262"/>
      <c r="LNA67" s="262"/>
      <c r="LNB67" s="262"/>
      <c r="LNC67" s="262"/>
      <c r="LND67" s="262"/>
      <c r="LNE67" s="262"/>
      <c r="LNF67" s="262"/>
      <c r="LNG67" s="262"/>
      <c r="LNH67" s="470"/>
      <c r="LNI67" s="470"/>
      <c r="LNJ67" s="470"/>
      <c r="LNK67" s="349"/>
      <c r="LNL67" s="262"/>
      <c r="LNM67" s="262"/>
      <c r="LNN67" s="262"/>
      <c r="LNO67" s="350"/>
      <c r="LNP67" s="262"/>
      <c r="LNQ67" s="262"/>
      <c r="LNR67" s="262"/>
      <c r="LNS67" s="262"/>
      <c r="LNT67" s="262"/>
      <c r="LNU67" s="262"/>
      <c r="LNV67" s="262"/>
      <c r="LNW67" s="262"/>
      <c r="LNX67" s="262"/>
      <c r="LNY67" s="470"/>
      <c r="LNZ67" s="470"/>
      <c r="LOA67" s="470"/>
      <c r="LOB67" s="349"/>
      <c r="LOC67" s="262"/>
      <c r="LOD67" s="262"/>
      <c r="LOE67" s="262"/>
      <c r="LOF67" s="350"/>
      <c r="LOG67" s="262"/>
      <c r="LOH67" s="262"/>
      <c r="LOI67" s="262"/>
      <c r="LOJ67" s="262"/>
      <c r="LOK67" s="262"/>
      <c r="LOL67" s="262"/>
      <c r="LOM67" s="262"/>
      <c r="LON67" s="262"/>
      <c r="LOO67" s="262"/>
      <c r="LOP67" s="470"/>
      <c r="LOQ67" s="470"/>
      <c r="LOR67" s="470"/>
      <c r="LOS67" s="349"/>
      <c r="LOT67" s="262"/>
      <c r="LOU67" s="262"/>
      <c r="LOV67" s="262"/>
      <c r="LOW67" s="350"/>
      <c r="LOX67" s="262"/>
      <c r="LOY67" s="262"/>
      <c r="LOZ67" s="262"/>
      <c r="LPA67" s="262"/>
      <c r="LPB67" s="262"/>
      <c r="LPC67" s="262"/>
      <c r="LPD67" s="262"/>
      <c r="LPE67" s="262"/>
      <c r="LPF67" s="262"/>
      <c r="LPG67" s="470"/>
      <c r="LPH67" s="470"/>
      <c r="LPI67" s="470"/>
      <c r="LPJ67" s="349"/>
      <c r="LPK67" s="262"/>
      <c r="LPL67" s="262"/>
      <c r="LPM67" s="262"/>
      <c r="LPN67" s="350"/>
      <c r="LPO67" s="262"/>
      <c r="LPP67" s="262"/>
      <c r="LPQ67" s="262"/>
      <c r="LPR67" s="262"/>
      <c r="LPS67" s="262"/>
      <c r="LPT67" s="262"/>
      <c r="LPU67" s="262"/>
      <c r="LPV67" s="262"/>
      <c r="LPW67" s="262"/>
      <c r="LPX67" s="470"/>
      <c r="LPY67" s="470"/>
      <c r="LPZ67" s="470"/>
      <c r="LQA67" s="349"/>
      <c r="LQB67" s="262"/>
      <c r="LQC67" s="262"/>
      <c r="LQD67" s="262"/>
      <c r="LQE67" s="350"/>
      <c r="LQF67" s="262"/>
      <c r="LQG67" s="262"/>
      <c r="LQH67" s="262"/>
      <c r="LQI67" s="262"/>
      <c r="LQJ67" s="262"/>
      <c r="LQK67" s="262"/>
      <c r="LQL67" s="262"/>
      <c r="LQM67" s="262"/>
      <c r="LQN67" s="262"/>
      <c r="LQO67" s="470"/>
      <c r="LQP67" s="470"/>
      <c r="LQQ67" s="470"/>
      <c r="LQR67" s="349"/>
      <c r="LQS67" s="262"/>
      <c r="LQT67" s="262"/>
      <c r="LQU67" s="262"/>
      <c r="LQV67" s="350"/>
      <c r="LQW67" s="262"/>
      <c r="LQX67" s="262"/>
      <c r="LQY67" s="262"/>
      <c r="LQZ67" s="262"/>
      <c r="LRA67" s="262"/>
      <c r="LRB67" s="262"/>
      <c r="LRC67" s="262"/>
      <c r="LRD67" s="262"/>
      <c r="LRE67" s="262"/>
      <c r="LRF67" s="470"/>
      <c r="LRG67" s="470"/>
      <c r="LRH67" s="470"/>
      <c r="LRI67" s="349"/>
      <c r="LRJ67" s="262"/>
      <c r="LRK67" s="262"/>
      <c r="LRL67" s="262"/>
      <c r="LRM67" s="350"/>
      <c r="LRN67" s="262"/>
      <c r="LRO67" s="262"/>
      <c r="LRP67" s="262"/>
      <c r="LRQ67" s="262"/>
      <c r="LRR67" s="262"/>
      <c r="LRS67" s="262"/>
      <c r="LRT67" s="262"/>
      <c r="LRU67" s="262"/>
      <c r="LRV67" s="262"/>
      <c r="LRW67" s="470"/>
      <c r="LRX67" s="470"/>
      <c r="LRY67" s="470"/>
      <c r="LRZ67" s="349"/>
      <c r="LSA67" s="262"/>
      <c r="LSB67" s="262"/>
      <c r="LSC67" s="262"/>
      <c r="LSD67" s="350"/>
      <c r="LSE67" s="262"/>
      <c r="LSF67" s="262"/>
      <c r="LSG67" s="262"/>
      <c r="LSH67" s="262"/>
      <c r="LSI67" s="262"/>
      <c r="LSJ67" s="262"/>
      <c r="LSK67" s="262"/>
      <c r="LSL67" s="262"/>
      <c r="LSM67" s="262"/>
      <c r="LSN67" s="470"/>
      <c r="LSO67" s="470"/>
      <c r="LSP67" s="470"/>
      <c r="LSQ67" s="349"/>
      <c r="LSR67" s="262"/>
      <c r="LSS67" s="262"/>
      <c r="LST67" s="262"/>
      <c r="LSU67" s="350"/>
      <c r="LSV67" s="262"/>
      <c r="LSW67" s="262"/>
      <c r="LSX67" s="262"/>
      <c r="LSY67" s="262"/>
      <c r="LSZ67" s="262"/>
      <c r="LTA67" s="262"/>
      <c r="LTB67" s="262"/>
      <c r="LTC67" s="262"/>
      <c r="LTD67" s="262"/>
      <c r="LTE67" s="470"/>
      <c r="LTF67" s="470"/>
      <c r="LTG67" s="470"/>
      <c r="LTH67" s="349"/>
      <c r="LTI67" s="262"/>
      <c r="LTJ67" s="262"/>
      <c r="LTK67" s="262"/>
      <c r="LTL67" s="350"/>
      <c r="LTM67" s="262"/>
      <c r="LTN67" s="262"/>
      <c r="LTO67" s="262"/>
      <c r="LTP67" s="262"/>
      <c r="LTQ67" s="262"/>
      <c r="LTR67" s="262"/>
      <c r="LTS67" s="262"/>
      <c r="LTT67" s="262"/>
      <c r="LTU67" s="262"/>
      <c r="LTV67" s="470"/>
      <c r="LTW67" s="470"/>
      <c r="LTX67" s="470"/>
      <c r="LTY67" s="349"/>
      <c r="LTZ67" s="262"/>
      <c r="LUA67" s="262"/>
      <c r="LUB67" s="262"/>
      <c r="LUC67" s="350"/>
      <c r="LUD67" s="262"/>
      <c r="LUE67" s="262"/>
      <c r="LUF67" s="262"/>
      <c r="LUG67" s="262"/>
      <c r="LUH67" s="262"/>
      <c r="LUI67" s="262"/>
      <c r="LUJ67" s="262"/>
      <c r="LUK67" s="262"/>
      <c r="LUL67" s="262"/>
      <c r="LUM67" s="470"/>
      <c r="LUN67" s="470"/>
      <c r="LUO67" s="470"/>
      <c r="LUP67" s="349"/>
      <c r="LUQ67" s="262"/>
      <c r="LUR67" s="262"/>
      <c r="LUS67" s="262"/>
      <c r="LUT67" s="350"/>
      <c r="LUU67" s="262"/>
      <c r="LUV67" s="262"/>
      <c r="LUW67" s="262"/>
      <c r="LUX67" s="262"/>
      <c r="LUY67" s="262"/>
      <c r="LUZ67" s="262"/>
      <c r="LVA67" s="262"/>
      <c r="LVB67" s="262"/>
      <c r="LVC67" s="262"/>
      <c r="LVD67" s="470"/>
      <c r="LVE67" s="470"/>
      <c r="LVF67" s="470"/>
      <c r="LVG67" s="349"/>
      <c r="LVH67" s="262"/>
      <c r="LVI67" s="262"/>
      <c r="LVJ67" s="262"/>
      <c r="LVK67" s="350"/>
      <c r="LVL67" s="262"/>
      <c r="LVM67" s="262"/>
      <c r="LVN67" s="262"/>
      <c r="LVO67" s="262"/>
      <c r="LVP67" s="262"/>
      <c r="LVQ67" s="262"/>
      <c r="LVR67" s="262"/>
      <c r="LVS67" s="262"/>
      <c r="LVT67" s="262"/>
      <c r="LVU67" s="470"/>
      <c r="LVV67" s="470"/>
      <c r="LVW67" s="470"/>
      <c r="LVX67" s="349"/>
      <c r="LVY67" s="262"/>
      <c r="LVZ67" s="262"/>
      <c r="LWA67" s="262"/>
      <c r="LWB67" s="350"/>
      <c r="LWC67" s="262"/>
      <c r="LWD67" s="262"/>
      <c r="LWE67" s="262"/>
      <c r="LWF67" s="262"/>
      <c r="LWG67" s="262"/>
      <c r="LWH67" s="262"/>
      <c r="LWI67" s="262"/>
      <c r="LWJ67" s="262"/>
      <c r="LWK67" s="262"/>
      <c r="LWL67" s="470"/>
      <c r="LWM67" s="470"/>
      <c r="LWN67" s="470"/>
      <c r="LWO67" s="349"/>
      <c r="LWP67" s="262"/>
      <c r="LWQ67" s="262"/>
      <c r="LWR67" s="262"/>
      <c r="LWS67" s="350"/>
      <c r="LWT67" s="262"/>
      <c r="LWU67" s="262"/>
      <c r="LWV67" s="262"/>
      <c r="LWW67" s="262"/>
      <c r="LWX67" s="262"/>
      <c r="LWY67" s="262"/>
      <c r="LWZ67" s="262"/>
      <c r="LXA67" s="262"/>
      <c r="LXB67" s="262"/>
      <c r="LXC67" s="470"/>
      <c r="LXD67" s="470"/>
      <c r="LXE67" s="470"/>
      <c r="LXF67" s="349"/>
      <c r="LXG67" s="262"/>
      <c r="LXH67" s="262"/>
      <c r="LXI67" s="262"/>
      <c r="LXJ67" s="350"/>
      <c r="LXK67" s="262"/>
      <c r="LXL67" s="262"/>
      <c r="LXM67" s="262"/>
      <c r="LXN67" s="262"/>
      <c r="LXO67" s="262"/>
      <c r="LXP67" s="262"/>
      <c r="LXQ67" s="262"/>
      <c r="LXR67" s="262"/>
      <c r="LXS67" s="262"/>
      <c r="LXT67" s="470"/>
      <c r="LXU67" s="470"/>
      <c r="LXV67" s="470"/>
      <c r="LXW67" s="349"/>
      <c r="LXX67" s="262"/>
      <c r="LXY67" s="262"/>
      <c r="LXZ67" s="262"/>
      <c r="LYA67" s="350"/>
      <c r="LYB67" s="262"/>
      <c r="LYC67" s="262"/>
      <c r="LYD67" s="262"/>
      <c r="LYE67" s="262"/>
      <c r="LYF67" s="262"/>
      <c r="LYG67" s="262"/>
      <c r="LYH67" s="262"/>
      <c r="LYI67" s="262"/>
      <c r="LYJ67" s="262"/>
      <c r="LYK67" s="470"/>
      <c r="LYL67" s="470"/>
      <c r="LYM67" s="470"/>
      <c r="LYN67" s="349"/>
      <c r="LYO67" s="262"/>
      <c r="LYP67" s="262"/>
      <c r="LYQ67" s="262"/>
      <c r="LYR67" s="350"/>
      <c r="LYS67" s="262"/>
      <c r="LYT67" s="262"/>
      <c r="LYU67" s="262"/>
      <c r="LYV67" s="262"/>
      <c r="LYW67" s="262"/>
      <c r="LYX67" s="262"/>
      <c r="LYY67" s="262"/>
      <c r="LYZ67" s="262"/>
      <c r="LZA67" s="262"/>
      <c r="LZB67" s="470"/>
      <c r="LZC67" s="470"/>
      <c r="LZD67" s="470"/>
      <c r="LZE67" s="349"/>
      <c r="LZF67" s="262"/>
      <c r="LZG67" s="262"/>
      <c r="LZH67" s="262"/>
      <c r="LZI67" s="350"/>
      <c r="LZJ67" s="262"/>
      <c r="LZK67" s="262"/>
      <c r="LZL67" s="262"/>
      <c r="LZM67" s="262"/>
      <c r="LZN67" s="262"/>
      <c r="LZO67" s="262"/>
      <c r="LZP67" s="262"/>
      <c r="LZQ67" s="262"/>
      <c r="LZR67" s="262"/>
      <c r="LZS67" s="470"/>
      <c r="LZT67" s="470"/>
      <c r="LZU67" s="470"/>
      <c r="LZV67" s="349"/>
      <c r="LZW67" s="262"/>
      <c r="LZX67" s="262"/>
      <c r="LZY67" s="262"/>
      <c r="LZZ67" s="350"/>
      <c r="MAA67" s="262"/>
      <c r="MAB67" s="262"/>
      <c r="MAC67" s="262"/>
      <c r="MAD67" s="262"/>
      <c r="MAE67" s="262"/>
      <c r="MAF67" s="262"/>
      <c r="MAG67" s="262"/>
      <c r="MAH67" s="262"/>
      <c r="MAI67" s="262"/>
      <c r="MAJ67" s="470"/>
      <c r="MAK67" s="470"/>
      <c r="MAL67" s="470"/>
      <c r="MAM67" s="349"/>
      <c r="MAN67" s="262"/>
      <c r="MAO67" s="262"/>
      <c r="MAP67" s="262"/>
      <c r="MAQ67" s="350"/>
      <c r="MAR67" s="262"/>
      <c r="MAS67" s="262"/>
      <c r="MAT67" s="262"/>
      <c r="MAU67" s="262"/>
      <c r="MAV67" s="262"/>
      <c r="MAW67" s="262"/>
      <c r="MAX67" s="262"/>
      <c r="MAY67" s="262"/>
      <c r="MAZ67" s="262"/>
      <c r="MBA67" s="470"/>
      <c r="MBB67" s="470"/>
      <c r="MBC67" s="470"/>
      <c r="MBD67" s="349"/>
      <c r="MBE67" s="262"/>
      <c r="MBF67" s="262"/>
      <c r="MBG67" s="262"/>
      <c r="MBH67" s="350"/>
      <c r="MBI67" s="262"/>
      <c r="MBJ67" s="262"/>
      <c r="MBK67" s="262"/>
      <c r="MBL67" s="262"/>
      <c r="MBM67" s="262"/>
      <c r="MBN67" s="262"/>
      <c r="MBO67" s="262"/>
      <c r="MBP67" s="262"/>
      <c r="MBQ67" s="262"/>
      <c r="MBR67" s="470"/>
      <c r="MBS67" s="470"/>
      <c r="MBT67" s="470"/>
      <c r="MBU67" s="349"/>
      <c r="MBV67" s="262"/>
      <c r="MBW67" s="262"/>
      <c r="MBX67" s="262"/>
      <c r="MBY67" s="350"/>
      <c r="MBZ67" s="262"/>
      <c r="MCA67" s="262"/>
      <c r="MCB67" s="262"/>
      <c r="MCC67" s="262"/>
      <c r="MCD67" s="262"/>
      <c r="MCE67" s="262"/>
      <c r="MCF67" s="262"/>
      <c r="MCG67" s="262"/>
      <c r="MCH67" s="262"/>
      <c r="MCI67" s="470"/>
      <c r="MCJ67" s="470"/>
      <c r="MCK67" s="470"/>
      <c r="MCL67" s="349"/>
      <c r="MCM67" s="262"/>
      <c r="MCN67" s="262"/>
      <c r="MCO67" s="262"/>
      <c r="MCP67" s="350"/>
      <c r="MCQ67" s="262"/>
      <c r="MCR67" s="262"/>
      <c r="MCS67" s="262"/>
      <c r="MCT67" s="262"/>
      <c r="MCU67" s="262"/>
      <c r="MCV67" s="262"/>
      <c r="MCW67" s="262"/>
      <c r="MCX67" s="262"/>
      <c r="MCY67" s="262"/>
      <c r="MCZ67" s="470"/>
      <c r="MDA67" s="470"/>
      <c r="MDB67" s="470"/>
      <c r="MDC67" s="349"/>
      <c r="MDD67" s="262"/>
      <c r="MDE67" s="262"/>
      <c r="MDF67" s="262"/>
      <c r="MDG67" s="350"/>
      <c r="MDH67" s="262"/>
      <c r="MDI67" s="262"/>
      <c r="MDJ67" s="262"/>
      <c r="MDK67" s="262"/>
      <c r="MDL67" s="262"/>
      <c r="MDM67" s="262"/>
      <c r="MDN67" s="262"/>
      <c r="MDO67" s="262"/>
      <c r="MDP67" s="262"/>
      <c r="MDQ67" s="470"/>
      <c r="MDR67" s="470"/>
      <c r="MDS67" s="470"/>
      <c r="MDT67" s="349"/>
      <c r="MDU67" s="262"/>
      <c r="MDV67" s="262"/>
      <c r="MDW67" s="262"/>
      <c r="MDX67" s="350"/>
      <c r="MDY67" s="262"/>
      <c r="MDZ67" s="262"/>
      <c r="MEA67" s="262"/>
      <c r="MEB67" s="262"/>
      <c r="MEC67" s="262"/>
      <c r="MED67" s="262"/>
      <c r="MEE67" s="262"/>
      <c r="MEF67" s="262"/>
      <c r="MEG67" s="262"/>
      <c r="MEH67" s="470"/>
      <c r="MEI67" s="470"/>
      <c r="MEJ67" s="470"/>
      <c r="MEK67" s="349"/>
      <c r="MEL67" s="262"/>
      <c r="MEM67" s="262"/>
      <c r="MEN67" s="262"/>
      <c r="MEO67" s="350"/>
      <c r="MEP67" s="262"/>
      <c r="MEQ67" s="262"/>
      <c r="MER67" s="262"/>
      <c r="MES67" s="262"/>
      <c r="MET67" s="262"/>
      <c r="MEU67" s="262"/>
      <c r="MEV67" s="262"/>
      <c r="MEW67" s="262"/>
      <c r="MEX67" s="262"/>
      <c r="MEY67" s="470"/>
      <c r="MEZ67" s="470"/>
      <c r="MFA67" s="470"/>
      <c r="MFB67" s="349"/>
      <c r="MFC67" s="262"/>
      <c r="MFD67" s="262"/>
      <c r="MFE67" s="262"/>
      <c r="MFF67" s="350"/>
      <c r="MFG67" s="262"/>
      <c r="MFH67" s="262"/>
      <c r="MFI67" s="262"/>
      <c r="MFJ67" s="262"/>
      <c r="MFK67" s="262"/>
      <c r="MFL67" s="262"/>
      <c r="MFM67" s="262"/>
      <c r="MFN67" s="262"/>
      <c r="MFO67" s="262"/>
      <c r="MFP67" s="470"/>
      <c r="MFQ67" s="470"/>
      <c r="MFR67" s="470"/>
      <c r="MFS67" s="349"/>
      <c r="MFT67" s="262"/>
      <c r="MFU67" s="262"/>
      <c r="MFV67" s="262"/>
      <c r="MFW67" s="350"/>
      <c r="MFX67" s="262"/>
      <c r="MFY67" s="262"/>
      <c r="MFZ67" s="262"/>
      <c r="MGA67" s="262"/>
      <c r="MGB67" s="262"/>
      <c r="MGC67" s="262"/>
      <c r="MGD67" s="262"/>
      <c r="MGE67" s="262"/>
      <c r="MGF67" s="262"/>
      <c r="MGG67" s="470"/>
      <c r="MGH67" s="470"/>
      <c r="MGI67" s="470"/>
      <c r="MGJ67" s="349"/>
      <c r="MGK67" s="262"/>
      <c r="MGL67" s="262"/>
      <c r="MGM67" s="262"/>
      <c r="MGN67" s="350"/>
      <c r="MGO67" s="262"/>
      <c r="MGP67" s="262"/>
      <c r="MGQ67" s="262"/>
      <c r="MGR67" s="262"/>
      <c r="MGS67" s="262"/>
      <c r="MGT67" s="262"/>
      <c r="MGU67" s="262"/>
      <c r="MGV67" s="262"/>
      <c r="MGW67" s="262"/>
      <c r="MGX67" s="470"/>
      <c r="MGY67" s="470"/>
      <c r="MGZ67" s="470"/>
      <c r="MHA67" s="349"/>
      <c r="MHB67" s="262"/>
      <c r="MHC67" s="262"/>
      <c r="MHD67" s="262"/>
      <c r="MHE67" s="350"/>
      <c r="MHF67" s="262"/>
      <c r="MHG67" s="262"/>
      <c r="MHH67" s="262"/>
      <c r="MHI67" s="262"/>
      <c r="MHJ67" s="262"/>
      <c r="MHK67" s="262"/>
      <c r="MHL67" s="262"/>
      <c r="MHM67" s="262"/>
      <c r="MHN67" s="262"/>
      <c r="MHO67" s="470"/>
      <c r="MHP67" s="470"/>
      <c r="MHQ67" s="470"/>
      <c r="MHR67" s="349"/>
      <c r="MHS67" s="262"/>
      <c r="MHT67" s="262"/>
      <c r="MHU67" s="262"/>
      <c r="MHV67" s="350"/>
      <c r="MHW67" s="262"/>
      <c r="MHX67" s="262"/>
      <c r="MHY67" s="262"/>
      <c r="MHZ67" s="262"/>
      <c r="MIA67" s="262"/>
      <c r="MIB67" s="262"/>
      <c r="MIC67" s="262"/>
      <c r="MID67" s="262"/>
      <c r="MIE67" s="262"/>
      <c r="MIF67" s="470"/>
      <c r="MIG67" s="470"/>
      <c r="MIH67" s="470"/>
      <c r="MII67" s="349"/>
      <c r="MIJ67" s="262"/>
      <c r="MIK67" s="262"/>
      <c r="MIL67" s="262"/>
      <c r="MIM67" s="350"/>
      <c r="MIN67" s="262"/>
      <c r="MIO67" s="262"/>
      <c r="MIP67" s="262"/>
      <c r="MIQ67" s="262"/>
      <c r="MIR67" s="262"/>
      <c r="MIS67" s="262"/>
      <c r="MIT67" s="262"/>
      <c r="MIU67" s="262"/>
      <c r="MIV67" s="262"/>
      <c r="MIW67" s="470"/>
      <c r="MIX67" s="470"/>
      <c r="MIY67" s="470"/>
      <c r="MIZ67" s="349"/>
      <c r="MJA67" s="262"/>
      <c r="MJB67" s="262"/>
      <c r="MJC67" s="262"/>
      <c r="MJD67" s="350"/>
      <c r="MJE67" s="262"/>
      <c r="MJF67" s="262"/>
      <c r="MJG67" s="262"/>
      <c r="MJH67" s="262"/>
      <c r="MJI67" s="262"/>
      <c r="MJJ67" s="262"/>
      <c r="MJK67" s="262"/>
      <c r="MJL67" s="262"/>
      <c r="MJM67" s="262"/>
      <c r="MJN67" s="470"/>
      <c r="MJO67" s="470"/>
      <c r="MJP67" s="470"/>
      <c r="MJQ67" s="349"/>
      <c r="MJR67" s="262"/>
      <c r="MJS67" s="262"/>
      <c r="MJT67" s="262"/>
      <c r="MJU67" s="350"/>
      <c r="MJV67" s="262"/>
      <c r="MJW67" s="262"/>
      <c r="MJX67" s="262"/>
      <c r="MJY67" s="262"/>
      <c r="MJZ67" s="262"/>
      <c r="MKA67" s="262"/>
      <c r="MKB67" s="262"/>
      <c r="MKC67" s="262"/>
      <c r="MKD67" s="262"/>
      <c r="MKE67" s="470"/>
      <c r="MKF67" s="470"/>
      <c r="MKG67" s="470"/>
      <c r="MKH67" s="349"/>
      <c r="MKI67" s="262"/>
      <c r="MKJ67" s="262"/>
      <c r="MKK67" s="262"/>
      <c r="MKL67" s="350"/>
      <c r="MKM67" s="262"/>
      <c r="MKN67" s="262"/>
      <c r="MKO67" s="262"/>
      <c r="MKP67" s="262"/>
      <c r="MKQ67" s="262"/>
      <c r="MKR67" s="262"/>
      <c r="MKS67" s="262"/>
      <c r="MKT67" s="262"/>
      <c r="MKU67" s="262"/>
      <c r="MKV67" s="470"/>
      <c r="MKW67" s="470"/>
      <c r="MKX67" s="470"/>
      <c r="MKY67" s="349"/>
      <c r="MKZ67" s="262"/>
      <c r="MLA67" s="262"/>
      <c r="MLB67" s="262"/>
      <c r="MLC67" s="350"/>
      <c r="MLD67" s="262"/>
      <c r="MLE67" s="262"/>
      <c r="MLF67" s="262"/>
      <c r="MLG67" s="262"/>
      <c r="MLH67" s="262"/>
      <c r="MLI67" s="262"/>
      <c r="MLJ67" s="262"/>
      <c r="MLK67" s="262"/>
      <c r="MLL67" s="262"/>
      <c r="MLM67" s="470"/>
      <c r="MLN67" s="470"/>
      <c r="MLO67" s="470"/>
      <c r="MLP67" s="349"/>
      <c r="MLQ67" s="262"/>
      <c r="MLR67" s="262"/>
      <c r="MLS67" s="262"/>
      <c r="MLT67" s="350"/>
      <c r="MLU67" s="262"/>
      <c r="MLV67" s="262"/>
      <c r="MLW67" s="262"/>
      <c r="MLX67" s="262"/>
      <c r="MLY67" s="262"/>
      <c r="MLZ67" s="262"/>
      <c r="MMA67" s="262"/>
      <c r="MMB67" s="262"/>
      <c r="MMC67" s="262"/>
      <c r="MMD67" s="470"/>
      <c r="MME67" s="470"/>
      <c r="MMF67" s="470"/>
      <c r="MMG67" s="349"/>
      <c r="MMH67" s="262"/>
      <c r="MMI67" s="262"/>
      <c r="MMJ67" s="262"/>
      <c r="MMK67" s="350"/>
      <c r="MML67" s="262"/>
      <c r="MMM67" s="262"/>
      <c r="MMN67" s="262"/>
      <c r="MMO67" s="262"/>
      <c r="MMP67" s="262"/>
      <c r="MMQ67" s="262"/>
      <c r="MMR67" s="262"/>
      <c r="MMS67" s="262"/>
      <c r="MMT67" s="262"/>
      <c r="MMU67" s="470"/>
      <c r="MMV67" s="470"/>
      <c r="MMW67" s="470"/>
      <c r="MMX67" s="349"/>
      <c r="MMY67" s="262"/>
      <c r="MMZ67" s="262"/>
      <c r="MNA67" s="262"/>
      <c r="MNB67" s="350"/>
      <c r="MNC67" s="262"/>
      <c r="MND67" s="262"/>
      <c r="MNE67" s="262"/>
      <c r="MNF67" s="262"/>
      <c r="MNG67" s="262"/>
      <c r="MNH67" s="262"/>
      <c r="MNI67" s="262"/>
      <c r="MNJ67" s="262"/>
      <c r="MNK67" s="262"/>
      <c r="MNL67" s="470"/>
      <c r="MNM67" s="470"/>
      <c r="MNN67" s="470"/>
      <c r="MNO67" s="349"/>
      <c r="MNP67" s="262"/>
      <c r="MNQ67" s="262"/>
      <c r="MNR67" s="262"/>
      <c r="MNS67" s="350"/>
      <c r="MNT67" s="262"/>
      <c r="MNU67" s="262"/>
      <c r="MNV67" s="262"/>
      <c r="MNW67" s="262"/>
      <c r="MNX67" s="262"/>
      <c r="MNY67" s="262"/>
      <c r="MNZ67" s="262"/>
      <c r="MOA67" s="262"/>
      <c r="MOB67" s="262"/>
      <c r="MOC67" s="470"/>
      <c r="MOD67" s="470"/>
      <c r="MOE67" s="470"/>
      <c r="MOF67" s="349"/>
      <c r="MOG67" s="262"/>
      <c r="MOH67" s="262"/>
      <c r="MOI67" s="262"/>
      <c r="MOJ67" s="350"/>
      <c r="MOK67" s="262"/>
      <c r="MOL67" s="262"/>
      <c r="MOM67" s="262"/>
      <c r="MON67" s="262"/>
      <c r="MOO67" s="262"/>
      <c r="MOP67" s="262"/>
      <c r="MOQ67" s="262"/>
      <c r="MOR67" s="262"/>
      <c r="MOS67" s="262"/>
      <c r="MOT67" s="470"/>
      <c r="MOU67" s="470"/>
      <c r="MOV67" s="470"/>
      <c r="MOW67" s="349"/>
      <c r="MOX67" s="262"/>
      <c r="MOY67" s="262"/>
      <c r="MOZ67" s="262"/>
      <c r="MPA67" s="350"/>
      <c r="MPB67" s="262"/>
      <c r="MPC67" s="262"/>
      <c r="MPD67" s="262"/>
      <c r="MPE67" s="262"/>
      <c r="MPF67" s="262"/>
      <c r="MPG67" s="262"/>
      <c r="MPH67" s="262"/>
      <c r="MPI67" s="262"/>
      <c r="MPJ67" s="262"/>
      <c r="MPK67" s="470"/>
      <c r="MPL67" s="470"/>
      <c r="MPM67" s="470"/>
      <c r="MPN67" s="349"/>
      <c r="MPO67" s="262"/>
      <c r="MPP67" s="262"/>
      <c r="MPQ67" s="262"/>
      <c r="MPR67" s="350"/>
      <c r="MPS67" s="262"/>
      <c r="MPT67" s="262"/>
      <c r="MPU67" s="262"/>
      <c r="MPV67" s="262"/>
      <c r="MPW67" s="262"/>
      <c r="MPX67" s="262"/>
      <c r="MPY67" s="262"/>
      <c r="MPZ67" s="262"/>
      <c r="MQA67" s="262"/>
      <c r="MQB67" s="470"/>
      <c r="MQC67" s="470"/>
      <c r="MQD67" s="470"/>
      <c r="MQE67" s="349"/>
      <c r="MQF67" s="262"/>
      <c r="MQG67" s="262"/>
      <c r="MQH67" s="262"/>
      <c r="MQI67" s="350"/>
      <c r="MQJ67" s="262"/>
      <c r="MQK67" s="262"/>
      <c r="MQL67" s="262"/>
      <c r="MQM67" s="262"/>
      <c r="MQN67" s="262"/>
      <c r="MQO67" s="262"/>
      <c r="MQP67" s="262"/>
      <c r="MQQ67" s="262"/>
      <c r="MQR67" s="262"/>
      <c r="MQS67" s="470"/>
      <c r="MQT67" s="470"/>
      <c r="MQU67" s="470"/>
      <c r="MQV67" s="349"/>
      <c r="MQW67" s="262"/>
      <c r="MQX67" s="262"/>
      <c r="MQY67" s="262"/>
      <c r="MQZ67" s="350"/>
      <c r="MRA67" s="262"/>
      <c r="MRB67" s="262"/>
      <c r="MRC67" s="262"/>
      <c r="MRD67" s="262"/>
      <c r="MRE67" s="262"/>
      <c r="MRF67" s="262"/>
      <c r="MRG67" s="262"/>
      <c r="MRH67" s="262"/>
      <c r="MRI67" s="262"/>
      <c r="MRJ67" s="470"/>
      <c r="MRK67" s="470"/>
      <c r="MRL67" s="470"/>
      <c r="MRM67" s="349"/>
      <c r="MRN67" s="262"/>
      <c r="MRO67" s="262"/>
      <c r="MRP67" s="262"/>
      <c r="MRQ67" s="350"/>
      <c r="MRR67" s="262"/>
      <c r="MRS67" s="262"/>
      <c r="MRT67" s="262"/>
      <c r="MRU67" s="262"/>
      <c r="MRV67" s="262"/>
      <c r="MRW67" s="262"/>
      <c r="MRX67" s="262"/>
      <c r="MRY67" s="262"/>
      <c r="MRZ67" s="262"/>
      <c r="MSA67" s="470"/>
      <c r="MSB67" s="470"/>
      <c r="MSC67" s="470"/>
      <c r="MSD67" s="349"/>
      <c r="MSE67" s="262"/>
      <c r="MSF67" s="262"/>
      <c r="MSG67" s="262"/>
      <c r="MSH67" s="350"/>
      <c r="MSI67" s="262"/>
      <c r="MSJ67" s="262"/>
      <c r="MSK67" s="262"/>
      <c r="MSL67" s="262"/>
      <c r="MSM67" s="262"/>
      <c r="MSN67" s="262"/>
      <c r="MSO67" s="262"/>
      <c r="MSP67" s="262"/>
      <c r="MSQ67" s="262"/>
      <c r="MSR67" s="470"/>
      <c r="MSS67" s="470"/>
      <c r="MST67" s="470"/>
      <c r="MSU67" s="349"/>
      <c r="MSV67" s="262"/>
      <c r="MSW67" s="262"/>
      <c r="MSX67" s="262"/>
      <c r="MSY67" s="350"/>
      <c r="MSZ67" s="262"/>
      <c r="MTA67" s="262"/>
      <c r="MTB67" s="262"/>
      <c r="MTC67" s="262"/>
      <c r="MTD67" s="262"/>
      <c r="MTE67" s="262"/>
      <c r="MTF67" s="262"/>
      <c r="MTG67" s="262"/>
      <c r="MTH67" s="262"/>
      <c r="MTI67" s="470"/>
      <c r="MTJ67" s="470"/>
      <c r="MTK67" s="470"/>
      <c r="MTL67" s="349"/>
      <c r="MTM67" s="262"/>
      <c r="MTN67" s="262"/>
      <c r="MTO67" s="262"/>
      <c r="MTP67" s="350"/>
      <c r="MTQ67" s="262"/>
      <c r="MTR67" s="262"/>
      <c r="MTS67" s="262"/>
      <c r="MTT67" s="262"/>
      <c r="MTU67" s="262"/>
      <c r="MTV67" s="262"/>
      <c r="MTW67" s="262"/>
      <c r="MTX67" s="262"/>
      <c r="MTY67" s="262"/>
      <c r="MTZ67" s="470"/>
      <c r="MUA67" s="470"/>
      <c r="MUB67" s="470"/>
      <c r="MUC67" s="349"/>
      <c r="MUD67" s="262"/>
      <c r="MUE67" s="262"/>
      <c r="MUF67" s="262"/>
      <c r="MUG67" s="350"/>
      <c r="MUH67" s="262"/>
      <c r="MUI67" s="262"/>
      <c r="MUJ67" s="262"/>
      <c r="MUK67" s="262"/>
      <c r="MUL67" s="262"/>
      <c r="MUM67" s="262"/>
      <c r="MUN67" s="262"/>
      <c r="MUO67" s="262"/>
      <c r="MUP67" s="262"/>
      <c r="MUQ67" s="470"/>
      <c r="MUR67" s="470"/>
      <c r="MUS67" s="470"/>
      <c r="MUT67" s="349"/>
      <c r="MUU67" s="262"/>
      <c r="MUV67" s="262"/>
      <c r="MUW67" s="262"/>
      <c r="MUX67" s="350"/>
      <c r="MUY67" s="262"/>
      <c r="MUZ67" s="262"/>
      <c r="MVA67" s="262"/>
      <c r="MVB67" s="262"/>
      <c r="MVC67" s="262"/>
      <c r="MVD67" s="262"/>
      <c r="MVE67" s="262"/>
      <c r="MVF67" s="262"/>
      <c r="MVG67" s="262"/>
      <c r="MVH67" s="470"/>
      <c r="MVI67" s="470"/>
      <c r="MVJ67" s="470"/>
      <c r="MVK67" s="349"/>
      <c r="MVL67" s="262"/>
      <c r="MVM67" s="262"/>
      <c r="MVN67" s="262"/>
      <c r="MVO67" s="350"/>
      <c r="MVP67" s="262"/>
      <c r="MVQ67" s="262"/>
      <c r="MVR67" s="262"/>
      <c r="MVS67" s="262"/>
      <c r="MVT67" s="262"/>
      <c r="MVU67" s="262"/>
      <c r="MVV67" s="262"/>
      <c r="MVW67" s="262"/>
      <c r="MVX67" s="262"/>
      <c r="MVY67" s="470"/>
      <c r="MVZ67" s="470"/>
      <c r="MWA67" s="470"/>
      <c r="MWB67" s="349"/>
      <c r="MWC67" s="262"/>
      <c r="MWD67" s="262"/>
      <c r="MWE67" s="262"/>
      <c r="MWF67" s="350"/>
      <c r="MWG67" s="262"/>
      <c r="MWH67" s="262"/>
      <c r="MWI67" s="262"/>
      <c r="MWJ67" s="262"/>
      <c r="MWK67" s="262"/>
      <c r="MWL67" s="262"/>
      <c r="MWM67" s="262"/>
      <c r="MWN67" s="262"/>
      <c r="MWO67" s="262"/>
      <c r="MWP67" s="470"/>
      <c r="MWQ67" s="470"/>
      <c r="MWR67" s="470"/>
      <c r="MWS67" s="349"/>
      <c r="MWT67" s="262"/>
      <c r="MWU67" s="262"/>
      <c r="MWV67" s="262"/>
      <c r="MWW67" s="350"/>
      <c r="MWX67" s="262"/>
      <c r="MWY67" s="262"/>
      <c r="MWZ67" s="262"/>
      <c r="MXA67" s="262"/>
      <c r="MXB67" s="262"/>
      <c r="MXC67" s="262"/>
      <c r="MXD67" s="262"/>
      <c r="MXE67" s="262"/>
      <c r="MXF67" s="262"/>
      <c r="MXG67" s="470"/>
      <c r="MXH67" s="470"/>
      <c r="MXI67" s="470"/>
      <c r="MXJ67" s="349"/>
      <c r="MXK67" s="262"/>
      <c r="MXL67" s="262"/>
      <c r="MXM67" s="262"/>
      <c r="MXN67" s="350"/>
      <c r="MXO67" s="262"/>
      <c r="MXP67" s="262"/>
      <c r="MXQ67" s="262"/>
      <c r="MXR67" s="262"/>
      <c r="MXS67" s="262"/>
      <c r="MXT67" s="262"/>
      <c r="MXU67" s="262"/>
      <c r="MXV67" s="262"/>
      <c r="MXW67" s="262"/>
      <c r="MXX67" s="470"/>
      <c r="MXY67" s="470"/>
      <c r="MXZ67" s="470"/>
      <c r="MYA67" s="349"/>
      <c r="MYB67" s="262"/>
      <c r="MYC67" s="262"/>
      <c r="MYD67" s="262"/>
      <c r="MYE67" s="350"/>
      <c r="MYF67" s="262"/>
      <c r="MYG67" s="262"/>
      <c r="MYH67" s="262"/>
      <c r="MYI67" s="262"/>
      <c r="MYJ67" s="262"/>
      <c r="MYK67" s="262"/>
      <c r="MYL67" s="262"/>
      <c r="MYM67" s="262"/>
      <c r="MYN67" s="262"/>
      <c r="MYO67" s="470"/>
      <c r="MYP67" s="470"/>
      <c r="MYQ67" s="470"/>
      <c r="MYR67" s="349"/>
      <c r="MYS67" s="262"/>
      <c r="MYT67" s="262"/>
      <c r="MYU67" s="262"/>
      <c r="MYV67" s="350"/>
      <c r="MYW67" s="262"/>
      <c r="MYX67" s="262"/>
      <c r="MYY67" s="262"/>
      <c r="MYZ67" s="262"/>
      <c r="MZA67" s="262"/>
      <c r="MZB67" s="262"/>
      <c r="MZC67" s="262"/>
      <c r="MZD67" s="262"/>
      <c r="MZE67" s="262"/>
      <c r="MZF67" s="470"/>
      <c r="MZG67" s="470"/>
      <c r="MZH67" s="470"/>
      <c r="MZI67" s="349"/>
      <c r="MZJ67" s="262"/>
      <c r="MZK67" s="262"/>
      <c r="MZL67" s="262"/>
      <c r="MZM67" s="350"/>
      <c r="MZN67" s="262"/>
      <c r="MZO67" s="262"/>
      <c r="MZP67" s="262"/>
      <c r="MZQ67" s="262"/>
      <c r="MZR67" s="262"/>
      <c r="MZS67" s="262"/>
      <c r="MZT67" s="262"/>
      <c r="MZU67" s="262"/>
      <c r="MZV67" s="262"/>
      <c r="MZW67" s="470"/>
      <c r="MZX67" s="470"/>
      <c r="MZY67" s="470"/>
      <c r="MZZ67" s="349"/>
      <c r="NAA67" s="262"/>
      <c r="NAB67" s="262"/>
      <c r="NAC67" s="262"/>
      <c r="NAD67" s="350"/>
      <c r="NAE67" s="262"/>
      <c r="NAF67" s="262"/>
      <c r="NAG67" s="262"/>
      <c r="NAH67" s="262"/>
      <c r="NAI67" s="262"/>
      <c r="NAJ67" s="262"/>
      <c r="NAK67" s="262"/>
      <c r="NAL67" s="262"/>
      <c r="NAM67" s="262"/>
      <c r="NAN67" s="470"/>
      <c r="NAO67" s="470"/>
      <c r="NAP67" s="470"/>
      <c r="NAQ67" s="349"/>
      <c r="NAR67" s="262"/>
      <c r="NAS67" s="262"/>
      <c r="NAT67" s="262"/>
      <c r="NAU67" s="350"/>
      <c r="NAV67" s="262"/>
      <c r="NAW67" s="262"/>
      <c r="NAX67" s="262"/>
      <c r="NAY67" s="262"/>
      <c r="NAZ67" s="262"/>
      <c r="NBA67" s="262"/>
      <c r="NBB67" s="262"/>
      <c r="NBC67" s="262"/>
      <c r="NBD67" s="262"/>
      <c r="NBE67" s="470"/>
      <c r="NBF67" s="470"/>
      <c r="NBG67" s="470"/>
      <c r="NBH67" s="349"/>
      <c r="NBI67" s="262"/>
      <c r="NBJ67" s="262"/>
      <c r="NBK67" s="262"/>
      <c r="NBL67" s="350"/>
      <c r="NBM67" s="262"/>
      <c r="NBN67" s="262"/>
      <c r="NBO67" s="262"/>
      <c r="NBP67" s="262"/>
      <c r="NBQ67" s="262"/>
      <c r="NBR67" s="262"/>
      <c r="NBS67" s="262"/>
      <c r="NBT67" s="262"/>
      <c r="NBU67" s="262"/>
      <c r="NBV67" s="470"/>
      <c r="NBW67" s="470"/>
      <c r="NBX67" s="470"/>
      <c r="NBY67" s="349"/>
      <c r="NBZ67" s="262"/>
      <c r="NCA67" s="262"/>
      <c r="NCB67" s="262"/>
      <c r="NCC67" s="350"/>
      <c r="NCD67" s="262"/>
      <c r="NCE67" s="262"/>
      <c r="NCF67" s="262"/>
      <c r="NCG67" s="262"/>
      <c r="NCH67" s="262"/>
      <c r="NCI67" s="262"/>
      <c r="NCJ67" s="262"/>
      <c r="NCK67" s="262"/>
      <c r="NCL67" s="262"/>
      <c r="NCM67" s="470"/>
      <c r="NCN67" s="470"/>
      <c r="NCO67" s="470"/>
      <c r="NCP67" s="349"/>
      <c r="NCQ67" s="262"/>
      <c r="NCR67" s="262"/>
      <c r="NCS67" s="262"/>
      <c r="NCT67" s="350"/>
      <c r="NCU67" s="262"/>
      <c r="NCV67" s="262"/>
      <c r="NCW67" s="262"/>
      <c r="NCX67" s="262"/>
      <c r="NCY67" s="262"/>
      <c r="NCZ67" s="262"/>
      <c r="NDA67" s="262"/>
      <c r="NDB67" s="262"/>
      <c r="NDC67" s="262"/>
      <c r="NDD67" s="470"/>
      <c r="NDE67" s="470"/>
      <c r="NDF67" s="470"/>
      <c r="NDG67" s="349"/>
      <c r="NDH67" s="262"/>
      <c r="NDI67" s="262"/>
      <c r="NDJ67" s="262"/>
      <c r="NDK67" s="350"/>
      <c r="NDL67" s="262"/>
      <c r="NDM67" s="262"/>
      <c r="NDN67" s="262"/>
      <c r="NDO67" s="262"/>
      <c r="NDP67" s="262"/>
      <c r="NDQ67" s="262"/>
      <c r="NDR67" s="262"/>
      <c r="NDS67" s="262"/>
      <c r="NDT67" s="262"/>
      <c r="NDU67" s="470"/>
      <c r="NDV67" s="470"/>
      <c r="NDW67" s="470"/>
      <c r="NDX67" s="349"/>
      <c r="NDY67" s="262"/>
      <c r="NDZ67" s="262"/>
      <c r="NEA67" s="262"/>
      <c r="NEB67" s="350"/>
      <c r="NEC67" s="262"/>
      <c r="NED67" s="262"/>
      <c r="NEE67" s="262"/>
      <c r="NEF67" s="262"/>
      <c r="NEG67" s="262"/>
      <c r="NEH67" s="262"/>
      <c r="NEI67" s="262"/>
      <c r="NEJ67" s="262"/>
      <c r="NEK67" s="262"/>
      <c r="NEL67" s="470"/>
      <c r="NEM67" s="470"/>
      <c r="NEN67" s="470"/>
      <c r="NEO67" s="349"/>
      <c r="NEP67" s="262"/>
      <c r="NEQ67" s="262"/>
      <c r="NER67" s="262"/>
      <c r="NES67" s="350"/>
      <c r="NET67" s="262"/>
      <c r="NEU67" s="262"/>
      <c r="NEV67" s="262"/>
      <c r="NEW67" s="262"/>
      <c r="NEX67" s="262"/>
      <c r="NEY67" s="262"/>
      <c r="NEZ67" s="262"/>
      <c r="NFA67" s="262"/>
      <c r="NFB67" s="262"/>
      <c r="NFC67" s="470"/>
      <c r="NFD67" s="470"/>
      <c r="NFE67" s="470"/>
      <c r="NFF67" s="349"/>
      <c r="NFG67" s="262"/>
      <c r="NFH67" s="262"/>
      <c r="NFI67" s="262"/>
      <c r="NFJ67" s="350"/>
      <c r="NFK67" s="262"/>
      <c r="NFL67" s="262"/>
      <c r="NFM67" s="262"/>
      <c r="NFN67" s="262"/>
      <c r="NFO67" s="262"/>
      <c r="NFP67" s="262"/>
      <c r="NFQ67" s="262"/>
      <c r="NFR67" s="262"/>
      <c r="NFS67" s="262"/>
      <c r="NFT67" s="470"/>
      <c r="NFU67" s="470"/>
      <c r="NFV67" s="470"/>
      <c r="NFW67" s="349"/>
      <c r="NFX67" s="262"/>
      <c r="NFY67" s="262"/>
      <c r="NFZ67" s="262"/>
      <c r="NGA67" s="350"/>
      <c r="NGB67" s="262"/>
      <c r="NGC67" s="262"/>
      <c r="NGD67" s="262"/>
      <c r="NGE67" s="262"/>
      <c r="NGF67" s="262"/>
      <c r="NGG67" s="262"/>
      <c r="NGH67" s="262"/>
      <c r="NGI67" s="262"/>
      <c r="NGJ67" s="262"/>
      <c r="NGK67" s="470"/>
      <c r="NGL67" s="470"/>
      <c r="NGM67" s="470"/>
      <c r="NGN67" s="349"/>
      <c r="NGO67" s="262"/>
      <c r="NGP67" s="262"/>
      <c r="NGQ67" s="262"/>
      <c r="NGR67" s="350"/>
      <c r="NGS67" s="262"/>
      <c r="NGT67" s="262"/>
      <c r="NGU67" s="262"/>
      <c r="NGV67" s="262"/>
      <c r="NGW67" s="262"/>
      <c r="NGX67" s="262"/>
      <c r="NGY67" s="262"/>
      <c r="NGZ67" s="262"/>
      <c r="NHA67" s="262"/>
      <c r="NHB67" s="470"/>
      <c r="NHC67" s="470"/>
      <c r="NHD67" s="470"/>
      <c r="NHE67" s="349"/>
      <c r="NHF67" s="262"/>
      <c r="NHG67" s="262"/>
      <c r="NHH67" s="262"/>
      <c r="NHI67" s="350"/>
      <c r="NHJ67" s="262"/>
      <c r="NHK67" s="262"/>
      <c r="NHL67" s="262"/>
      <c r="NHM67" s="262"/>
      <c r="NHN67" s="262"/>
      <c r="NHO67" s="262"/>
      <c r="NHP67" s="262"/>
      <c r="NHQ67" s="262"/>
      <c r="NHR67" s="262"/>
      <c r="NHS67" s="470"/>
      <c r="NHT67" s="470"/>
      <c r="NHU67" s="470"/>
      <c r="NHV67" s="349"/>
      <c r="NHW67" s="262"/>
      <c r="NHX67" s="262"/>
      <c r="NHY67" s="262"/>
      <c r="NHZ67" s="350"/>
      <c r="NIA67" s="262"/>
      <c r="NIB67" s="262"/>
      <c r="NIC67" s="262"/>
      <c r="NID67" s="262"/>
      <c r="NIE67" s="262"/>
      <c r="NIF67" s="262"/>
      <c r="NIG67" s="262"/>
      <c r="NIH67" s="262"/>
      <c r="NII67" s="262"/>
      <c r="NIJ67" s="470"/>
      <c r="NIK67" s="470"/>
      <c r="NIL67" s="470"/>
      <c r="NIM67" s="349"/>
      <c r="NIN67" s="262"/>
      <c r="NIO67" s="262"/>
      <c r="NIP67" s="262"/>
      <c r="NIQ67" s="350"/>
      <c r="NIR67" s="262"/>
      <c r="NIS67" s="262"/>
      <c r="NIT67" s="262"/>
      <c r="NIU67" s="262"/>
      <c r="NIV67" s="262"/>
      <c r="NIW67" s="262"/>
      <c r="NIX67" s="262"/>
      <c r="NIY67" s="262"/>
      <c r="NIZ67" s="262"/>
      <c r="NJA67" s="470"/>
      <c r="NJB67" s="470"/>
      <c r="NJC67" s="470"/>
      <c r="NJD67" s="349"/>
      <c r="NJE67" s="262"/>
      <c r="NJF67" s="262"/>
      <c r="NJG67" s="262"/>
      <c r="NJH67" s="350"/>
      <c r="NJI67" s="262"/>
      <c r="NJJ67" s="262"/>
      <c r="NJK67" s="262"/>
      <c r="NJL67" s="262"/>
      <c r="NJM67" s="262"/>
      <c r="NJN67" s="262"/>
      <c r="NJO67" s="262"/>
      <c r="NJP67" s="262"/>
      <c r="NJQ67" s="262"/>
      <c r="NJR67" s="470"/>
      <c r="NJS67" s="470"/>
      <c r="NJT67" s="470"/>
      <c r="NJU67" s="349"/>
      <c r="NJV67" s="262"/>
      <c r="NJW67" s="262"/>
      <c r="NJX67" s="262"/>
      <c r="NJY67" s="350"/>
      <c r="NJZ67" s="262"/>
      <c r="NKA67" s="262"/>
      <c r="NKB67" s="262"/>
      <c r="NKC67" s="262"/>
      <c r="NKD67" s="262"/>
      <c r="NKE67" s="262"/>
      <c r="NKF67" s="262"/>
      <c r="NKG67" s="262"/>
      <c r="NKH67" s="262"/>
      <c r="NKI67" s="470"/>
      <c r="NKJ67" s="470"/>
      <c r="NKK67" s="470"/>
      <c r="NKL67" s="349"/>
      <c r="NKM67" s="262"/>
      <c r="NKN67" s="262"/>
      <c r="NKO67" s="262"/>
      <c r="NKP67" s="350"/>
      <c r="NKQ67" s="262"/>
      <c r="NKR67" s="262"/>
      <c r="NKS67" s="262"/>
      <c r="NKT67" s="262"/>
      <c r="NKU67" s="262"/>
      <c r="NKV67" s="262"/>
      <c r="NKW67" s="262"/>
      <c r="NKX67" s="262"/>
      <c r="NKY67" s="262"/>
      <c r="NKZ67" s="470"/>
      <c r="NLA67" s="470"/>
      <c r="NLB67" s="470"/>
      <c r="NLC67" s="349"/>
      <c r="NLD67" s="262"/>
      <c r="NLE67" s="262"/>
      <c r="NLF67" s="262"/>
      <c r="NLG67" s="350"/>
      <c r="NLH67" s="262"/>
      <c r="NLI67" s="262"/>
      <c r="NLJ67" s="262"/>
      <c r="NLK67" s="262"/>
      <c r="NLL67" s="262"/>
      <c r="NLM67" s="262"/>
      <c r="NLN67" s="262"/>
      <c r="NLO67" s="262"/>
      <c r="NLP67" s="262"/>
      <c r="NLQ67" s="470"/>
      <c r="NLR67" s="470"/>
      <c r="NLS67" s="470"/>
      <c r="NLT67" s="349"/>
      <c r="NLU67" s="262"/>
      <c r="NLV67" s="262"/>
      <c r="NLW67" s="262"/>
      <c r="NLX67" s="350"/>
      <c r="NLY67" s="262"/>
      <c r="NLZ67" s="262"/>
      <c r="NMA67" s="262"/>
      <c r="NMB67" s="262"/>
      <c r="NMC67" s="262"/>
      <c r="NMD67" s="262"/>
      <c r="NME67" s="262"/>
      <c r="NMF67" s="262"/>
      <c r="NMG67" s="262"/>
      <c r="NMH67" s="470"/>
      <c r="NMI67" s="470"/>
      <c r="NMJ67" s="470"/>
      <c r="NMK67" s="349"/>
      <c r="NML67" s="262"/>
      <c r="NMM67" s="262"/>
      <c r="NMN67" s="262"/>
      <c r="NMO67" s="350"/>
      <c r="NMP67" s="262"/>
      <c r="NMQ67" s="262"/>
      <c r="NMR67" s="262"/>
      <c r="NMS67" s="262"/>
      <c r="NMT67" s="262"/>
      <c r="NMU67" s="262"/>
      <c r="NMV67" s="262"/>
      <c r="NMW67" s="262"/>
      <c r="NMX67" s="262"/>
      <c r="NMY67" s="470"/>
      <c r="NMZ67" s="470"/>
      <c r="NNA67" s="470"/>
      <c r="NNB67" s="349"/>
      <c r="NNC67" s="262"/>
      <c r="NND67" s="262"/>
      <c r="NNE67" s="262"/>
      <c r="NNF67" s="350"/>
      <c r="NNG67" s="262"/>
      <c r="NNH67" s="262"/>
      <c r="NNI67" s="262"/>
      <c r="NNJ67" s="262"/>
      <c r="NNK67" s="262"/>
      <c r="NNL67" s="262"/>
      <c r="NNM67" s="262"/>
      <c r="NNN67" s="262"/>
      <c r="NNO67" s="262"/>
      <c r="NNP67" s="470"/>
      <c r="NNQ67" s="470"/>
      <c r="NNR67" s="470"/>
      <c r="NNS67" s="349"/>
      <c r="NNT67" s="262"/>
      <c r="NNU67" s="262"/>
      <c r="NNV67" s="262"/>
      <c r="NNW67" s="350"/>
      <c r="NNX67" s="262"/>
      <c r="NNY67" s="262"/>
      <c r="NNZ67" s="262"/>
      <c r="NOA67" s="262"/>
      <c r="NOB67" s="262"/>
      <c r="NOC67" s="262"/>
      <c r="NOD67" s="262"/>
      <c r="NOE67" s="262"/>
      <c r="NOF67" s="262"/>
      <c r="NOG67" s="470"/>
      <c r="NOH67" s="470"/>
      <c r="NOI67" s="470"/>
      <c r="NOJ67" s="349"/>
      <c r="NOK67" s="262"/>
      <c r="NOL67" s="262"/>
      <c r="NOM67" s="262"/>
      <c r="NON67" s="350"/>
      <c r="NOO67" s="262"/>
      <c r="NOP67" s="262"/>
      <c r="NOQ67" s="262"/>
      <c r="NOR67" s="262"/>
      <c r="NOS67" s="262"/>
      <c r="NOT67" s="262"/>
      <c r="NOU67" s="262"/>
      <c r="NOV67" s="262"/>
      <c r="NOW67" s="262"/>
      <c r="NOX67" s="470"/>
      <c r="NOY67" s="470"/>
      <c r="NOZ67" s="470"/>
      <c r="NPA67" s="349"/>
      <c r="NPB67" s="262"/>
      <c r="NPC67" s="262"/>
      <c r="NPD67" s="262"/>
      <c r="NPE67" s="350"/>
      <c r="NPF67" s="262"/>
      <c r="NPG67" s="262"/>
      <c r="NPH67" s="262"/>
      <c r="NPI67" s="262"/>
      <c r="NPJ67" s="262"/>
      <c r="NPK67" s="262"/>
      <c r="NPL67" s="262"/>
      <c r="NPM67" s="262"/>
      <c r="NPN67" s="262"/>
      <c r="NPO67" s="470"/>
      <c r="NPP67" s="470"/>
      <c r="NPQ67" s="470"/>
      <c r="NPR67" s="349"/>
      <c r="NPS67" s="262"/>
      <c r="NPT67" s="262"/>
      <c r="NPU67" s="262"/>
      <c r="NPV67" s="350"/>
      <c r="NPW67" s="262"/>
      <c r="NPX67" s="262"/>
      <c r="NPY67" s="262"/>
      <c r="NPZ67" s="262"/>
      <c r="NQA67" s="262"/>
      <c r="NQB67" s="262"/>
      <c r="NQC67" s="262"/>
      <c r="NQD67" s="262"/>
      <c r="NQE67" s="262"/>
      <c r="NQF67" s="470"/>
      <c r="NQG67" s="470"/>
      <c r="NQH67" s="470"/>
      <c r="NQI67" s="349"/>
      <c r="NQJ67" s="262"/>
      <c r="NQK67" s="262"/>
      <c r="NQL67" s="262"/>
      <c r="NQM67" s="350"/>
      <c r="NQN67" s="262"/>
      <c r="NQO67" s="262"/>
      <c r="NQP67" s="262"/>
      <c r="NQQ67" s="262"/>
      <c r="NQR67" s="262"/>
      <c r="NQS67" s="262"/>
      <c r="NQT67" s="262"/>
      <c r="NQU67" s="262"/>
      <c r="NQV67" s="262"/>
      <c r="NQW67" s="470"/>
      <c r="NQX67" s="470"/>
      <c r="NQY67" s="470"/>
      <c r="NQZ67" s="349"/>
      <c r="NRA67" s="262"/>
      <c r="NRB67" s="262"/>
      <c r="NRC67" s="262"/>
      <c r="NRD67" s="350"/>
      <c r="NRE67" s="262"/>
      <c r="NRF67" s="262"/>
      <c r="NRG67" s="262"/>
      <c r="NRH67" s="262"/>
      <c r="NRI67" s="262"/>
      <c r="NRJ67" s="262"/>
      <c r="NRK67" s="262"/>
      <c r="NRL67" s="262"/>
      <c r="NRM67" s="262"/>
      <c r="NRN67" s="470"/>
      <c r="NRO67" s="470"/>
      <c r="NRP67" s="470"/>
      <c r="NRQ67" s="349"/>
      <c r="NRR67" s="262"/>
      <c r="NRS67" s="262"/>
      <c r="NRT67" s="262"/>
      <c r="NRU67" s="350"/>
      <c r="NRV67" s="262"/>
      <c r="NRW67" s="262"/>
      <c r="NRX67" s="262"/>
      <c r="NRY67" s="262"/>
      <c r="NRZ67" s="262"/>
      <c r="NSA67" s="262"/>
      <c r="NSB67" s="262"/>
      <c r="NSC67" s="262"/>
      <c r="NSD67" s="262"/>
      <c r="NSE67" s="470"/>
      <c r="NSF67" s="470"/>
      <c r="NSG67" s="470"/>
      <c r="NSH67" s="349"/>
      <c r="NSI67" s="262"/>
      <c r="NSJ67" s="262"/>
      <c r="NSK67" s="262"/>
      <c r="NSL67" s="350"/>
      <c r="NSM67" s="262"/>
      <c r="NSN67" s="262"/>
      <c r="NSO67" s="262"/>
      <c r="NSP67" s="262"/>
      <c r="NSQ67" s="262"/>
      <c r="NSR67" s="262"/>
      <c r="NSS67" s="262"/>
      <c r="NST67" s="262"/>
      <c r="NSU67" s="262"/>
      <c r="NSV67" s="470"/>
      <c r="NSW67" s="470"/>
      <c r="NSX67" s="470"/>
      <c r="NSY67" s="349"/>
      <c r="NSZ67" s="262"/>
      <c r="NTA67" s="262"/>
      <c r="NTB67" s="262"/>
      <c r="NTC67" s="350"/>
      <c r="NTD67" s="262"/>
      <c r="NTE67" s="262"/>
      <c r="NTF67" s="262"/>
      <c r="NTG67" s="262"/>
      <c r="NTH67" s="262"/>
      <c r="NTI67" s="262"/>
      <c r="NTJ67" s="262"/>
      <c r="NTK67" s="262"/>
      <c r="NTL67" s="262"/>
      <c r="NTM67" s="470"/>
      <c r="NTN67" s="470"/>
      <c r="NTO67" s="470"/>
      <c r="NTP67" s="349"/>
      <c r="NTQ67" s="262"/>
      <c r="NTR67" s="262"/>
      <c r="NTS67" s="262"/>
      <c r="NTT67" s="350"/>
      <c r="NTU67" s="262"/>
      <c r="NTV67" s="262"/>
      <c r="NTW67" s="262"/>
      <c r="NTX67" s="262"/>
      <c r="NTY67" s="262"/>
      <c r="NTZ67" s="262"/>
      <c r="NUA67" s="262"/>
      <c r="NUB67" s="262"/>
      <c r="NUC67" s="262"/>
      <c r="NUD67" s="470"/>
      <c r="NUE67" s="470"/>
      <c r="NUF67" s="470"/>
      <c r="NUG67" s="349"/>
      <c r="NUH67" s="262"/>
      <c r="NUI67" s="262"/>
      <c r="NUJ67" s="262"/>
      <c r="NUK67" s="350"/>
      <c r="NUL67" s="262"/>
      <c r="NUM67" s="262"/>
      <c r="NUN67" s="262"/>
      <c r="NUO67" s="262"/>
      <c r="NUP67" s="262"/>
      <c r="NUQ67" s="262"/>
      <c r="NUR67" s="262"/>
      <c r="NUS67" s="262"/>
      <c r="NUT67" s="262"/>
      <c r="NUU67" s="470"/>
      <c r="NUV67" s="470"/>
      <c r="NUW67" s="470"/>
      <c r="NUX67" s="349"/>
      <c r="NUY67" s="262"/>
      <c r="NUZ67" s="262"/>
      <c r="NVA67" s="262"/>
      <c r="NVB67" s="350"/>
      <c r="NVC67" s="262"/>
      <c r="NVD67" s="262"/>
      <c r="NVE67" s="262"/>
      <c r="NVF67" s="262"/>
      <c r="NVG67" s="262"/>
      <c r="NVH67" s="262"/>
      <c r="NVI67" s="262"/>
      <c r="NVJ67" s="262"/>
      <c r="NVK67" s="262"/>
      <c r="NVL67" s="470"/>
      <c r="NVM67" s="470"/>
      <c r="NVN67" s="470"/>
      <c r="NVO67" s="349"/>
      <c r="NVP67" s="262"/>
      <c r="NVQ67" s="262"/>
      <c r="NVR67" s="262"/>
      <c r="NVS67" s="350"/>
      <c r="NVT67" s="262"/>
      <c r="NVU67" s="262"/>
      <c r="NVV67" s="262"/>
      <c r="NVW67" s="262"/>
      <c r="NVX67" s="262"/>
      <c r="NVY67" s="262"/>
      <c r="NVZ67" s="262"/>
      <c r="NWA67" s="262"/>
      <c r="NWB67" s="262"/>
      <c r="NWC67" s="470"/>
      <c r="NWD67" s="470"/>
      <c r="NWE67" s="470"/>
      <c r="NWF67" s="349"/>
      <c r="NWG67" s="262"/>
      <c r="NWH67" s="262"/>
      <c r="NWI67" s="262"/>
      <c r="NWJ67" s="350"/>
      <c r="NWK67" s="262"/>
      <c r="NWL67" s="262"/>
      <c r="NWM67" s="262"/>
      <c r="NWN67" s="262"/>
      <c r="NWO67" s="262"/>
      <c r="NWP67" s="262"/>
      <c r="NWQ67" s="262"/>
      <c r="NWR67" s="262"/>
      <c r="NWS67" s="262"/>
      <c r="NWT67" s="470"/>
      <c r="NWU67" s="470"/>
      <c r="NWV67" s="470"/>
      <c r="NWW67" s="349"/>
      <c r="NWX67" s="262"/>
      <c r="NWY67" s="262"/>
      <c r="NWZ67" s="262"/>
      <c r="NXA67" s="350"/>
      <c r="NXB67" s="262"/>
      <c r="NXC67" s="262"/>
      <c r="NXD67" s="262"/>
      <c r="NXE67" s="262"/>
      <c r="NXF67" s="262"/>
      <c r="NXG67" s="262"/>
      <c r="NXH67" s="262"/>
      <c r="NXI67" s="262"/>
      <c r="NXJ67" s="262"/>
      <c r="NXK67" s="470"/>
      <c r="NXL67" s="470"/>
      <c r="NXM67" s="470"/>
      <c r="NXN67" s="349"/>
      <c r="NXO67" s="262"/>
      <c r="NXP67" s="262"/>
      <c r="NXQ67" s="262"/>
      <c r="NXR67" s="350"/>
      <c r="NXS67" s="262"/>
      <c r="NXT67" s="262"/>
      <c r="NXU67" s="262"/>
      <c r="NXV67" s="262"/>
      <c r="NXW67" s="262"/>
      <c r="NXX67" s="262"/>
      <c r="NXY67" s="262"/>
      <c r="NXZ67" s="262"/>
      <c r="NYA67" s="262"/>
      <c r="NYB67" s="470"/>
      <c r="NYC67" s="470"/>
      <c r="NYD67" s="470"/>
      <c r="NYE67" s="349"/>
      <c r="NYF67" s="262"/>
      <c r="NYG67" s="262"/>
      <c r="NYH67" s="262"/>
      <c r="NYI67" s="350"/>
      <c r="NYJ67" s="262"/>
      <c r="NYK67" s="262"/>
      <c r="NYL67" s="262"/>
      <c r="NYM67" s="262"/>
      <c r="NYN67" s="262"/>
      <c r="NYO67" s="262"/>
      <c r="NYP67" s="262"/>
      <c r="NYQ67" s="262"/>
      <c r="NYR67" s="262"/>
      <c r="NYS67" s="470"/>
      <c r="NYT67" s="470"/>
      <c r="NYU67" s="470"/>
      <c r="NYV67" s="349"/>
      <c r="NYW67" s="262"/>
      <c r="NYX67" s="262"/>
      <c r="NYY67" s="262"/>
      <c r="NYZ67" s="350"/>
      <c r="NZA67" s="262"/>
      <c r="NZB67" s="262"/>
      <c r="NZC67" s="262"/>
      <c r="NZD67" s="262"/>
      <c r="NZE67" s="262"/>
      <c r="NZF67" s="262"/>
      <c r="NZG67" s="262"/>
      <c r="NZH67" s="262"/>
      <c r="NZI67" s="262"/>
      <c r="NZJ67" s="470"/>
      <c r="NZK67" s="470"/>
      <c r="NZL67" s="470"/>
      <c r="NZM67" s="349"/>
      <c r="NZN67" s="262"/>
      <c r="NZO67" s="262"/>
      <c r="NZP67" s="262"/>
      <c r="NZQ67" s="350"/>
      <c r="NZR67" s="262"/>
      <c r="NZS67" s="262"/>
      <c r="NZT67" s="262"/>
      <c r="NZU67" s="262"/>
      <c r="NZV67" s="262"/>
      <c r="NZW67" s="262"/>
      <c r="NZX67" s="262"/>
      <c r="NZY67" s="262"/>
      <c r="NZZ67" s="262"/>
      <c r="OAA67" s="470"/>
      <c r="OAB67" s="470"/>
      <c r="OAC67" s="470"/>
      <c r="OAD67" s="349"/>
      <c r="OAE67" s="262"/>
      <c r="OAF67" s="262"/>
      <c r="OAG67" s="262"/>
      <c r="OAH67" s="350"/>
      <c r="OAI67" s="262"/>
      <c r="OAJ67" s="262"/>
      <c r="OAK67" s="262"/>
      <c r="OAL67" s="262"/>
      <c r="OAM67" s="262"/>
      <c r="OAN67" s="262"/>
      <c r="OAO67" s="262"/>
      <c r="OAP67" s="262"/>
      <c r="OAQ67" s="262"/>
      <c r="OAR67" s="470"/>
      <c r="OAS67" s="470"/>
      <c r="OAT67" s="470"/>
      <c r="OAU67" s="349"/>
      <c r="OAV67" s="262"/>
      <c r="OAW67" s="262"/>
      <c r="OAX67" s="262"/>
      <c r="OAY67" s="350"/>
      <c r="OAZ67" s="262"/>
      <c r="OBA67" s="262"/>
      <c r="OBB67" s="262"/>
      <c r="OBC67" s="262"/>
      <c r="OBD67" s="262"/>
      <c r="OBE67" s="262"/>
      <c r="OBF67" s="262"/>
      <c r="OBG67" s="262"/>
      <c r="OBH67" s="262"/>
      <c r="OBI67" s="470"/>
      <c r="OBJ67" s="470"/>
      <c r="OBK67" s="470"/>
      <c r="OBL67" s="349"/>
      <c r="OBM67" s="262"/>
      <c r="OBN67" s="262"/>
      <c r="OBO67" s="262"/>
      <c r="OBP67" s="350"/>
      <c r="OBQ67" s="262"/>
      <c r="OBR67" s="262"/>
      <c r="OBS67" s="262"/>
      <c r="OBT67" s="262"/>
      <c r="OBU67" s="262"/>
      <c r="OBV67" s="262"/>
      <c r="OBW67" s="262"/>
      <c r="OBX67" s="262"/>
      <c r="OBY67" s="262"/>
      <c r="OBZ67" s="470"/>
      <c r="OCA67" s="470"/>
      <c r="OCB67" s="470"/>
      <c r="OCC67" s="349"/>
      <c r="OCD67" s="262"/>
      <c r="OCE67" s="262"/>
      <c r="OCF67" s="262"/>
      <c r="OCG67" s="350"/>
      <c r="OCH67" s="262"/>
      <c r="OCI67" s="262"/>
      <c r="OCJ67" s="262"/>
      <c r="OCK67" s="262"/>
      <c r="OCL67" s="262"/>
      <c r="OCM67" s="262"/>
      <c r="OCN67" s="262"/>
      <c r="OCO67" s="262"/>
      <c r="OCP67" s="262"/>
      <c r="OCQ67" s="470"/>
      <c r="OCR67" s="470"/>
      <c r="OCS67" s="470"/>
      <c r="OCT67" s="349"/>
      <c r="OCU67" s="262"/>
      <c r="OCV67" s="262"/>
      <c r="OCW67" s="262"/>
      <c r="OCX67" s="350"/>
      <c r="OCY67" s="262"/>
      <c r="OCZ67" s="262"/>
      <c r="ODA67" s="262"/>
      <c r="ODB67" s="262"/>
      <c r="ODC67" s="262"/>
      <c r="ODD67" s="262"/>
      <c r="ODE67" s="262"/>
      <c r="ODF67" s="262"/>
      <c r="ODG67" s="262"/>
      <c r="ODH67" s="470"/>
      <c r="ODI67" s="470"/>
      <c r="ODJ67" s="470"/>
      <c r="ODK67" s="349"/>
      <c r="ODL67" s="262"/>
      <c r="ODM67" s="262"/>
      <c r="ODN67" s="262"/>
      <c r="ODO67" s="350"/>
      <c r="ODP67" s="262"/>
      <c r="ODQ67" s="262"/>
      <c r="ODR67" s="262"/>
      <c r="ODS67" s="262"/>
      <c r="ODT67" s="262"/>
      <c r="ODU67" s="262"/>
      <c r="ODV67" s="262"/>
      <c r="ODW67" s="262"/>
      <c r="ODX67" s="262"/>
      <c r="ODY67" s="470"/>
      <c r="ODZ67" s="470"/>
      <c r="OEA67" s="470"/>
      <c r="OEB67" s="349"/>
      <c r="OEC67" s="262"/>
      <c r="OED67" s="262"/>
      <c r="OEE67" s="262"/>
      <c r="OEF67" s="350"/>
      <c r="OEG67" s="262"/>
      <c r="OEH67" s="262"/>
      <c r="OEI67" s="262"/>
      <c r="OEJ67" s="262"/>
      <c r="OEK67" s="262"/>
      <c r="OEL67" s="262"/>
      <c r="OEM67" s="262"/>
      <c r="OEN67" s="262"/>
      <c r="OEO67" s="262"/>
      <c r="OEP67" s="470"/>
      <c r="OEQ67" s="470"/>
      <c r="OER67" s="470"/>
      <c r="OES67" s="349"/>
      <c r="OET67" s="262"/>
      <c r="OEU67" s="262"/>
      <c r="OEV67" s="262"/>
      <c r="OEW67" s="350"/>
      <c r="OEX67" s="262"/>
      <c r="OEY67" s="262"/>
      <c r="OEZ67" s="262"/>
      <c r="OFA67" s="262"/>
      <c r="OFB67" s="262"/>
      <c r="OFC67" s="262"/>
      <c r="OFD67" s="262"/>
      <c r="OFE67" s="262"/>
      <c r="OFF67" s="262"/>
      <c r="OFG67" s="470"/>
      <c r="OFH67" s="470"/>
      <c r="OFI67" s="470"/>
      <c r="OFJ67" s="349"/>
      <c r="OFK67" s="262"/>
      <c r="OFL67" s="262"/>
      <c r="OFM67" s="262"/>
      <c r="OFN67" s="350"/>
      <c r="OFO67" s="262"/>
      <c r="OFP67" s="262"/>
      <c r="OFQ67" s="262"/>
      <c r="OFR67" s="262"/>
      <c r="OFS67" s="262"/>
      <c r="OFT67" s="262"/>
      <c r="OFU67" s="262"/>
      <c r="OFV67" s="262"/>
      <c r="OFW67" s="262"/>
      <c r="OFX67" s="470"/>
      <c r="OFY67" s="470"/>
      <c r="OFZ67" s="470"/>
      <c r="OGA67" s="349"/>
      <c r="OGB67" s="262"/>
      <c r="OGC67" s="262"/>
      <c r="OGD67" s="262"/>
      <c r="OGE67" s="350"/>
      <c r="OGF67" s="262"/>
      <c r="OGG67" s="262"/>
      <c r="OGH67" s="262"/>
      <c r="OGI67" s="262"/>
      <c r="OGJ67" s="262"/>
      <c r="OGK67" s="262"/>
      <c r="OGL67" s="262"/>
      <c r="OGM67" s="262"/>
      <c r="OGN67" s="262"/>
      <c r="OGO67" s="470"/>
      <c r="OGP67" s="470"/>
      <c r="OGQ67" s="470"/>
      <c r="OGR67" s="349"/>
      <c r="OGS67" s="262"/>
      <c r="OGT67" s="262"/>
      <c r="OGU67" s="262"/>
      <c r="OGV67" s="350"/>
      <c r="OGW67" s="262"/>
      <c r="OGX67" s="262"/>
      <c r="OGY67" s="262"/>
      <c r="OGZ67" s="262"/>
      <c r="OHA67" s="262"/>
      <c r="OHB67" s="262"/>
      <c r="OHC67" s="262"/>
      <c r="OHD67" s="262"/>
      <c r="OHE67" s="262"/>
      <c r="OHF67" s="470"/>
      <c r="OHG67" s="470"/>
      <c r="OHH67" s="470"/>
      <c r="OHI67" s="349"/>
      <c r="OHJ67" s="262"/>
      <c r="OHK67" s="262"/>
      <c r="OHL67" s="262"/>
      <c r="OHM67" s="350"/>
      <c r="OHN67" s="262"/>
      <c r="OHO67" s="262"/>
      <c r="OHP67" s="262"/>
      <c r="OHQ67" s="262"/>
      <c r="OHR67" s="262"/>
      <c r="OHS67" s="262"/>
      <c r="OHT67" s="262"/>
      <c r="OHU67" s="262"/>
      <c r="OHV67" s="262"/>
      <c r="OHW67" s="470"/>
      <c r="OHX67" s="470"/>
      <c r="OHY67" s="470"/>
      <c r="OHZ67" s="349"/>
      <c r="OIA67" s="262"/>
      <c r="OIB67" s="262"/>
      <c r="OIC67" s="262"/>
      <c r="OID67" s="350"/>
      <c r="OIE67" s="262"/>
      <c r="OIF67" s="262"/>
      <c r="OIG67" s="262"/>
      <c r="OIH67" s="262"/>
      <c r="OII67" s="262"/>
      <c r="OIJ67" s="262"/>
      <c r="OIK67" s="262"/>
      <c r="OIL67" s="262"/>
      <c r="OIM67" s="262"/>
      <c r="OIN67" s="470"/>
      <c r="OIO67" s="470"/>
      <c r="OIP67" s="470"/>
      <c r="OIQ67" s="349"/>
      <c r="OIR67" s="262"/>
      <c r="OIS67" s="262"/>
      <c r="OIT67" s="262"/>
      <c r="OIU67" s="350"/>
      <c r="OIV67" s="262"/>
      <c r="OIW67" s="262"/>
      <c r="OIX67" s="262"/>
      <c r="OIY67" s="262"/>
      <c r="OIZ67" s="262"/>
      <c r="OJA67" s="262"/>
      <c r="OJB67" s="262"/>
      <c r="OJC67" s="262"/>
      <c r="OJD67" s="262"/>
      <c r="OJE67" s="470"/>
      <c r="OJF67" s="470"/>
      <c r="OJG67" s="470"/>
      <c r="OJH67" s="349"/>
      <c r="OJI67" s="262"/>
      <c r="OJJ67" s="262"/>
      <c r="OJK67" s="262"/>
      <c r="OJL67" s="350"/>
      <c r="OJM67" s="262"/>
      <c r="OJN67" s="262"/>
      <c r="OJO67" s="262"/>
      <c r="OJP67" s="262"/>
      <c r="OJQ67" s="262"/>
      <c r="OJR67" s="262"/>
      <c r="OJS67" s="262"/>
      <c r="OJT67" s="262"/>
      <c r="OJU67" s="262"/>
      <c r="OJV67" s="470"/>
      <c r="OJW67" s="470"/>
      <c r="OJX67" s="470"/>
      <c r="OJY67" s="349"/>
      <c r="OJZ67" s="262"/>
      <c r="OKA67" s="262"/>
      <c r="OKB67" s="262"/>
      <c r="OKC67" s="350"/>
      <c r="OKD67" s="262"/>
      <c r="OKE67" s="262"/>
      <c r="OKF67" s="262"/>
      <c r="OKG67" s="262"/>
      <c r="OKH67" s="262"/>
      <c r="OKI67" s="262"/>
      <c r="OKJ67" s="262"/>
      <c r="OKK67" s="262"/>
      <c r="OKL67" s="262"/>
      <c r="OKM67" s="470"/>
      <c r="OKN67" s="470"/>
      <c r="OKO67" s="470"/>
      <c r="OKP67" s="349"/>
      <c r="OKQ67" s="262"/>
      <c r="OKR67" s="262"/>
      <c r="OKS67" s="262"/>
      <c r="OKT67" s="350"/>
      <c r="OKU67" s="262"/>
      <c r="OKV67" s="262"/>
      <c r="OKW67" s="262"/>
      <c r="OKX67" s="262"/>
      <c r="OKY67" s="262"/>
      <c r="OKZ67" s="262"/>
      <c r="OLA67" s="262"/>
      <c r="OLB67" s="262"/>
      <c r="OLC67" s="262"/>
      <c r="OLD67" s="470"/>
      <c r="OLE67" s="470"/>
      <c r="OLF67" s="470"/>
      <c r="OLG67" s="349"/>
      <c r="OLH67" s="262"/>
      <c r="OLI67" s="262"/>
      <c r="OLJ67" s="262"/>
      <c r="OLK67" s="350"/>
      <c r="OLL67" s="262"/>
      <c r="OLM67" s="262"/>
      <c r="OLN67" s="262"/>
      <c r="OLO67" s="262"/>
      <c r="OLP67" s="262"/>
      <c r="OLQ67" s="262"/>
      <c r="OLR67" s="262"/>
      <c r="OLS67" s="262"/>
      <c r="OLT67" s="262"/>
      <c r="OLU67" s="470"/>
      <c r="OLV67" s="470"/>
      <c r="OLW67" s="470"/>
      <c r="OLX67" s="349"/>
      <c r="OLY67" s="262"/>
      <c r="OLZ67" s="262"/>
      <c r="OMA67" s="262"/>
      <c r="OMB67" s="350"/>
      <c r="OMC67" s="262"/>
      <c r="OMD67" s="262"/>
      <c r="OME67" s="262"/>
      <c r="OMF67" s="262"/>
      <c r="OMG67" s="262"/>
      <c r="OMH67" s="262"/>
      <c r="OMI67" s="262"/>
      <c r="OMJ67" s="262"/>
      <c r="OMK67" s="262"/>
      <c r="OML67" s="470"/>
      <c r="OMM67" s="470"/>
      <c r="OMN67" s="470"/>
      <c r="OMO67" s="349"/>
      <c r="OMP67" s="262"/>
      <c r="OMQ67" s="262"/>
      <c r="OMR67" s="262"/>
      <c r="OMS67" s="350"/>
      <c r="OMT67" s="262"/>
      <c r="OMU67" s="262"/>
      <c r="OMV67" s="262"/>
      <c r="OMW67" s="262"/>
      <c r="OMX67" s="262"/>
      <c r="OMY67" s="262"/>
      <c r="OMZ67" s="262"/>
      <c r="ONA67" s="262"/>
      <c r="ONB67" s="262"/>
      <c r="ONC67" s="470"/>
      <c r="OND67" s="470"/>
      <c r="ONE67" s="470"/>
      <c r="ONF67" s="349"/>
      <c r="ONG67" s="262"/>
      <c r="ONH67" s="262"/>
      <c r="ONI67" s="262"/>
      <c r="ONJ67" s="350"/>
      <c r="ONK67" s="262"/>
      <c r="ONL67" s="262"/>
      <c r="ONM67" s="262"/>
      <c r="ONN67" s="262"/>
      <c r="ONO67" s="262"/>
      <c r="ONP67" s="262"/>
      <c r="ONQ67" s="262"/>
      <c r="ONR67" s="262"/>
      <c r="ONS67" s="262"/>
      <c r="ONT67" s="470"/>
      <c r="ONU67" s="470"/>
      <c r="ONV67" s="470"/>
      <c r="ONW67" s="349"/>
      <c r="ONX67" s="262"/>
      <c r="ONY67" s="262"/>
      <c r="ONZ67" s="262"/>
      <c r="OOA67" s="350"/>
      <c r="OOB67" s="262"/>
      <c r="OOC67" s="262"/>
      <c r="OOD67" s="262"/>
      <c r="OOE67" s="262"/>
      <c r="OOF67" s="262"/>
      <c r="OOG67" s="262"/>
      <c r="OOH67" s="262"/>
      <c r="OOI67" s="262"/>
      <c r="OOJ67" s="262"/>
      <c r="OOK67" s="470"/>
      <c r="OOL67" s="470"/>
      <c r="OOM67" s="470"/>
      <c r="OON67" s="349"/>
      <c r="OOO67" s="262"/>
      <c r="OOP67" s="262"/>
      <c r="OOQ67" s="262"/>
      <c r="OOR67" s="350"/>
      <c r="OOS67" s="262"/>
      <c r="OOT67" s="262"/>
      <c r="OOU67" s="262"/>
      <c r="OOV67" s="262"/>
      <c r="OOW67" s="262"/>
      <c r="OOX67" s="262"/>
      <c r="OOY67" s="262"/>
      <c r="OOZ67" s="262"/>
      <c r="OPA67" s="262"/>
      <c r="OPB67" s="470"/>
      <c r="OPC67" s="470"/>
      <c r="OPD67" s="470"/>
      <c r="OPE67" s="349"/>
      <c r="OPF67" s="262"/>
      <c r="OPG67" s="262"/>
      <c r="OPH67" s="262"/>
      <c r="OPI67" s="350"/>
      <c r="OPJ67" s="262"/>
      <c r="OPK67" s="262"/>
      <c r="OPL67" s="262"/>
      <c r="OPM67" s="262"/>
      <c r="OPN67" s="262"/>
      <c r="OPO67" s="262"/>
      <c r="OPP67" s="262"/>
      <c r="OPQ67" s="262"/>
      <c r="OPR67" s="262"/>
      <c r="OPS67" s="470"/>
      <c r="OPT67" s="470"/>
      <c r="OPU67" s="470"/>
      <c r="OPV67" s="349"/>
      <c r="OPW67" s="262"/>
      <c r="OPX67" s="262"/>
      <c r="OPY67" s="262"/>
      <c r="OPZ67" s="350"/>
      <c r="OQA67" s="262"/>
      <c r="OQB67" s="262"/>
      <c r="OQC67" s="262"/>
      <c r="OQD67" s="262"/>
      <c r="OQE67" s="262"/>
      <c r="OQF67" s="262"/>
      <c r="OQG67" s="262"/>
      <c r="OQH67" s="262"/>
      <c r="OQI67" s="262"/>
      <c r="OQJ67" s="470"/>
      <c r="OQK67" s="470"/>
      <c r="OQL67" s="470"/>
      <c r="OQM67" s="349"/>
      <c r="OQN67" s="262"/>
      <c r="OQO67" s="262"/>
      <c r="OQP67" s="262"/>
      <c r="OQQ67" s="350"/>
      <c r="OQR67" s="262"/>
      <c r="OQS67" s="262"/>
      <c r="OQT67" s="262"/>
      <c r="OQU67" s="262"/>
      <c r="OQV67" s="262"/>
      <c r="OQW67" s="262"/>
      <c r="OQX67" s="262"/>
      <c r="OQY67" s="262"/>
      <c r="OQZ67" s="262"/>
      <c r="ORA67" s="470"/>
      <c r="ORB67" s="470"/>
      <c r="ORC67" s="470"/>
      <c r="ORD67" s="349"/>
      <c r="ORE67" s="262"/>
      <c r="ORF67" s="262"/>
      <c r="ORG67" s="262"/>
      <c r="ORH67" s="350"/>
      <c r="ORI67" s="262"/>
      <c r="ORJ67" s="262"/>
      <c r="ORK67" s="262"/>
      <c r="ORL67" s="262"/>
      <c r="ORM67" s="262"/>
      <c r="ORN67" s="262"/>
      <c r="ORO67" s="262"/>
      <c r="ORP67" s="262"/>
      <c r="ORQ67" s="262"/>
      <c r="ORR67" s="470"/>
      <c r="ORS67" s="470"/>
      <c r="ORT67" s="470"/>
      <c r="ORU67" s="349"/>
      <c r="ORV67" s="262"/>
      <c r="ORW67" s="262"/>
      <c r="ORX67" s="262"/>
      <c r="ORY67" s="350"/>
      <c r="ORZ67" s="262"/>
      <c r="OSA67" s="262"/>
      <c r="OSB67" s="262"/>
      <c r="OSC67" s="262"/>
      <c r="OSD67" s="262"/>
      <c r="OSE67" s="262"/>
      <c r="OSF67" s="262"/>
      <c r="OSG67" s="262"/>
      <c r="OSH67" s="262"/>
      <c r="OSI67" s="470"/>
      <c r="OSJ67" s="470"/>
      <c r="OSK67" s="470"/>
      <c r="OSL67" s="349"/>
      <c r="OSM67" s="262"/>
      <c r="OSN67" s="262"/>
      <c r="OSO67" s="262"/>
      <c r="OSP67" s="350"/>
      <c r="OSQ67" s="262"/>
      <c r="OSR67" s="262"/>
      <c r="OSS67" s="262"/>
      <c r="OST67" s="262"/>
      <c r="OSU67" s="262"/>
      <c r="OSV67" s="262"/>
      <c r="OSW67" s="262"/>
      <c r="OSX67" s="262"/>
      <c r="OSY67" s="262"/>
      <c r="OSZ67" s="470"/>
      <c r="OTA67" s="470"/>
      <c r="OTB67" s="470"/>
      <c r="OTC67" s="349"/>
      <c r="OTD67" s="262"/>
      <c r="OTE67" s="262"/>
      <c r="OTF67" s="262"/>
      <c r="OTG67" s="350"/>
      <c r="OTH67" s="262"/>
      <c r="OTI67" s="262"/>
      <c r="OTJ67" s="262"/>
      <c r="OTK67" s="262"/>
      <c r="OTL67" s="262"/>
      <c r="OTM67" s="262"/>
      <c r="OTN67" s="262"/>
      <c r="OTO67" s="262"/>
      <c r="OTP67" s="262"/>
      <c r="OTQ67" s="470"/>
      <c r="OTR67" s="470"/>
      <c r="OTS67" s="470"/>
      <c r="OTT67" s="349"/>
      <c r="OTU67" s="262"/>
      <c r="OTV67" s="262"/>
      <c r="OTW67" s="262"/>
      <c r="OTX67" s="350"/>
      <c r="OTY67" s="262"/>
      <c r="OTZ67" s="262"/>
      <c r="OUA67" s="262"/>
      <c r="OUB67" s="262"/>
      <c r="OUC67" s="262"/>
      <c r="OUD67" s="262"/>
      <c r="OUE67" s="262"/>
      <c r="OUF67" s="262"/>
      <c r="OUG67" s="262"/>
      <c r="OUH67" s="470"/>
      <c r="OUI67" s="470"/>
      <c r="OUJ67" s="470"/>
      <c r="OUK67" s="349"/>
      <c r="OUL67" s="262"/>
      <c r="OUM67" s="262"/>
      <c r="OUN67" s="262"/>
      <c r="OUO67" s="350"/>
      <c r="OUP67" s="262"/>
      <c r="OUQ67" s="262"/>
      <c r="OUR67" s="262"/>
      <c r="OUS67" s="262"/>
      <c r="OUT67" s="262"/>
      <c r="OUU67" s="262"/>
      <c r="OUV67" s="262"/>
      <c r="OUW67" s="262"/>
      <c r="OUX67" s="262"/>
      <c r="OUY67" s="470"/>
      <c r="OUZ67" s="470"/>
      <c r="OVA67" s="470"/>
      <c r="OVB67" s="349"/>
      <c r="OVC67" s="262"/>
      <c r="OVD67" s="262"/>
      <c r="OVE67" s="262"/>
      <c r="OVF67" s="350"/>
      <c r="OVG67" s="262"/>
      <c r="OVH67" s="262"/>
      <c r="OVI67" s="262"/>
      <c r="OVJ67" s="262"/>
      <c r="OVK67" s="262"/>
      <c r="OVL67" s="262"/>
      <c r="OVM67" s="262"/>
      <c r="OVN67" s="262"/>
      <c r="OVO67" s="262"/>
      <c r="OVP67" s="470"/>
      <c r="OVQ67" s="470"/>
      <c r="OVR67" s="470"/>
      <c r="OVS67" s="349"/>
      <c r="OVT67" s="262"/>
      <c r="OVU67" s="262"/>
      <c r="OVV67" s="262"/>
      <c r="OVW67" s="350"/>
      <c r="OVX67" s="262"/>
      <c r="OVY67" s="262"/>
      <c r="OVZ67" s="262"/>
      <c r="OWA67" s="262"/>
      <c r="OWB67" s="262"/>
      <c r="OWC67" s="262"/>
      <c r="OWD67" s="262"/>
      <c r="OWE67" s="262"/>
      <c r="OWF67" s="262"/>
      <c r="OWG67" s="470"/>
      <c r="OWH67" s="470"/>
      <c r="OWI67" s="470"/>
      <c r="OWJ67" s="349"/>
      <c r="OWK67" s="262"/>
      <c r="OWL67" s="262"/>
      <c r="OWM67" s="262"/>
      <c r="OWN67" s="350"/>
      <c r="OWO67" s="262"/>
      <c r="OWP67" s="262"/>
      <c r="OWQ67" s="262"/>
      <c r="OWR67" s="262"/>
      <c r="OWS67" s="262"/>
      <c r="OWT67" s="262"/>
      <c r="OWU67" s="262"/>
      <c r="OWV67" s="262"/>
      <c r="OWW67" s="262"/>
      <c r="OWX67" s="470"/>
      <c r="OWY67" s="470"/>
      <c r="OWZ67" s="470"/>
      <c r="OXA67" s="349"/>
      <c r="OXB67" s="262"/>
      <c r="OXC67" s="262"/>
      <c r="OXD67" s="262"/>
      <c r="OXE67" s="350"/>
      <c r="OXF67" s="262"/>
      <c r="OXG67" s="262"/>
      <c r="OXH67" s="262"/>
      <c r="OXI67" s="262"/>
      <c r="OXJ67" s="262"/>
      <c r="OXK67" s="262"/>
      <c r="OXL67" s="262"/>
      <c r="OXM67" s="262"/>
      <c r="OXN67" s="262"/>
      <c r="OXO67" s="470"/>
      <c r="OXP67" s="470"/>
      <c r="OXQ67" s="470"/>
      <c r="OXR67" s="349"/>
      <c r="OXS67" s="262"/>
      <c r="OXT67" s="262"/>
      <c r="OXU67" s="262"/>
      <c r="OXV67" s="350"/>
      <c r="OXW67" s="262"/>
      <c r="OXX67" s="262"/>
      <c r="OXY67" s="262"/>
      <c r="OXZ67" s="262"/>
      <c r="OYA67" s="262"/>
      <c r="OYB67" s="262"/>
      <c r="OYC67" s="262"/>
      <c r="OYD67" s="262"/>
      <c r="OYE67" s="262"/>
      <c r="OYF67" s="470"/>
      <c r="OYG67" s="470"/>
      <c r="OYH67" s="470"/>
      <c r="OYI67" s="349"/>
      <c r="OYJ67" s="262"/>
      <c r="OYK67" s="262"/>
      <c r="OYL67" s="262"/>
      <c r="OYM67" s="350"/>
      <c r="OYN67" s="262"/>
      <c r="OYO67" s="262"/>
      <c r="OYP67" s="262"/>
      <c r="OYQ67" s="262"/>
      <c r="OYR67" s="262"/>
      <c r="OYS67" s="262"/>
      <c r="OYT67" s="262"/>
      <c r="OYU67" s="262"/>
      <c r="OYV67" s="262"/>
      <c r="OYW67" s="470"/>
      <c r="OYX67" s="470"/>
      <c r="OYY67" s="470"/>
      <c r="OYZ67" s="349"/>
      <c r="OZA67" s="262"/>
      <c r="OZB67" s="262"/>
      <c r="OZC67" s="262"/>
      <c r="OZD67" s="350"/>
      <c r="OZE67" s="262"/>
      <c r="OZF67" s="262"/>
      <c r="OZG67" s="262"/>
      <c r="OZH67" s="262"/>
      <c r="OZI67" s="262"/>
      <c r="OZJ67" s="262"/>
      <c r="OZK67" s="262"/>
      <c r="OZL67" s="262"/>
      <c r="OZM67" s="262"/>
      <c r="OZN67" s="470"/>
      <c r="OZO67" s="470"/>
      <c r="OZP67" s="470"/>
      <c r="OZQ67" s="349"/>
      <c r="OZR67" s="262"/>
      <c r="OZS67" s="262"/>
      <c r="OZT67" s="262"/>
      <c r="OZU67" s="350"/>
      <c r="OZV67" s="262"/>
      <c r="OZW67" s="262"/>
      <c r="OZX67" s="262"/>
      <c r="OZY67" s="262"/>
      <c r="OZZ67" s="262"/>
      <c r="PAA67" s="262"/>
      <c r="PAB67" s="262"/>
      <c r="PAC67" s="262"/>
      <c r="PAD67" s="262"/>
      <c r="PAE67" s="470"/>
      <c r="PAF67" s="470"/>
      <c r="PAG67" s="470"/>
      <c r="PAH67" s="349"/>
      <c r="PAI67" s="262"/>
      <c r="PAJ67" s="262"/>
      <c r="PAK67" s="262"/>
      <c r="PAL67" s="350"/>
      <c r="PAM67" s="262"/>
      <c r="PAN67" s="262"/>
      <c r="PAO67" s="262"/>
      <c r="PAP67" s="262"/>
      <c r="PAQ67" s="262"/>
      <c r="PAR67" s="262"/>
      <c r="PAS67" s="262"/>
      <c r="PAT67" s="262"/>
      <c r="PAU67" s="262"/>
      <c r="PAV67" s="470"/>
      <c r="PAW67" s="470"/>
      <c r="PAX67" s="470"/>
      <c r="PAY67" s="349"/>
      <c r="PAZ67" s="262"/>
      <c r="PBA67" s="262"/>
      <c r="PBB67" s="262"/>
      <c r="PBC67" s="350"/>
      <c r="PBD67" s="262"/>
      <c r="PBE67" s="262"/>
      <c r="PBF67" s="262"/>
      <c r="PBG67" s="262"/>
      <c r="PBH67" s="262"/>
      <c r="PBI67" s="262"/>
      <c r="PBJ67" s="262"/>
      <c r="PBK67" s="262"/>
      <c r="PBL67" s="262"/>
      <c r="PBM67" s="470"/>
      <c r="PBN67" s="470"/>
      <c r="PBO67" s="470"/>
      <c r="PBP67" s="349"/>
      <c r="PBQ67" s="262"/>
      <c r="PBR67" s="262"/>
      <c r="PBS67" s="262"/>
      <c r="PBT67" s="350"/>
      <c r="PBU67" s="262"/>
      <c r="PBV67" s="262"/>
      <c r="PBW67" s="262"/>
      <c r="PBX67" s="262"/>
      <c r="PBY67" s="262"/>
      <c r="PBZ67" s="262"/>
      <c r="PCA67" s="262"/>
      <c r="PCB67" s="262"/>
      <c r="PCC67" s="262"/>
      <c r="PCD67" s="470"/>
      <c r="PCE67" s="470"/>
      <c r="PCF67" s="470"/>
      <c r="PCG67" s="349"/>
      <c r="PCH67" s="262"/>
      <c r="PCI67" s="262"/>
      <c r="PCJ67" s="262"/>
      <c r="PCK67" s="350"/>
      <c r="PCL67" s="262"/>
      <c r="PCM67" s="262"/>
      <c r="PCN67" s="262"/>
      <c r="PCO67" s="262"/>
      <c r="PCP67" s="262"/>
      <c r="PCQ67" s="262"/>
      <c r="PCR67" s="262"/>
      <c r="PCS67" s="262"/>
      <c r="PCT67" s="262"/>
      <c r="PCU67" s="470"/>
      <c r="PCV67" s="470"/>
      <c r="PCW67" s="470"/>
      <c r="PCX67" s="349"/>
      <c r="PCY67" s="262"/>
      <c r="PCZ67" s="262"/>
      <c r="PDA67" s="262"/>
      <c r="PDB67" s="350"/>
      <c r="PDC67" s="262"/>
      <c r="PDD67" s="262"/>
      <c r="PDE67" s="262"/>
      <c r="PDF67" s="262"/>
      <c r="PDG67" s="262"/>
      <c r="PDH67" s="262"/>
      <c r="PDI67" s="262"/>
      <c r="PDJ67" s="262"/>
      <c r="PDK67" s="262"/>
      <c r="PDL67" s="470"/>
      <c r="PDM67" s="470"/>
      <c r="PDN67" s="470"/>
      <c r="PDO67" s="349"/>
      <c r="PDP67" s="262"/>
      <c r="PDQ67" s="262"/>
      <c r="PDR67" s="262"/>
      <c r="PDS67" s="350"/>
      <c r="PDT67" s="262"/>
      <c r="PDU67" s="262"/>
      <c r="PDV67" s="262"/>
      <c r="PDW67" s="262"/>
      <c r="PDX67" s="262"/>
      <c r="PDY67" s="262"/>
      <c r="PDZ67" s="262"/>
      <c r="PEA67" s="262"/>
      <c r="PEB67" s="262"/>
      <c r="PEC67" s="470"/>
      <c r="PED67" s="470"/>
      <c r="PEE67" s="470"/>
      <c r="PEF67" s="349"/>
      <c r="PEG67" s="262"/>
      <c r="PEH67" s="262"/>
      <c r="PEI67" s="262"/>
      <c r="PEJ67" s="350"/>
      <c r="PEK67" s="262"/>
      <c r="PEL67" s="262"/>
      <c r="PEM67" s="262"/>
      <c r="PEN67" s="262"/>
      <c r="PEO67" s="262"/>
      <c r="PEP67" s="262"/>
      <c r="PEQ67" s="262"/>
      <c r="PER67" s="262"/>
      <c r="PES67" s="262"/>
      <c r="PET67" s="470"/>
      <c r="PEU67" s="470"/>
      <c r="PEV67" s="470"/>
      <c r="PEW67" s="349"/>
      <c r="PEX67" s="262"/>
      <c r="PEY67" s="262"/>
      <c r="PEZ67" s="262"/>
      <c r="PFA67" s="350"/>
      <c r="PFB67" s="262"/>
      <c r="PFC67" s="262"/>
      <c r="PFD67" s="262"/>
      <c r="PFE67" s="262"/>
      <c r="PFF67" s="262"/>
      <c r="PFG67" s="262"/>
      <c r="PFH67" s="262"/>
      <c r="PFI67" s="262"/>
      <c r="PFJ67" s="262"/>
      <c r="PFK67" s="470"/>
      <c r="PFL67" s="470"/>
      <c r="PFM67" s="470"/>
      <c r="PFN67" s="349"/>
      <c r="PFO67" s="262"/>
      <c r="PFP67" s="262"/>
      <c r="PFQ67" s="262"/>
      <c r="PFR67" s="350"/>
      <c r="PFS67" s="262"/>
      <c r="PFT67" s="262"/>
      <c r="PFU67" s="262"/>
      <c r="PFV67" s="262"/>
      <c r="PFW67" s="262"/>
      <c r="PFX67" s="262"/>
      <c r="PFY67" s="262"/>
      <c r="PFZ67" s="262"/>
      <c r="PGA67" s="262"/>
      <c r="PGB67" s="470"/>
      <c r="PGC67" s="470"/>
      <c r="PGD67" s="470"/>
      <c r="PGE67" s="349"/>
      <c r="PGF67" s="262"/>
      <c r="PGG67" s="262"/>
      <c r="PGH67" s="262"/>
      <c r="PGI67" s="350"/>
      <c r="PGJ67" s="262"/>
      <c r="PGK67" s="262"/>
      <c r="PGL67" s="262"/>
      <c r="PGM67" s="262"/>
      <c r="PGN67" s="262"/>
      <c r="PGO67" s="262"/>
      <c r="PGP67" s="262"/>
      <c r="PGQ67" s="262"/>
      <c r="PGR67" s="262"/>
      <c r="PGS67" s="470"/>
      <c r="PGT67" s="470"/>
      <c r="PGU67" s="470"/>
      <c r="PGV67" s="349"/>
      <c r="PGW67" s="262"/>
      <c r="PGX67" s="262"/>
      <c r="PGY67" s="262"/>
      <c r="PGZ67" s="350"/>
      <c r="PHA67" s="262"/>
      <c r="PHB67" s="262"/>
      <c r="PHC67" s="262"/>
      <c r="PHD67" s="262"/>
      <c r="PHE67" s="262"/>
      <c r="PHF67" s="262"/>
      <c r="PHG67" s="262"/>
      <c r="PHH67" s="262"/>
      <c r="PHI67" s="262"/>
      <c r="PHJ67" s="470"/>
      <c r="PHK67" s="470"/>
      <c r="PHL67" s="470"/>
      <c r="PHM67" s="349"/>
      <c r="PHN67" s="262"/>
      <c r="PHO67" s="262"/>
      <c r="PHP67" s="262"/>
      <c r="PHQ67" s="350"/>
      <c r="PHR67" s="262"/>
      <c r="PHS67" s="262"/>
      <c r="PHT67" s="262"/>
      <c r="PHU67" s="262"/>
      <c r="PHV67" s="262"/>
      <c r="PHW67" s="262"/>
      <c r="PHX67" s="262"/>
      <c r="PHY67" s="262"/>
      <c r="PHZ67" s="262"/>
      <c r="PIA67" s="470"/>
      <c r="PIB67" s="470"/>
      <c r="PIC67" s="470"/>
      <c r="PID67" s="349"/>
      <c r="PIE67" s="262"/>
      <c r="PIF67" s="262"/>
      <c r="PIG67" s="262"/>
      <c r="PIH67" s="350"/>
      <c r="PII67" s="262"/>
      <c r="PIJ67" s="262"/>
      <c r="PIK67" s="262"/>
      <c r="PIL67" s="262"/>
      <c r="PIM67" s="262"/>
      <c r="PIN67" s="262"/>
      <c r="PIO67" s="262"/>
      <c r="PIP67" s="262"/>
      <c r="PIQ67" s="262"/>
      <c r="PIR67" s="470"/>
      <c r="PIS67" s="470"/>
      <c r="PIT67" s="470"/>
      <c r="PIU67" s="349"/>
      <c r="PIV67" s="262"/>
      <c r="PIW67" s="262"/>
      <c r="PIX67" s="262"/>
      <c r="PIY67" s="350"/>
      <c r="PIZ67" s="262"/>
      <c r="PJA67" s="262"/>
      <c r="PJB67" s="262"/>
      <c r="PJC67" s="262"/>
      <c r="PJD67" s="262"/>
      <c r="PJE67" s="262"/>
      <c r="PJF67" s="262"/>
      <c r="PJG67" s="262"/>
      <c r="PJH67" s="262"/>
      <c r="PJI67" s="470"/>
      <c r="PJJ67" s="470"/>
      <c r="PJK67" s="470"/>
      <c r="PJL67" s="349"/>
      <c r="PJM67" s="262"/>
      <c r="PJN67" s="262"/>
      <c r="PJO67" s="262"/>
      <c r="PJP67" s="350"/>
      <c r="PJQ67" s="262"/>
      <c r="PJR67" s="262"/>
      <c r="PJS67" s="262"/>
      <c r="PJT67" s="262"/>
      <c r="PJU67" s="262"/>
      <c r="PJV67" s="262"/>
      <c r="PJW67" s="262"/>
      <c r="PJX67" s="262"/>
      <c r="PJY67" s="262"/>
      <c r="PJZ67" s="470"/>
      <c r="PKA67" s="470"/>
      <c r="PKB67" s="470"/>
      <c r="PKC67" s="349"/>
      <c r="PKD67" s="262"/>
      <c r="PKE67" s="262"/>
      <c r="PKF67" s="262"/>
      <c r="PKG67" s="350"/>
      <c r="PKH67" s="262"/>
      <c r="PKI67" s="262"/>
      <c r="PKJ67" s="262"/>
      <c r="PKK67" s="262"/>
      <c r="PKL67" s="262"/>
      <c r="PKM67" s="262"/>
      <c r="PKN67" s="262"/>
      <c r="PKO67" s="262"/>
      <c r="PKP67" s="262"/>
      <c r="PKQ67" s="470"/>
      <c r="PKR67" s="470"/>
      <c r="PKS67" s="470"/>
      <c r="PKT67" s="349"/>
      <c r="PKU67" s="262"/>
      <c r="PKV67" s="262"/>
      <c r="PKW67" s="262"/>
      <c r="PKX67" s="350"/>
      <c r="PKY67" s="262"/>
      <c r="PKZ67" s="262"/>
      <c r="PLA67" s="262"/>
      <c r="PLB67" s="262"/>
      <c r="PLC67" s="262"/>
      <c r="PLD67" s="262"/>
      <c r="PLE67" s="262"/>
      <c r="PLF67" s="262"/>
      <c r="PLG67" s="262"/>
      <c r="PLH67" s="470"/>
      <c r="PLI67" s="470"/>
      <c r="PLJ67" s="470"/>
      <c r="PLK67" s="349"/>
      <c r="PLL67" s="262"/>
      <c r="PLM67" s="262"/>
      <c r="PLN67" s="262"/>
      <c r="PLO67" s="350"/>
      <c r="PLP67" s="262"/>
      <c r="PLQ67" s="262"/>
      <c r="PLR67" s="262"/>
      <c r="PLS67" s="262"/>
      <c r="PLT67" s="262"/>
      <c r="PLU67" s="262"/>
      <c r="PLV67" s="262"/>
      <c r="PLW67" s="262"/>
      <c r="PLX67" s="262"/>
      <c r="PLY67" s="470"/>
      <c r="PLZ67" s="470"/>
      <c r="PMA67" s="470"/>
      <c r="PMB67" s="349"/>
      <c r="PMC67" s="262"/>
      <c r="PMD67" s="262"/>
      <c r="PME67" s="262"/>
      <c r="PMF67" s="350"/>
      <c r="PMG67" s="262"/>
      <c r="PMH67" s="262"/>
      <c r="PMI67" s="262"/>
      <c r="PMJ67" s="262"/>
      <c r="PMK67" s="262"/>
      <c r="PML67" s="262"/>
      <c r="PMM67" s="262"/>
      <c r="PMN67" s="262"/>
      <c r="PMO67" s="262"/>
      <c r="PMP67" s="470"/>
      <c r="PMQ67" s="470"/>
      <c r="PMR67" s="470"/>
      <c r="PMS67" s="349"/>
      <c r="PMT67" s="262"/>
      <c r="PMU67" s="262"/>
      <c r="PMV67" s="262"/>
      <c r="PMW67" s="350"/>
      <c r="PMX67" s="262"/>
      <c r="PMY67" s="262"/>
      <c r="PMZ67" s="262"/>
      <c r="PNA67" s="262"/>
      <c r="PNB67" s="262"/>
      <c r="PNC67" s="262"/>
      <c r="PND67" s="262"/>
      <c r="PNE67" s="262"/>
      <c r="PNF67" s="262"/>
      <c r="PNG67" s="470"/>
      <c r="PNH67" s="470"/>
      <c r="PNI67" s="470"/>
      <c r="PNJ67" s="349"/>
      <c r="PNK67" s="262"/>
      <c r="PNL67" s="262"/>
      <c r="PNM67" s="262"/>
      <c r="PNN67" s="350"/>
      <c r="PNO67" s="262"/>
      <c r="PNP67" s="262"/>
      <c r="PNQ67" s="262"/>
      <c r="PNR67" s="262"/>
      <c r="PNS67" s="262"/>
      <c r="PNT67" s="262"/>
      <c r="PNU67" s="262"/>
      <c r="PNV67" s="262"/>
      <c r="PNW67" s="262"/>
      <c r="PNX67" s="470"/>
      <c r="PNY67" s="470"/>
      <c r="PNZ67" s="470"/>
      <c r="POA67" s="349"/>
      <c r="POB67" s="262"/>
      <c r="POC67" s="262"/>
      <c r="POD67" s="262"/>
      <c r="POE67" s="350"/>
      <c r="POF67" s="262"/>
      <c r="POG67" s="262"/>
      <c r="POH67" s="262"/>
      <c r="POI67" s="262"/>
      <c r="POJ67" s="262"/>
      <c r="POK67" s="262"/>
      <c r="POL67" s="262"/>
      <c r="POM67" s="262"/>
      <c r="PON67" s="262"/>
      <c r="POO67" s="470"/>
      <c r="POP67" s="470"/>
      <c r="POQ67" s="470"/>
      <c r="POR67" s="349"/>
      <c r="POS67" s="262"/>
      <c r="POT67" s="262"/>
      <c r="POU67" s="262"/>
      <c r="POV67" s="350"/>
      <c r="POW67" s="262"/>
      <c r="POX67" s="262"/>
      <c r="POY67" s="262"/>
      <c r="POZ67" s="262"/>
      <c r="PPA67" s="262"/>
      <c r="PPB67" s="262"/>
      <c r="PPC67" s="262"/>
      <c r="PPD67" s="262"/>
      <c r="PPE67" s="262"/>
      <c r="PPF67" s="470"/>
      <c r="PPG67" s="470"/>
      <c r="PPH67" s="470"/>
      <c r="PPI67" s="349"/>
      <c r="PPJ67" s="262"/>
      <c r="PPK67" s="262"/>
      <c r="PPL67" s="262"/>
      <c r="PPM67" s="350"/>
      <c r="PPN67" s="262"/>
      <c r="PPO67" s="262"/>
      <c r="PPP67" s="262"/>
      <c r="PPQ67" s="262"/>
      <c r="PPR67" s="262"/>
      <c r="PPS67" s="262"/>
      <c r="PPT67" s="262"/>
      <c r="PPU67" s="262"/>
      <c r="PPV67" s="262"/>
      <c r="PPW67" s="470"/>
      <c r="PPX67" s="470"/>
      <c r="PPY67" s="470"/>
      <c r="PPZ67" s="349"/>
      <c r="PQA67" s="262"/>
      <c r="PQB67" s="262"/>
      <c r="PQC67" s="262"/>
      <c r="PQD67" s="350"/>
      <c r="PQE67" s="262"/>
      <c r="PQF67" s="262"/>
      <c r="PQG67" s="262"/>
      <c r="PQH67" s="262"/>
      <c r="PQI67" s="262"/>
      <c r="PQJ67" s="262"/>
      <c r="PQK67" s="262"/>
      <c r="PQL67" s="262"/>
      <c r="PQM67" s="262"/>
      <c r="PQN67" s="470"/>
      <c r="PQO67" s="470"/>
      <c r="PQP67" s="470"/>
      <c r="PQQ67" s="349"/>
      <c r="PQR67" s="262"/>
      <c r="PQS67" s="262"/>
      <c r="PQT67" s="262"/>
      <c r="PQU67" s="350"/>
      <c r="PQV67" s="262"/>
      <c r="PQW67" s="262"/>
      <c r="PQX67" s="262"/>
      <c r="PQY67" s="262"/>
      <c r="PQZ67" s="262"/>
      <c r="PRA67" s="262"/>
      <c r="PRB67" s="262"/>
      <c r="PRC67" s="262"/>
      <c r="PRD67" s="262"/>
      <c r="PRE67" s="470"/>
      <c r="PRF67" s="470"/>
      <c r="PRG67" s="470"/>
      <c r="PRH67" s="349"/>
      <c r="PRI67" s="262"/>
      <c r="PRJ67" s="262"/>
      <c r="PRK67" s="262"/>
      <c r="PRL67" s="350"/>
      <c r="PRM67" s="262"/>
      <c r="PRN67" s="262"/>
      <c r="PRO67" s="262"/>
      <c r="PRP67" s="262"/>
      <c r="PRQ67" s="262"/>
      <c r="PRR67" s="262"/>
      <c r="PRS67" s="262"/>
      <c r="PRT67" s="262"/>
      <c r="PRU67" s="262"/>
      <c r="PRV67" s="470"/>
      <c r="PRW67" s="470"/>
      <c r="PRX67" s="470"/>
      <c r="PRY67" s="349"/>
      <c r="PRZ67" s="262"/>
      <c r="PSA67" s="262"/>
      <c r="PSB67" s="262"/>
      <c r="PSC67" s="350"/>
      <c r="PSD67" s="262"/>
      <c r="PSE67" s="262"/>
      <c r="PSF67" s="262"/>
      <c r="PSG67" s="262"/>
      <c r="PSH67" s="262"/>
      <c r="PSI67" s="262"/>
      <c r="PSJ67" s="262"/>
      <c r="PSK67" s="262"/>
      <c r="PSL67" s="262"/>
      <c r="PSM67" s="470"/>
      <c r="PSN67" s="470"/>
      <c r="PSO67" s="470"/>
      <c r="PSP67" s="349"/>
      <c r="PSQ67" s="262"/>
      <c r="PSR67" s="262"/>
      <c r="PSS67" s="262"/>
      <c r="PST67" s="350"/>
      <c r="PSU67" s="262"/>
      <c r="PSV67" s="262"/>
      <c r="PSW67" s="262"/>
      <c r="PSX67" s="262"/>
      <c r="PSY67" s="262"/>
      <c r="PSZ67" s="262"/>
      <c r="PTA67" s="262"/>
      <c r="PTB67" s="262"/>
      <c r="PTC67" s="262"/>
      <c r="PTD67" s="470"/>
      <c r="PTE67" s="470"/>
      <c r="PTF67" s="470"/>
      <c r="PTG67" s="349"/>
      <c r="PTH67" s="262"/>
      <c r="PTI67" s="262"/>
      <c r="PTJ67" s="262"/>
      <c r="PTK67" s="350"/>
      <c r="PTL67" s="262"/>
      <c r="PTM67" s="262"/>
      <c r="PTN67" s="262"/>
      <c r="PTO67" s="262"/>
      <c r="PTP67" s="262"/>
      <c r="PTQ67" s="262"/>
      <c r="PTR67" s="262"/>
      <c r="PTS67" s="262"/>
      <c r="PTT67" s="262"/>
      <c r="PTU67" s="470"/>
      <c r="PTV67" s="470"/>
      <c r="PTW67" s="470"/>
      <c r="PTX67" s="349"/>
      <c r="PTY67" s="262"/>
      <c r="PTZ67" s="262"/>
      <c r="PUA67" s="262"/>
      <c r="PUB67" s="350"/>
      <c r="PUC67" s="262"/>
      <c r="PUD67" s="262"/>
      <c r="PUE67" s="262"/>
      <c r="PUF67" s="262"/>
      <c r="PUG67" s="262"/>
      <c r="PUH67" s="262"/>
      <c r="PUI67" s="262"/>
      <c r="PUJ67" s="262"/>
      <c r="PUK67" s="262"/>
      <c r="PUL67" s="470"/>
      <c r="PUM67" s="470"/>
      <c r="PUN67" s="470"/>
      <c r="PUO67" s="349"/>
      <c r="PUP67" s="262"/>
      <c r="PUQ67" s="262"/>
      <c r="PUR67" s="262"/>
      <c r="PUS67" s="350"/>
      <c r="PUT67" s="262"/>
      <c r="PUU67" s="262"/>
      <c r="PUV67" s="262"/>
      <c r="PUW67" s="262"/>
      <c r="PUX67" s="262"/>
      <c r="PUY67" s="262"/>
      <c r="PUZ67" s="262"/>
      <c r="PVA67" s="262"/>
      <c r="PVB67" s="262"/>
      <c r="PVC67" s="470"/>
      <c r="PVD67" s="470"/>
      <c r="PVE67" s="470"/>
      <c r="PVF67" s="349"/>
      <c r="PVG67" s="262"/>
      <c r="PVH67" s="262"/>
      <c r="PVI67" s="262"/>
      <c r="PVJ67" s="350"/>
      <c r="PVK67" s="262"/>
      <c r="PVL67" s="262"/>
      <c r="PVM67" s="262"/>
      <c r="PVN67" s="262"/>
      <c r="PVO67" s="262"/>
      <c r="PVP67" s="262"/>
      <c r="PVQ67" s="262"/>
      <c r="PVR67" s="262"/>
      <c r="PVS67" s="262"/>
      <c r="PVT67" s="470"/>
      <c r="PVU67" s="470"/>
      <c r="PVV67" s="470"/>
      <c r="PVW67" s="349"/>
      <c r="PVX67" s="262"/>
      <c r="PVY67" s="262"/>
      <c r="PVZ67" s="262"/>
      <c r="PWA67" s="350"/>
      <c r="PWB67" s="262"/>
      <c r="PWC67" s="262"/>
      <c r="PWD67" s="262"/>
      <c r="PWE67" s="262"/>
      <c r="PWF67" s="262"/>
      <c r="PWG67" s="262"/>
      <c r="PWH67" s="262"/>
      <c r="PWI67" s="262"/>
      <c r="PWJ67" s="262"/>
      <c r="PWK67" s="470"/>
      <c r="PWL67" s="470"/>
      <c r="PWM67" s="470"/>
      <c r="PWN67" s="349"/>
      <c r="PWO67" s="262"/>
      <c r="PWP67" s="262"/>
      <c r="PWQ67" s="262"/>
      <c r="PWR67" s="350"/>
      <c r="PWS67" s="262"/>
      <c r="PWT67" s="262"/>
      <c r="PWU67" s="262"/>
      <c r="PWV67" s="262"/>
      <c r="PWW67" s="262"/>
      <c r="PWX67" s="262"/>
      <c r="PWY67" s="262"/>
      <c r="PWZ67" s="262"/>
      <c r="PXA67" s="262"/>
      <c r="PXB67" s="470"/>
      <c r="PXC67" s="470"/>
      <c r="PXD67" s="470"/>
      <c r="PXE67" s="349"/>
      <c r="PXF67" s="262"/>
      <c r="PXG67" s="262"/>
      <c r="PXH67" s="262"/>
      <c r="PXI67" s="350"/>
      <c r="PXJ67" s="262"/>
      <c r="PXK67" s="262"/>
      <c r="PXL67" s="262"/>
      <c r="PXM67" s="262"/>
      <c r="PXN67" s="262"/>
      <c r="PXO67" s="262"/>
      <c r="PXP67" s="262"/>
      <c r="PXQ67" s="262"/>
      <c r="PXR67" s="262"/>
      <c r="PXS67" s="470"/>
      <c r="PXT67" s="470"/>
      <c r="PXU67" s="470"/>
      <c r="PXV67" s="349"/>
      <c r="PXW67" s="262"/>
      <c r="PXX67" s="262"/>
      <c r="PXY67" s="262"/>
      <c r="PXZ67" s="350"/>
      <c r="PYA67" s="262"/>
      <c r="PYB67" s="262"/>
      <c r="PYC67" s="262"/>
      <c r="PYD67" s="262"/>
      <c r="PYE67" s="262"/>
      <c r="PYF67" s="262"/>
      <c r="PYG67" s="262"/>
      <c r="PYH67" s="262"/>
      <c r="PYI67" s="262"/>
      <c r="PYJ67" s="470"/>
      <c r="PYK67" s="470"/>
      <c r="PYL67" s="470"/>
      <c r="PYM67" s="349"/>
      <c r="PYN67" s="262"/>
      <c r="PYO67" s="262"/>
      <c r="PYP67" s="262"/>
      <c r="PYQ67" s="350"/>
      <c r="PYR67" s="262"/>
      <c r="PYS67" s="262"/>
      <c r="PYT67" s="262"/>
      <c r="PYU67" s="262"/>
      <c r="PYV67" s="262"/>
      <c r="PYW67" s="262"/>
      <c r="PYX67" s="262"/>
      <c r="PYY67" s="262"/>
      <c r="PYZ67" s="262"/>
      <c r="PZA67" s="470"/>
      <c r="PZB67" s="470"/>
      <c r="PZC67" s="470"/>
      <c r="PZD67" s="349"/>
      <c r="PZE67" s="262"/>
      <c r="PZF67" s="262"/>
      <c r="PZG67" s="262"/>
      <c r="PZH67" s="350"/>
      <c r="PZI67" s="262"/>
      <c r="PZJ67" s="262"/>
      <c r="PZK67" s="262"/>
      <c r="PZL67" s="262"/>
      <c r="PZM67" s="262"/>
      <c r="PZN67" s="262"/>
      <c r="PZO67" s="262"/>
      <c r="PZP67" s="262"/>
      <c r="PZQ67" s="262"/>
      <c r="PZR67" s="470"/>
      <c r="PZS67" s="470"/>
      <c r="PZT67" s="470"/>
      <c r="PZU67" s="349"/>
      <c r="PZV67" s="262"/>
      <c r="PZW67" s="262"/>
      <c r="PZX67" s="262"/>
      <c r="PZY67" s="350"/>
      <c r="PZZ67" s="262"/>
      <c r="QAA67" s="262"/>
      <c r="QAB67" s="262"/>
      <c r="QAC67" s="262"/>
      <c r="QAD67" s="262"/>
      <c r="QAE67" s="262"/>
      <c r="QAF67" s="262"/>
      <c r="QAG67" s="262"/>
      <c r="QAH67" s="262"/>
      <c r="QAI67" s="470"/>
      <c r="QAJ67" s="470"/>
      <c r="QAK67" s="470"/>
      <c r="QAL67" s="349"/>
      <c r="QAM67" s="262"/>
      <c r="QAN67" s="262"/>
      <c r="QAO67" s="262"/>
      <c r="QAP67" s="350"/>
      <c r="QAQ67" s="262"/>
      <c r="QAR67" s="262"/>
      <c r="QAS67" s="262"/>
      <c r="QAT67" s="262"/>
      <c r="QAU67" s="262"/>
      <c r="QAV67" s="262"/>
      <c r="QAW67" s="262"/>
      <c r="QAX67" s="262"/>
      <c r="QAY67" s="262"/>
      <c r="QAZ67" s="470"/>
      <c r="QBA67" s="470"/>
      <c r="QBB67" s="470"/>
      <c r="QBC67" s="349"/>
      <c r="QBD67" s="262"/>
      <c r="QBE67" s="262"/>
      <c r="QBF67" s="262"/>
      <c r="QBG67" s="350"/>
      <c r="QBH67" s="262"/>
      <c r="QBI67" s="262"/>
      <c r="QBJ67" s="262"/>
      <c r="QBK67" s="262"/>
      <c r="QBL67" s="262"/>
      <c r="QBM67" s="262"/>
      <c r="QBN67" s="262"/>
      <c r="QBO67" s="262"/>
      <c r="QBP67" s="262"/>
      <c r="QBQ67" s="470"/>
      <c r="QBR67" s="470"/>
      <c r="QBS67" s="470"/>
      <c r="QBT67" s="349"/>
      <c r="QBU67" s="262"/>
      <c r="QBV67" s="262"/>
      <c r="QBW67" s="262"/>
      <c r="QBX67" s="350"/>
      <c r="QBY67" s="262"/>
      <c r="QBZ67" s="262"/>
      <c r="QCA67" s="262"/>
      <c r="QCB67" s="262"/>
      <c r="QCC67" s="262"/>
      <c r="QCD67" s="262"/>
      <c r="QCE67" s="262"/>
      <c r="QCF67" s="262"/>
      <c r="QCG67" s="262"/>
      <c r="QCH67" s="470"/>
      <c r="QCI67" s="470"/>
      <c r="QCJ67" s="470"/>
      <c r="QCK67" s="349"/>
      <c r="QCL67" s="262"/>
      <c r="QCM67" s="262"/>
      <c r="QCN67" s="262"/>
      <c r="QCO67" s="350"/>
      <c r="QCP67" s="262"/>
      <c r="QCQ67" s="262"/>
      <c r="QCR67" s="262"/>
      <c r="QCS67" s="262"/>
      <c r="QCT67" s="262"/>
      <c r="QCU67" s="262"/>
      <c r="QCV67" s="262"/>
      <c r="QCW67" s="262"/>
      <c r="QCX67" s="262"/>
      <c r="QCY67" s="470"/>
      <c r="QCZ67" s="470"/>
      <c r="QDA67" s="470"/>
      <c r="QDB67" s="349"/>
      <c r="QDC67" s="262"/>
      <c r="QDD67" s="262"/>
      <c r="QDE67" s="262"/>
      <c r="QDF67" s="350"/>
      <c r="QDG67" s="262"/>
      <c r="QDH67" s="262"/>
      <c r="QDI67" s="262"/>
      <c r="QDJ67" s="262"/>
      <c r="QDK67" s="262"/>
      <c r="QDL67" s="262"/>
      <c r="QDM67" s="262"/>
      <c r="QDN67" s="262"/>
      <c r="QDO67" s="262"/>
      <c r="QDP67" s="470"/>
      <c r="QDQ67" s="470"/>
      <c r="QDR67" s="470"/>
      <c r="QDS67" s="349"/>
      <c r="QDT67" s="262"/>
      <c r="QDU67" s="262"/>
      <c r="QDV67" s="262"/>
      <c r="QDW67" s="350"/>
      <c r="QDX67" s="262"/>
      <c r="QDY67" s="262"/>
      <c r="QDZ67" s="262"/>
      <c r="QEA67" s="262"/>
      <c r="QEB67" s="262"/>
      <c r="QEC67" s="262"/>
      <c r="QED67" s="262"/>
      <c r="QEE67" s="262"/>
      <c r="QEF67" s="262"/>
      <c r="QEG67" s="470"/>
      <c r="QEH67" s="470"/>
      <c r="QEI67" s="470"/>
      <c r="QEJ67" s="349"/>
      <c r="QEK67" s="262"/>
      <c r="QEL67" s="262"/>
      <c r="QEM67" s="262"/>
      <c r="QEN67" s="350"/>
      <c r="QEO67" s="262"/>
      <c r="QEP67" s="262"/>
      <c r="QEQ67" s="262"/>
      <c r="QER67" s="262"/>
      <c r="QES67" s="262"/>
      <c r="QET67" s="262"/>
      <c r="QEU67" s="262"/>
      <c r="QEV67" s="262"/>
      <c r="QEW67" s="262"/>
      <c r="QEX67" s="470"/>
      <c r="QEY67" s="470"/>
      <c r="QEZ67" s="470"/>
      <c r="QFA67" s="349"/>
      <c r="QFB67" s="262"/>
      <c r="QFC67" s="262"/>
      <c r="QFD67" s="262"/>
      <c r="QFE67" s="350"/>
      <c r="QFF67" s="262"/>
      <c r="QFG67" s="262"/>
      <c r="QFH67" s="262"/>
      <c r="QFI67" s="262"/>
      <c r="QFJ67" s="262"/>
      <c r="QFK67" s="262"/>
      <c r="QFL67" s="262"/>
      <c r="QFM67" s="262"/>
      <c r="QFN67" s="262"/>
      <c r="QFO67" s="470"/>
      <c r="QFP67" s="470"/>
      <c r="QFQ67" s="470"/>
      <c r="QFR67" s="349"/>
      <c r="QFS67" s="262"/>
      <c r="QFT67" s="262"/>
      <c r="QFU67" s="262"/>
      <c r="QFV67" s="350"/>
      <c r="QFW67" s="262"/>
      <c r="QFX67" s="262"/>
      <c r="QFY67" s="262"/>
      <c r="QFZ67" s="262"/>
      <c r="QGA67" s="262"/>
      <c r="QGB67" s="262"/>
      <c r="QGC67" s="262"/>
      <c r="QGD67" s="262"/>
      <c r="QGE67" s="262"/>
      <c r="QGF67" s="470"/>
      <c r="QGG67" s="470"/>
      <c r="QGH67" s="470"/>
      <c r="QGI67" s="349"/>
      <c r="QGJ67" s="262"/>
      <c r="QGK67" s="262"/>
      <c r="QGL67" s="262"/>
      <c r="QGM67" s="350"/>
      <c r="QGN67" s="262"/>
      <c r="QGO67" s="262"/>
      <c r="QGP67" s="262"/>
      <c r="QGQ67" s="262"/>
      <c r="QGR67" s="262"/>
      <c r="QGS67" s="262"/>
      <c r="QGT67" s="262"/>
      <c r="QGU67" s="262"/>
      <c r="QGV67" s="262"/>
      <c r="QGW67" s="470"/>
      <c r="QGX67" s="470"/>
      <c r="QGY67" s="470"/>
      <c r="QGZ67" s="349"/>
      <c r="QHA67" s="262"/>
      <c r="QHB67" s="262"/>
      <c r="QHC67" s="262"/>
      <c r="QHD67" s="350"/>
      <c r="QHE67" s="262"/>
      <c r="QHF67" s="262"/>
      <c r="QHG67" s="262"/>
      <c r="QHH67" s="262"/>
      <c r="QHI67" s="262"/>
      <c r="QHJ67" s="262"/>
      <c r="QHK67" s="262"/>
      <c r="QHL67" s="262"/>
      <c r="QHM67" s="262"/>
      <c r="QHN67" s="470"/>
      <c r="QHO67" s="470"/>
      <c r="QHP67" s="470"/>
      <c r="QHQ67" s="349"/>
      <c r="QHR67" s="262"/>
      <c r="QHS67" s="262"/>
      <c r="QHT67" s="262"/>
      <c r="QHU67" s="350"/>
      <c r="QHV67" s="262"/>
      <c r="QHW67" s="262"/>
      <c r="QHX67" s="262"/>
      <c r="QHY67" s="262"/>
      <c r="QHZ67" s="262"/>
      <c r="QIA67" s="262"/>
      <c r="QIB67" s="262"/>
      <c r="QIC67" s="262"/>
      <c r="QID67" s="262"/>
      <c r="QIE67" s="470"/>
      <c r="QIF67" s="470"/>
      <c r="QIG67" s="470"/>
      <c r="QIH67" s="349"/>
      <c r="QII67" s="262"/>
      <c r="QIJ67" s="262"/>
      <c r="QIK67" s="262"/>
      <c r="QIL67" s="350"/>
      <c r="QIM67" s="262"/>
      <c r="QIN67" s="262"/>
      <c r="QIO67" s="262"/>
      <c r="QIP67" s="262"/>
      <c r="QIQ67" s="262"/>
      <c r="QIR67" s="262"/>
      <c r="QIS67" s="262"/>
      <c r="QIT67" s="262"/>
      <c r="QIU67" s="262"/>
      <c r="QIV67" s="470"/>
      <c r="QIW67" s="470"/>
      <c r="QIX67" s="470"/>
      <c r="QIY67" s="349"/>
      <c r="QIZ67" s="262"/>
      <c r="QJA67" s="262"/>
      <c r="QJB67" s="262"/>
      <c r="QJC67" s="350"/>
      <c r="QJD67" s="262"/>
      <c r="QJE67" s="262"/>
      <c r="QJF67" s="262"/>
      <c r="QJG67" s="262"/>
      <c r="QJH67" s="262"/>
      <c r="QJI67" s="262"/>
      <c r="QJJ67" s="262"/>
      <c r="QJK67" s="262"/>
      <c r="QJL67" s="262"/>
      <c r="QJM67" s="470"/>
      <c r="QJN67" s="470"/>
      <c r="QJO67" s="470"/>
      <c r="QJP67" s="349"/>
      <c r="QJQ67" s="262"/>
      <c r="QJR67" s="262"/>
      <c r="QJS67" s="262"/>
      <c r="QJT67" s="350"/>
      <c r="QJU67" s="262"/>
      <c r="QJV67" s="262"/>
      <c r="QJW67" s="262"/>
      <c r="QJX67" s="262"/>
      <c r="QJY67" s="262"/>
      <c r="QJZ67" s="262"/>
      <c r="QKA67" s="262"/>
      <c r="QKB67" s="262"/>
      <c r="QKC67" s="262"/>
      <c r="QKD67" s="470"/>
      <c r="QKE67" s="470"/>
      <c r="QKF67" s="470"/>
      <c r="QKG67" s="349"/>
      <c r="QKH67" s="262"/>
      <c r="QKI67" s="262"/>
      <c r="QKJ67" s="262"/>
      <c r="QKK67" s="350"/>
      <c r="QKL67" s="262"/>
      <c r="QKM67" s="262"/>
      <c r="QKN67" s="262"/>
      <c r="QKO67" s="262"/>
      <c r="QKP67" s="262"/>
      <c r="QKQ67" s="262"/>
      <c r="QKR67" s="262"/>
      <c r="QKS67" s="262"/>
      <c r="QKT67" s="262"/>
      <c r="QKU67" s="470"/>
      <c r="QKV67" s="470"/>
      <c r="QKW67" s="470"/>
      <c r="QKX67" s="349"/>
      <c r="QKY67" s="262"/>
      <c r="QKZ67" s="262"/>
      <c r="QLA67" s="262"/>
      <c r="QLB67" s="350"/>
      <c r="QLC67" s="262"/>
      <c r="QLD67" s="262"/>
      <c r="QLE67" s="262"/>
      <c r="QLF67" s="262"/>
      <c r="QLG67" s="262"/>
      <c r="QLH67" s="262"/>
      <c r="QLI67" s="262"/>
      <c r="QLJ67" s="262"/>
      <c r="QLK67" s="262"/>
      <c r="QLL67" s="470"/>
      <c r="QLM67" s="470"/>
      <c r="QLN67" s="470"/>
      <c r="QLO67" s="349"/>
      <c r="QLP67" s="262"/>
      <c r="QLQ67" s="262"/>
      <c r="QLR67" s="262"/>
      <c r="QLS67" s="350"/>
      <c r="QLT67" s="262"/>
      <c r="QLU67" s="262"/>
      <c r="QLV67" s="262"/>
      <c r="QLW67" s="262"/>
      <c r="QLX67" s="262"/>
      <c r="QLY67" s="262"/>
      <c r="QLZ67" s="262"/>
      <c r="QMA67" s="262"/>
      <c r="QMB67" s="262"/>
      <c r="QMC67" s="470"/>
      <c r="QMD67" s="470"/>
      <c r="QME67" s="470"/>
      <c r="QMF67" s="349"/>
      <c r="QMG67" s="262"/>
      <c r="QMH67" s="262"/>
      <c r="QMI67" s="262"/>
      <c r="QMJ67" s="350"/>
      <c r="QMK67" s="262"/>
      <c r="QML67" s="262"/>
      <c r="QMM67" s="262"/>
      <c r="QMN67" s="262"/>
      <c r="QMO67" s="262"/>
      <c r="QMP67" s="262"/>
      <c r="QMQ67" s="262"/>
      <c r="QMR67" s="262"/>
      <c r="QMS67" s="262"/>
      <c r="QMT67" s="470"/>
      <c r="QMU67" s="470"/>
      <c r="QMV67" s="470"/>
      <c r="QMW67" s="349"/>
      <c r="QMX67" s="262"/>
      <c r="QMY67" s="262"/>
      <c r="QMZ67" s="262"/>
      <c r="QNA67" s="350"/>
      <c r="QNB67" s="262"/>
      <c r="QNC67" s="262"/>
      <c r="QND67" s="262"/>
      <c r="QNE67" s="262"/>
      <c r="QNF67" s="262"/>
      <c r="QNG67" s="262"/>
      <c r="QNH67" s="262"/>
      <c r="QNI67" s="262"/>
      <c r="QNJ67" s="262"/>
      <c r="QNK67" s="470"/>
      <c r="QNL67" s="470"/>
      <c r="QNM67" s="470"/>
      <c r="QNN67" s="349"/>
      <c r="QNO67" s="262"/>
      <c r="QNP67" s="262"/>
      <c r="QNQ67" s="262"/>
      <c r="QNR67" s="350"/>
      <c r="QNS67" s="262"/>
      <c r="QNT67" s="262"/>
      <c r="QNU67" s="262"/>
      <c r="QNV67" s="262"/>
      <c r="QNW67" s="262"/>
      <c r="QNX67" s="262"/>
      <c r="QNY67" s="262"/>
      <c r="QNZ67" s="262"/>
      <c r="QOA67" s="262"/>
      <c r="QOB67" s="470"/>
      <c r="QOC67" s="470"/>
      <c r="QOD67" s="470"/>
      <c r="QOE67" s="349"/>
      <c r="QOF67" s="262"/>
      <c r="QOG67" s="262"/>
      <c r="QOH67" s="262"/>
      <c r="QOI67" s="350"/>
      <c r="QOJ67" s="262"/>
      <c r="QOK67" s="262"/>
      <c r="QOL67" s="262"/>
      <c r="QOM67" s="262"/>
      <c r="QON67" s="262"/>
      <c r="QOO67" s="262"/>
      <c r="QOP67" s="262"/>
      <c r="QOQ67" s="262"/>
      <c r="QOR67" s="262"/>
      <c r="QOS67" s="470"/>
      <c r="QOT67" s="470"/>
      <c r="QOU67" s="470"/>
      <c r="QOV67" s="349"/>
      <c r="QOW67" s="262"/>
      <c r="QOX67" s="262"/>
      <c r="QOY67" s="262"/>
      <c r="QOZ67" s="350"/>
      <c r="QPA67" s="262"/>
      <c r="QPB67" s="262"/>
      <c r="QPC67" s="262"/>
      <c r="QPD67" s="262"/>
      <c r="QPE67" s="262"/>
      <c r="QPF67" s="262"/>
      <c r="QPG67" s="262"/>
      <c r="QPH67" s="262"/>
      <c r="QPI67" s="262"/>
      <c r="QPJ67" s="470"/>
      <c r="QPK67" s="470"/>
      <c r="QPL67" s="470"/>
      <c r="QPM67" s="349"/>
      <c r="QPN67" s="262"/>
      <c r="QPO67" s="262"/>
      <c r="QPP67" s="262"/>
      <c r="QPQ67" s="350"/>
      <c r="QPR67" s="262"/>
      <c r="QPS67" s="262"/>
      <c r="QPT67" s="262"/>
      <c r="QPU67" s="262"/>
      <c r="QPV67" s="262"/>
      <c r="QPW67" s="262"/>
      <c r="QPX67" s="262"/>
      <c r="QPY67" s="262"/>
      <c r="QPZ67" s="262"/>
      <c r="QQA67" s="470"/>
      <c r="QQB67" s="470"/>
      <c r="QQC67" s="470"/>
      <c r="QQD67" s="349"/>
      <c r="QQE67" s="262"/>
      <c r="QQF67" s="262"/>
      <c r="QQG67" s="262"/>
      <c r="QQH67" s="350"/>
      <c r="QQI67" s="262"/>
      <c r="QQJ67" s="262"/>
      <c r="QQK67" s="262"/>
      <c r="QQL67" s="262"/>
      <c r="QQM67" s="262"/>
      <c r="QQN67" s="262"/>
      <c r="QQO67" s="262"/>
      <c r="QQP67" s="262"/>
      <c r="QQQ67" s="262"/>
      <c r="QQR67" s="470"/>
      <c r="QQS67" s="470"/>
      <c r="QQT67" s="470"/>
      <c r="QQU67" s="349"/>
      <c r="QQV67" s="262"/>
      <c r="QQW67" s="262"/>
      <c r="QQX67" s="262"/>
      <c r="QQY67" s="350"/>
      <c r="QQZ67" s="262"/>
      <c r="QRA67" s="262"/>
      <c r="QRB67" s="262"/>
      <c r="QRC67" s="262"/>
      <c r="QRD67" s="262"/>
      <c r="QRE67" s="262"/>
      <c r="QRF67" s="262"/>
      <c r="QRG67" s="262"/>
      <c r="QRH67" s="262"/>
      <c r="QRI67" s="470"/>
      <c r="QRJ67" s="470"/>
      <c r="QRK67" s="470"/>
      <c r="QRL67" s="349"/>
      <c r="QRM67" s="262"/>
      <c r="QRN67" s="262"/>
      <c r="QRO67" s="262"/>
      <c r="QRP67" s="350"/>
      <c r="QRQ67" s="262"/>
      <c r="QRR67" s="262"/>
      <c r="QRS67" s="262"/>
      <c r="QRT67" s="262"/>
      <c r="QRU67" s="262"/>
      <c r="QRV67" s="262"/>
      <c r="QRW67" s="262"/>
      <c r="QRX67" s="262"/>
      <c r="QRY67" s="262"/>
      <c r="QRZ67" s="470"/>
      <c r="QSA67" s="470"/>
      <c r="QSB67" s="470"/>
      <c r="QSC67" s="349"/>
      <c r="QSD67" s="262"/>
      <c r="QSE67" s="262"/>
      <c r="QSF67" s="262"/>
      <c r="QSG67" s="350"/>
      <c r="QSH67" s="262"/>
      <c r="QSI67" s="262"/>
      <c r="QSJ67" s="262"/>
      <c r="QSK67" s="262"/>
      <c r="QSL67" s="262"/>
      <c r="QSM67" s="262"/>
      <c r="QSN67" s="262"/>
      <c r="QSO67" s="262"/>
      <c r="QSP67" s="262"/>
      <c r="QSQ67" s="470"/>
      <c r="QSR67" s="470"/>
      <c r="QSS67" s="470"/>
      <c r="QST67" s="349"/>
      <c r="QSU67" s="262"/>
      <c r="QSV67" s="262"/>
      <c r="QSW67" s="262"/>
      <c r="QSX67" s="350"/>
      <c r="QSY67" s="262"/>
      <c r="QSZ67" s="262"/>
      <c r="QTA67" s="262"/>
      <c r="QTB67" s="262"/>
      <c r="QTC67" s="262"/>
      <c r="QTD67" s="262"/>
      <c r="QTE67" s="262"/>
      <c r="QTF67" s="262"/>
      <c r="QTG67" s="262"/>
      <c r="QTH67" s="470"/>
      <c r="QTI67" s="470"/>
      <c r="QTJ67" s="470"/>
      <c r="QTK67" s="349"/>
      <c r="QTL67" s="262"/>
      <c r="QTM67" s="262"/>
      <c r="QTN67" s="262"/>
      <c r="QTO67" s="350"/>
      <c r="QTP67" s="262"/>
      <c r="QTQ67" s="262"/>
      <c r="QTR67" s="262"/>
      <c r="QTS67" s="262"/>
      <c r="QTT67" s="262"/>
      <c r="QTU67" s="262"/>
      <c r="QTV67" s="262"/>
      <c r="QTW67" s="262"/>
      <c r="QTX67" s="262"/>
      <c r="QTY67" s="470"/>
      <c r="QTZ67" s="470"/>
      <c r="QUA67" s="470"/>
      <c r="QUB67" s="349"/>
      <c r="QUC67" s="262"/>
      <c r="QUD67" s="262"/>
      <c r="QUE67" s="262"/>
      <c r="QUF67" s="350"/>
      <c r="QUG67" s="262"/>
      <c r="QUH67" s="262"/>
      <c r="QUI67" s="262"/>
      <c r="QUJ67" s="262"/>
      <c r="QUK67" s="262"/>
      <c r="QUL67" s="262"/>
      <c r="QUM67" s="262"/>
      <c r="QUN67" s="262"/>
      <c r="QUO67" s="262"/>
      <c r="QUP67" s="470"/>
      <c r="QUQ67" s="470"/>
      <c r="QUR67" s="470"/>
      <c r="QUS67" s="349"/>
      <c r="QUT67" s="262"/>
      <c r="QUU67" s="262"/>
      <c r="QUV67" s="262"/>
      <c r="QUW67" s="350"/>
      <c r="QUX67" s="262"/>
      <c r="QUY67" s="262"/>
      <c r="QUZ67" s="262"/>
      <c r="QVA67" s="262"/>
      <c r="QVB67" s="262"/>
      <c r="QVC67" s="262"/>
      <c r="QVD67" s="262"/>
      <c r="QVE67" s="262"/>
      <c r="QVF67" s="262"/>
      <c r="QVG67" s="470"/>
      <c r="QVH67" s="470"/>
      <c r="QVI67" s="470"/>
      <c r="QVJ67" s="349"/>
      <c r="QVK67" s="262"/>
      <c r="QVL67" s="262"/>
      <c r="QVM67" s="262"/>
      <c r="QVN67" s="350"/>
      <c r="QVO67" s="262"/>
      <c r="QVP67" s="262"/>
      <c r="QVQ67" s="262"/>
      <c r="QVR67" s="262"/>
      <c r="QVS67" s="262"/>
      <c r="QVT67" s="262"/>
      <c r="QVU67" s="262"/>
      <c r="QVV67" s="262"/>
      <c r="QVW67" s="262"/>
      <c r="QVX67" s="470"/>
      <c r="QVY67" s="470"/>
      <c r="QVZ67" s="470"/>
      <c r="QWA67" s="349"/>
      <c r="QWB67" s="262"/>
      <c r="QWC67" s="262"/>
      <c r="QWD67" s="262"/>
      <c r="QWE67" s="350"/>
      <c r="QWF67" s="262"/>
      <c r="QWG67" s="262"/>
      <c r="QWH67" s="262"/>
      <c r="QWI67" s="262"/>
      <c r="QWJ67" s="262"/>
      <c r="QWK67" s="262"/>
      <c r="QWL67" s="262"/>
      <c r="QWM67" s="262"/>
      <c r="QWN67" s="262"/>
      <c r="QWO67" s="470"/>
      <c r="QWP67" s="470"/>
      <c r="QWQ67" s="470"/>
      <c r="QWR67" s="349"/>
      <c r="QWS67" s="262"/>
      <c r="QWT67" s="262"/>
      <c r="QWU67" s="262"/>
      <c r="QWV67" s="350"/>
      <c r="QWW67" s="262"/>
      <c r="QWX67" s="262"/>
      <c r="QWY67" s="262"/>
      <c r="QWZ67" s="262"/>
      <c r="QXA67" s="262"/>
      <c r="QXB67" s="262"/>
      <c r="QXC67" s="262"/>
      <c r="QXD67" s="262"/>
      <c r="QXE67" s="262"/>
      <c r="QXF67" s="470"/>
      <c r="QXG67" s="470"/>
      <c r="QXH67" s="470"/>
      <c r="QXI67" s="349"/>
      <c r="QXJ67" s="262"/>
      <c r="QXK67" s="262"/>
      <c r="QXL67" s="262"/>
      <c r="QXM67" s="350"/>
      <c r="QXN67" s="262"/>
      <c r="QXO67" s="262"/>
      <c r="QXP67" s="262"/>
      <c r="QXQ67" s="262"/>
      <c r="QXR67" s="262"/>
      <c r="QXS67" s="262"/>
      <c r="QXT67" s="262"/>
      <c r="QXU67" s="262"/>
      <c r="QXV67" s="262"/>
      <c r="QXW67" s="470"/>
      <c r="QXX67" s="470"/>
      <c r="QXY67" s="470"/>
      <c r="QXZ67" s="349"/>
      <c r="QYA67" s="262"/>
      <c r="QYB67" s="262"/>
      <c r="QYC67" s="262"/>
      <c r="QYD67" s="350"/>
      <c r="QYE67" s="262"/>
      <c r="QYF67" s="262"/>
      <c r="QYG67" s="262"/>
      <c r="QYH67" s="262"/>
      <c r="QYI67" s="262"/>
      <c r="QYJ67" s="262"/>
      <c r="QYK67" s="262"/>
      <c r="QYL67" s="262"/>
      <c r="QYM67" s="262"/>
      <c r="QYN67" s="470"/>
      <c r="QYO67" s="470"/>
      <c r="QYP67" s="470"/>
      <c r="QYQ67" s="349"/>
      <c r="QYR67" s="262"/>
      <c r="QYS67" s="262"/>
      <c r="QYT67" s="262"/>
      <c r="QYU67" s="350"/>
      <c r="QYV67" s="262"/>
      <c r="QYW67" s="262"/>
      <c r="QYX67" s="262"/>
      <c r="QYY67" s="262"/>
      <c r="QYZ67" s="262"/>
      <c r="QZA67" s="262"/>
      <c r="QZB67" s="262"/>
      <c r="QZC67" s="262"/>
      <c r="QZD67" s="262"/>
      <c r="QZE67" s="470"/>
      <c r="QZF67" s="470"/>
      <c r="QZG67" s="470"/>
      <c r="QZH67" s="349"/>
      <c r="QZI67" s="262"/>
      <c r="QZJ67" s="262"/>
      <c r="QZK67" s="262"/>
      <c r="QZL67" s="350"/>
      <c r="QZM67" s="262"/>
      <c r="QZN67" s="262"/>
      <c r="QZO67" s="262"/>
      <c r="QZP67" s="262"/>
      <c r="QZQ67" s="262"/>
      <c r="QZR67" s="262"/>
      <c r="QZS67" s="262"/>
      <c r="QZT67" s="262"/>
      <c r="QZU67" s="262"/>
      <c r="QZV67" s="470"/>
      <c r="QZW67" s="470"/>
      <c r="QZX67" s="470"/>
      <c r="QZY67" s="349"/>
      <c r="QZZ67" s="262"/>
      <c r="RAA67" s="262"/>
      <c r="RAB67" s="262"/>
      <c r="RAC67" s="350"/>
      <c r="RAD67" s="262"/>
      <c r="RAE67" s="262"/>
      <c r="RAF67" s="262"/>
      <c r="RAG67" s="262"/>
      <c r="RAH67" s="262"/>
      <c r="RAI67" s="262"/>
      <c r="RAJ67" s="262"/>
      <c r="RAK67" s="262"/>
      <c r="RAL67" s="262"/>
      <c r="RAM67" s="470"/>
      <c r="RAN67" s="470"/>
      <c r="RAO67" s="470"/>
      <c r="RAP67" s="349"/>
      <c r="RAQ67" s="262"/>
      <c r="RAR67" s="262"/>
      <c r="RAS67" s="262"/>
      <c r="RAT67" s="350"/>
      <c r="RAU67" s="262"/>
      <c r="RAV67" s="262"/>
      <c r="RAW67" s="262"/>
      <c r="RAX67" s="262"/>
      <c r="RAY67" s="262"/>
      <c r="RAZ67" s="262"/>
      <c r="RBA67" s="262"/>
      <c r="RBB67" s="262"/>
      <c r="RBC67" s="262"/>
      <c r="RBD67" s="470"/>
      <c r="RBE67" s="470"/>
      <c r="RBF67" s="470"/>
      <c r="RBG67" s="349"/>
      <c r="RBH67" s="262"/>
      <c r="RBI67" s="262"/>
      <c r="RBJ67" s="262"/>
      <c r="RBK67" s="350"/>
      <c r="RBL67" s="262"/>
      <c r="RBM67" s="262"/>
      <c r="RBN67" s="262"/>
      <c r="RBO67" s="262"/>
      <c r="RBP67" s="262"/>
      <c r="RBQ67" s="262"/>
      <c r="RBR67" s="262"/>
      <c r="RBS67" s="262"/>
      <c r="RBT67" s="262"/>
      <c r="RBU67" s="470"/>
      <c r="RBV67" s="470"/>
      <c r="RBW67" s="470"/>
      <c r="RBX67" s="349"/>
      <c r="RBY67" s="262"/>
      <c r="RBZ67" s="262"/>
      <c r="RCA67" s="262"/>
      <c r="RCB67" s="350"/>
      <c r="RCC67" s="262"/>
      <c r="RCD67" s="262"/>
      <c r="RCE67" s="262"/>
      <c r="RCF67" s="262"/>
      <c r="RCG67" s="262"/>
      <c r="RCH67" s="262"/>
      <c r="RCI67" s="262"/>
      <c r="RCJ67" s="262"/>
      <c r="RCK67" s="262"/>
      <c r="RCL67" s="470"/>
      <c r="RCM67" s="470"/>
      <c r="RCN67" s="470"/>
      <c r="RCO67" s="349"/>
      <c r="RCP67" s="262"/>
      <c r="RCQ67" s="262"/>
      <c r="RCR67" s="262"/>
      <c r="RCS67" s="350"/>
      <c r="RCT67" s="262"/>
      <c r="RCU67" s="262"/>
      <c r="RCV67" s="262"/>
      <c r="RCW67" s="262"/>
      <c r="RCX67" s="262"/>
      <c r="RCY67" s="262"/>
      <c r="RCZ67" s="262"/>
      <c r="RDA67" s="262"/>
      <c r="RDB67" s="262"/>
      <c r="RDC67" s="470"/>
      <c r="RDD67" s="470"/>
      <c r="RDE67" s="470"/>
      <c r="RDF67" s="349"/>
      <c r="RDG67" s="262"/>
      <c r="RDH67" s="262"/>
      <c r="RDI67" s="262"/>
      <c r="RDJ67" s="350"/>
      <c r="RDK67" s="262"/>
      <c r="RDL67" s="262"/>
      <c r="RDM67" s="262"/>
      <c r="RDN67" s="262"/>
      <c r="RDO67" s="262"/>
      <c r="RDP67" s="262"/>
      <c r="RDQ67" s="262"/>
      <c r="RDR67" s="262"/>
      <c r="RDS67" s="262"/>
      <c r="RDT67" s="470"/>
      <c r="RDU67" s="470"/>
      <c r="RDV67" s="470"/>
      <c r="RDW67" s="349"/>
      <c r="RDX67" s="262"/>
      <c r="RDY67" s="262"/>
      <c r="RDZ67" s="262"/>
      <c r="REA67" s="350"/>
      <c r="REB67" s="262"/>
      <c r="REC67" s="262"/>
      <c r="RED67" s="262"/>
      <c r="REE67" s="262"/>
      <c r="REF67" s="262"/>
      <c r="REG67" s="262"/>
      <c r="REH67" s="262"/>
      <c r="REI67" s="262"/>
      <c r="REJ67" s="262"/>
      <c r="REK67" s="470"/>
      <c r="REL67" s="470"/>
      <c r="REM67" s="470"/>
      <c r="REN67" s="349"/>
      <c r="REO67" s="262"/>
      <c r="REP67" s="262"/>
      <c r="REQ67" s="262"/>
      <c r="RER67" s="350"/>
      <c r="RES67" s="262"/>
      <c r="RET67" s="262"/>
      <c r="REU67" s="262"/>
      <c r="REV67" s="262"/>
      <c r="REW67" s="262"/>
      <c r="REX67" s="262"/>
      <c r="REY67" s="262"/>
      <c r="REZ67" s="262"/>
      <c r="RFA67" s="262"/>
      <c r="RFB67" s="470"/>
      <c r="RFC67" s="470"/>
      <c r="RFD67" s="470"/>
      <c r="RFE67" s="349"/>
      <c r="RFF67" s="262"/>
      <c r="RFG67" s="262"/>
      <c r="RFH67" s="262"/>
      <c r="RFI67" s="350"/>
      <c r="RFJ67" s="262"/>
      <c r="RFK67" s="262"/>
      <c r="RFL67" s="262"/>
      <c r="RFM67" s="262"/>
      <c r="RFN67" s="262"/>
      <c r="RFO67" s="262"/>
      <c r="RFP67" s="262"/>
      <c r="RFQ67" s="262"/>
      <c r="RFR67" s="262"/>
      <c r="RFS67" s="470"/>
      <c r="RFT67" s="470"/>
      <c r="RFU67" s="470"/>
      <c r="RFV67" s="349"/>
      <c r="RFW67" s="262"/>
      <c r="RFX67" s="262"/>
      <c r="RFY67" s="262"/>
      <c r="RFZ67" s="350"/>
      <c r="RGA67" s="262"/>
      <c r="RGB67" s="262"/>
      <c r="RGC67" s="262"/>
      <c r="RGD67" s="262"/>
      <c r="RGE67" s="262"/>
      <c r="RGF67" s="262"/>
      <c r="RGG67" s="262"/>
      <c r="RGH67" s="262"/>
      <c r="RGI67" s="262"/>
      <c r="RGJ67" s="470"/>
      <c r="RGK67" s="470"/>
      <c r="RGL67" s="470"/>
      <c r="RGM67" s="349"/>
      <c r="RGN67" s="262"/>
      <c r="RGO67" s="262"/>
      <c r="RGP67" s="262"/>
      <c r="RGQ67" s="350"/>
      <c r="RGR67" s="262"/>
      <c r="RGS67" s="262"/>
      <c r="RGT67" s="262"/>
      <c r="RGU67" s="262"/>
      <c r="RGV67" s="262"/>
      <c r="RGW67" s="262"/>
      <c r="RGX67" s="262"/>
      <c r="RGY67" s="262"/>
      <c r="RGZ67" s="262"/>
      <c r="RHA67" s="470"/>
      <c r="RHB67" s="470"/>
      <c r="RHC67" s="470"/>
      <c r="RHD67" s="349"/>
      <c r="RHE67" s="262"/>
      <c r="RHF67" s="262"/>
      <c r="RHG67" s="262"/>
      <c r="RHH67" s="350"/>
      <c r="RHI67" s="262"/>
      <c r="RHJ67" s="262"/>
      <c r="RHK67" s="262"/>
      <c r="RHL67" s="262"/>
      <c r="RHM67" s="262"/>
      <c r="RHN67" s="262"/>
      <c r="RHO67" s="262"/>
      <c r="RHP67" s="262"/>
      <c r="RHQ67" s="262"/>
      <c r="RHR67" s="470"/>
      <c r="RHS67" s="470"/>
      <c r="RHT67" s="470"/>
      <c r="RHU67" s="349"/>
      <c r="RHV67" s="262"/>
      <c r="RHW67" s="262"/>
      <c r="RHX67" s="262"/>
      <c r="RHY67" s="350"/>
      <c r="RHZ67" s="262"/>
      <c r="RIA67" s="262"/>
      <c r="RIB67" s="262"/>
      <c r="RIC67" s="262"/>
      <c r="RID67" s="262"/>
      <c r="RIE67" s="262"/>
      <c r="RIF67" s="262"/>
      <c r="RIG67" s="262"/>
      <c r="RIH67" s="262"/>
      <c r="RII67" s="470"/>
      <c r="RIJ67" s="470"/>
      <c r="RIK67" s="470"/>
      <c r="RIL67" s="349"/>
      <c r="RIM67" s="262"/>
      <c r="RIN67" s="262"/>
      <c r="RIO67" s="262"/>
      <c r="RIP67" s="350"/>
      <c r="RIQ67" s="262"/>
      <c r="RIR67" s="262"/>
      <c r="RIS67" s="262"/>
      <c r="RIT67" s="262"/>
      <c r="RIU67" s="262"/>
      <c r="RIV67" s="262"/>
      <c r="RIW67" s="262"/>
      <c r="RIX67" s="262"/>
      <c r="RIY67" s="262"/>
      <c r="RIZ67" s="470"/>
      <c r="RJA67" s="470"/>
      <c r="RJB67" s="470"/>
      <c r="RJC67" s="349"/>
      <c r="RJD67" s="262"/>
      <c r="RJE67" s="262"/>
      <c r="RJF67" s="262"/>
      <c r="RJG67" s="350"/>
      <c r="RJH67" s="262"/>
      <c r="RJI67" s="262"/>
      <c r="RJJ67" s="262"/>
      <c r="RJK67" s="262"/>
      <c r="RJL67" s="262"/>
      <c r="RJM67" s="262"/>
      <c r="RJN67" s="262"/>
      <c r="RJO67" s="262"/>
      <c r="RJP67" s="262"/>
      <c r="RJQ67" s="470"/>
      <c r="RJR67" s="470"/>
      <c r="RJS67" s="470"/>
      <c r="RJT67" s="349"/>
      <c r="RJU67" s="262"/>
      <c r="RJV67" s="262"/>
      <c r="RJW67" s="262"/>
      <c r="RJX67" s="350"/>
      <c r="RJY67" s="262"/>
      <c r="RJZ67" s="262"/>
      <c r="RKA67" s="262"/>
      <c r="RKB67" s="262"/>
      <c r="RKC67" s="262"/>
      <c r="RKD67" s="262"/>
      <c r="RKE67" s="262"/>
      <c r="RKF67" s="262"/>
      <c r="RKG67" s="262"/>
      <c r="RKH67" s="470"/>
      <c r="RKI67" s="470"/>
      <c r="RKJ67" s="470"/>
      <c r="RKK67" s="349"/>
      <c r="RKL67" s="262"/>
      <c r="RKM67" s="262"/>
      <c r="RKN67" s="262"/>
      <c r="RKO67" s="350"/>
      <c r="RKP67" s="262"/>
      <c r="RKQ67" s="262"/>
      <c r="RKR67" s="262"/>
      <c r="RKS67" s="262"/>
      <c r="RKT67" s="262"/>
      <c r="RKU67" s="262"/>
      <c r="RKV67" s="262"/>
      <c r="RKW67" s="262"/>
      <c r="RKX67" s="262"/>
      <c r="RKY67" s="470"/>
      <c r="RKZ67" s="470"/>
      <c r="RLA67" s="470"/>
      <c r="RLB67" s="349"/>
      <c r="RLC67" s="262"/>
      <c r="RLD67" s="262"/>
      <c r="RLE67" s="262"/>
      <c r="RLF67" s="350"/>
      <c r="RLG67" s="262"/>
      <c r="RLH67" s="262"/>
      <c r="RLI67" s="262"/>
      <c r="RLJ67" s="262"/>
      <c r="RLK67" s="262"/>
      <c r="RLL67" s="262"/>
      <c r="RLM67" s="262"/>
      <c r="RLN67" s="262"/>
      <c r="RLO67" s="262"/>
      <c r="RLP67" s="470"/>
      <c r="RLQ67" s="470"/>
      <c r="RLR67" s="470"/>
      <c r="RLS67" s="349"/>
      <c r="RLT67" s="262"/>
      <c r="RLU67" s="262"/>
      <c r="RLV67" s="262"/>
      <c r="RLW67" s="350"/>
      <c r="RLX67" s="262"/>
      <c r="RLY67" s="262"/>
      <c r="RLZ67" s="262"/>
      <c r="RMA67" s="262"/>
      <c r="RMB67" s="262"/>
      <c r="RMC67" s="262"/>
      <c r="RMD67" s="262"/>
      <c r="RME67" s="262"/>
      <c r="RMF67" s="262"/>
      <c r="RMG67" s="470"/>
      <c r="RMH67" s="470"/>
      <c r="RMI67" s="470"/>
      <c r="RMJ67" s="349"/>
      <c r="RMK67" s="262"/>
      <c r="RML67" s="262"/>
      <c r="RMM67" s="262"/>
      <c r="RMN67" s="350"/>
      <c r="RMO67" s="262"/>
      <c r="RMP67" s="262"/>
      <c r="RMQ67" s="262"/>
      <c r="RMR67" s="262"/>
      <c r="RMS67" s="262"/>
      <c r="RMT67" s="262"/>
      <c r="RMU67" s="262"/>
      <c r="RMV67" s="262"/>
      <c r="RMW67" s="262"/>
      <c r="RMX67" s="470"/>
      <c r="RMY67" s="470"/>
      <c r="RMZ67" s="470"/>
      <c r="RNA67" s="349"/>
      <c r="RNB67" s="262"/>
      <c r="RNC67" s="262"/>
      <c r="RND67" s="262"/>
      <c r="RNE67" s="350"/>
      <c r="RNF67" s="262"/>
      <c r="RNG67" s="262"/>
      <c r="RNH67" s="262"/>
      <c r="RNI67" s="262"/>
      <c r="RNJ67" s="262"/>
      <c r="RNK67" s="262"/>
      <c r="RNL67" s="262"/>
      <c r="RNM67" s="262"/>
      <c r="RNN67" s="262"/>
      <c r="RNO67" s="470"/>
      <c r="RNP67" s="470"/>
      <c r="RNQ67" s="470"/>
      <c r="RNR67" s="349"/>
      <c r="RNS67" s="262"/>
      <c r="RNT67" s="262"/>
      <c r="RNU67" s="262"/>
      <c r="RNV67" s="350"/>
      <c r="RNW67" s="262"/>
      <c r="RNX67" s="262"/>
      <c r="RNY67" s="262"/>
      <c r="RNZ67" s="262"/>
      <c r="ROA67" s="262"/>
      <c r="ROB67" s="262"/>
      <c r="ROC67" s="262"/>
      <c r="ROD67" s="262"/>
      <c r="ROE67" s="262"/>
      <c r="ROF67" s="470"/>
      <c r="ROG67" s="470"/>
      <c r="ROH67" s="470"/>
      <c r="ROI67" s="349"/>
      <c r="ROJ67" s="262"/>
      <c r="ROK67" s="262"/>
      <c r="ROL67" s="262"/>
      <c r="ROM67" s="350"/>
      <c r="RON67" s="262"/>
      <c r="ROO67" s="262"/>
      <c r="ROP67" s="262"/>
      <c r="ROQ67" s="262"/>
      <c r="ROR67" s="262"/>
      <c r="ROS67" s="262"/>
      <c r="ROT67" s="262"/>
      <c r="ROU67" s="262"/>
      <c r="ROV67" s="262"/>
      <c r="ROW67" s="470"/>
      <c r="ROX67" s="470"/>
      <c r="ROY67" s="470"/>
      <c r="ROZ67" s="349"/>
      <c r="RPA67" s="262"/>
      <c r="RPB67" s="262"/>
      <c r="RPC67" s="262"/>
      <c r="RPD67" s="350"/>
      <c r="RPE67" s="262"/>
      <c r="RPF67" s="262"/>
      <c r="RPG67" s="262"/>
      <c r="RPH67" s="262"/>
      <c r="RPI67" s="262"/>
      <c r="RPJ67" s="262"/>
      <c r="RPK67" s="262"/>
      <c r="RPL67" s="262"/>
      <c r="RPM67" s="262"/>
      <c r="RPN67" s="470"/>
      <c r="RPO67" s="470"/>
      <c r="RPP67" s="470"/>
      <c r="RPQ67" s="349"/>
      <c r="RPR67" s="262"/>
      <c r="RPS67" s="262"/>
      <c r="RPT67" s="262"/>
      <c r="RPU67" s="350"/>
      <c r="RPV67" s="262"/>
      <c r="RPW67" s="262"/>
      <c r="RPX67" s="262"/>
      <c r="RPY67" s="262"/>
      <c r="RPZ67" s="262"/>
      <c r="RQA67" s="262"/>
      <c r="RQB67" s="262"/>
      <c r="RQC67" s="262"/>
      <c r="RQD67" s="262"/>
      <c r="RQE67" s="470"/>
      <c r="RQF67" s="470"/>
      <c r="RQG67" s="470"/>
      <c r="RQH67" s="349"/>
      <c r="RQI67" s="262"/>
      <c r="RQJ67" s="262"/>
      <c r="RQK67" s="262"/>
      <c r="RQL67" s="350"/>
      <c r="RQM67" s="262"/>
      <c r="RQN67" s="262"/>
      <c r="RQO67" s="262"/>
      <c r="RQP67" s="262"/>
      <c r="RQQ67" s="262"/>
      <c r="RQR67" s="262"/>
      <c r="RQS67" s="262"/>
      <c r="RQT67" s="262"/>
      <c r="RQU67" s="262"/>
      <c r="RQV67" s="470"/>
      <c r="RQW67" s="470"/>
      <c r="RQX67" s="470"/>
      <c r="RQY67" s="349"/>
      <c r="RQZ67" s="262"/>
      <c r="RRA67" s="262"/>
      <c r="RRB67" s="262"/>
      <c r="RRC67" s="350"/>
      <c r="RRD67" s="262"/>
      <c r="RRE67" s="262"/>
      <c r="RRF67" s="262"/>
      <c r="RRG67" s="262"/>
      <c r="RRH67" s="262"/>
      <c r="RRI67" s="262"/>
      <c r="RRJ67" s="262"/>
      <c r="RRK67" s="262"/>
      <c r="RRL67" s="262"/>
      <c r="RRM67" s="470"/>
      <c r="RRN67" s="470"/>
      <c r="RRO67" s="470"/>
      <c r="RRP67" s="349"/>
      <c r="RRQ67" s="262"/>
      <c r="RRR67" s="262"/>
      <c r="RRS67" s="262"/>
      <c r="RRT67" s="350"/>
      <c r="RRU67" s="262"/>
      <c r="RRV67" s="262"/>
      <c r="RRW67" s="262"/>
      <c r="RRX67" s="262"/>
      <c r="RRY67" s="262"/>
      <c r="RRZ67" s="262"/>
      <c r="RSA67" s="262"/>
      <c r="RSB67" s="262"/>
      <c r="RSC67" s="262"/>
      <c r="RSD67" s="470"/>
      <c r="RSE67" s="470"/>
      <c r="RSF67" s="470"/>
      <c r="RSG67" s="349"/>
      <c r="RSH67" s="262"/>
      <c r="RSI67" s="262"/>
      <c r="RSJ67" s="262"/>
      <c r="RSK67" s="350"/>
      <c r="RSL67" s="262"/>
      <c r="RSM67" s="262"/>
      <c r="RSN67" s="262"/>
      <c r="RSO67" s="262"/>
      <c r="RSP67" s="262"/>
      <c r="RSQ67" s="262"/>
      <c r="RSR67" s="262"/>
      <c r="RSS67" s="262"/>
      <c r="RST67" s="262"/>
      <c r="RSU67" s="470"/>
      <c r="RSV67" s="470"/>
      <c r="RSW67" s="470"/>
      <c r="RSX67" s="349"/>
      <c r="RSY67" s="262"/>
      <c r="RSZ67" s="262"/>
      <c r="RTA67" s="262"/>
      <c r="RTB67" s="350"/>
      <c r="RTC67" s="262"/>
      <c r="RTD67" s="262"/>
      <c r="RTE67" s="262"/>
      <c r="RTF67" s="262"/>
      <c r="RTG67" s="262"/>
      <c r="RTH67" s="262"/>
      <c r="RTI67" s="262"/>
      <c r="RTJ67" s="262"/>
      <c r="RTK67" s="262"/>
      <c r="RTL67" s="470"/>
      <c r="RTM67" s="470"/>
      <c r="RTN67" s="470"/>
      <c r="RTO67" s="349"/>
      <c r="RTP67" s="262"/>
      <c r="RTQ67" s="262"/>
      <c r="RTR67" s="262"/>
      <c r="RTS67" s="350"/>
      <c r="RTT67" s="262"/>
      <c r="RTU67" s="262"/>
      <c r="RTV67" s="262"/>
      <c r="RTW67" s="262"/>
      <c r="RTX67" s="262"/>
      <c r="RTY67" s="262"/>
      <c r="RTZ67" s="262"/>
      <c r="RUA67" s="262"/>
      <c r="RUB67" s="262"/>
      <c r="RUC67" s="470"/>
      <c r="RUD67" s="470"/>
      <c r="RUE67" s="470"/>
      <c r="RUF67" s="349"/>
      <c r="RUG67" s="262"/>
      <c r="RUH67" s="262"/>
      <c r="RUI67" s="262"/>
      <c r="RUJ67" s="350"/>
      <c r="RUK67" s="262"/>
      <c r="RUL67" s="262"/>
      <c r="RUM67" s="262"/>
      <c r="RUN67" s="262"/>
      <c r="RUO67" s="262"/>
      <c r="RUP67" s="262"/>
      <c r="RUQ67" s="262"/>
      <c r="RUR67" s="262"/>
      <c r="RUS67" s="262"/>
      <c r="RUT67" s="470"/>
      <c r="RUU67" s="470"/>
      <c r="RUV67" s="470"/>
      <c r="RUW67" s="349"/>
      <c r="RUX67" s="262"/>
      <c r="RUY67" s="262"/>
      <c r="RUZ67" s="262"/>
      <c r="RVA67" s="350"/>
      <c r="RVB67" s="262"/>
      <c r="RVC67" s="262"/>
      <c r="RVD67" s="262"/>
      <c r="RVE67" s="262"/>
      <c r="RVF67" s="262"/>
      <c r="RVG67" s="262"/>
      <c r="RVH67" s="262"/>
      <c r="RVI67" s="262"/>
      <c r="RVJ67" s="262"/>
      <c r="RVK67" s="470"/>
      <c r="RVL67" s="470"/>
      <c r="RVM67" s="470"/>
      <c r="RVN67" s="349"/>
      <c r="RVO67" s="262"/>
      <c r="RVP67" s="262"/>
      <c r="RVQ67" s="262"/>
      <c r="RVR67" s="350"/>
      <c r="RVS67" s="262"/>
      <c r="RVT67" s="262"/>
      <c r="RVU67" s="262"/>
      <c r="RVV67" s="262"/>
      <c r="RVW67" s="262"/>
      <c r="RVX67" s="262"/>
      <c r="RVY67" s="262"/>
      <c r="RVZ67" s="262"/>
      <c r="RWA67" s="262"/>
      <c r="RWB67" s="470"/>
      <c r="RWC67" s="470"/>
      <c r="RWD67" s="470"/>
      <c r="RWE67" s="349"/>
      <c r="RWF67" s="262"/>
      <c r="RWG67" s="262"/>
      <c r="RWH67" s="262"/>
      <c r="RWI67" s="350"/>
      <c r="RWJ67" s="262"/>
      <c r="RWK67" s="262"/>
      <c r="RWL67" s="262"/>
      <c r="RWM67" s="262"/>
      <c r="RWN67" s="262"/>
      <c r="RWO67" s="262"/>
      <c r="RWP67" s="262"/>
      <c r="RWQ67" s="262"/>
      <c r="RWR67" s="262"/>
      <c r="RWS67" s="470"/>
      <c r="RWT67" s="470"/>
      <c r="RWU67" s="470"/>
      <c r="RWV67" s="349"/>
      <c r="RWW67" s="262"/>
      <c r="RWX67" s="262"/>
      <c r="RWY67" s="262"/>
      <c r="RWZ67" s="350"/>
      <c r="RXA67" s="262"/>
      <c r="RXB67" s="262"/>
      <c r="RXC67" s="262"/>
      <c r="RXD67" s="262"/>
      <c r="RXE67" s="262"/>
      <c r="RXF67" s="262"/>
      <c r="RXG67" s="262"/>
      <c r="RXH67" s="262"/>
      <c r="RXI67" s="262"/>
      <c r="RXJ67" s="470"/>
      <c r="RXK67" s="470"/>
      <c r="RXL67" s="470"/>
      <c r="RXM67" s="349"/>
      <c r="RXN67" s="262"/>
      <c r="RXO67" s="262"/>
      <c r="RXP67" s="262"/>
      <c r="RXQ67" s="350"/>
      <c r="RXR67" s="262"/>
      <c r="RXS67" s="262"/>
      <c r="RXT67" s="262"/>
      <c r="RXU67" s="262"/>
      <c r="RXV67" s="262"/>
      <c r="RXW67" s="262"/>
      <c r="RXX67" s="262"/>
      <c r="RXY67" s="262"/>
      <c r="RXZ67" s="262"/>
      <c r="RYA67" s="470"/>
      <c r="RYB67" s="470"/>
      <c r="RYC67" s="470"/>
      <c r="RYD67" s="349"/>
      <c r="RYE67" s="262"/>
      <c r="RYF67" s="262"/>
      <c r="RYG67" s="262"/>
      <c r="RYH67" s="350"/>
      <c r="RYI67" s="262"/>
      <c r="RYJ67" s="262"/>
      <c r="RYK67" s="262"/>
      <c r="RYL67" s="262"/>
      <c r="RYM67" s="262"/>
      <c r="RYN67" s="262"/>
      <c r="RYO67" s="262"/>
      <c r="RYP67" s="262"/>
      <c r="RYQ67" s="262"/>
      <c r="RYR67" s="470"/>
      <c r="RYS67" s="470"/>
      <c r="RYT67" s="470"/>
      <c r="RYU67" s="349"/>
      <c r="RYV67" s="262"/>
      <c r="RYW67" s="262"/>
      <c r="RYX67" s="262"/>
      <c r="RYY67" s="350"/>
      <c r="RYZ67" s="262"/>
      <c r="RZA67" s="262"/>
      <c r="RZB67" s="262"/>
      <c r="RZC67" s="262"/>
      <c r="RZD67" s="262"/>
      <c r="RZE67" s="262"/>
      <c r="RZF67" s="262"/>
      <c r="RZG67" s="262"/>
      <c r="RZH67" s="262"/>
      <c r="RZI67" s="470"/>
      <c r="RZJ67" s="470"/>
      <c r="RZK67" s="470"/>
      <c r="RZL67" s="349"/>
      <c r="RZM67" s="262"/>
      <c r="RZN67" s="262"/>
      <c r="RZO67" s="262"/>
      <c r="RZP67" s="350"/>
      <c r="RZQ67" s="262"/>
      <c r="RZR67" s="262"/>
      <c r="RZS67" s="262"/>
      <c r="RZT67" s="262"/>
      <c r="RZU67" s="262"/>
      <c r="RZV67" s="262"/>
      <c r="RZW67" s="262"/>
      <c r="RZX67" s="262"/>
      <c r="RZY67" s="262"/>
      <c r="RZZ67" s="470"/>
      <c r="SAA67" s="470"/>
      <c r="SAB67" s="470"/>
      <c r="SAC67" s="349"/>
      <c r="SAD67" s="262"/>
      <c r="SAE67" s="262"/>
      <c r="SAF67" s="262"/>
      <c r="SAG67" s="350"/>
      <c r="SAH67" s="262"/>
      <c r="SAI67" s="262"/>
      <c r="SAJ67" s="262"/>
      <c r="SAK67" s="262"/>
      <c r="SAL67" s="262"/>
      <c r="SAM67" s="262"/>
      <c r="SAN67" s="262"/>
      <c r="SAO67" s="262"/>
      <c r="SAP67" s="262"/>
      <c r="SAQ67" s="470"/>
      <c r="SAR67" s="470"/>
      <c r="SAS67" s="470"/>
      <c r="SAT67" s="349"/>
      <c r="SAU67" s="262"/>
      <c r="SAV67" s="262"/>
      <c r="SAW67" s="262"/>
      <c r="SAX67" s="350"/>
      <c r="SAY67" s="262"/>
      <c r="SAZ67" s="262"/>
      <c r="SBA67" s="262"/>
      <c r="SBB67" s="262"/>
      <c r="SBC67" s="262"/>
      <c r="SBD67" s="262"/>
      <c r="SBE67" s="262"/>
      <c r="SBF67" s="262"/>
      <c r="SBG67" s="262"/>
      <c r="SBH67" s="470"/>
      <c r="SBI67" s="470"/>
      <c r="SBJ67" s="470"/>
      <c r="SBK67" s="349"/>
      <c r="SBL67" s="262"/>
      <c r="SBM67" s="262"/>
      <c r="SBN67" s="262"/>
      <c r="SBO67" s="350"/>
      <c r="SBP67" s="262"/>
      <c r="SBQ67" s="262"/>
      <c r="SBR67" s="262"/>
      <c r="SBS67" s="262"/>
      <c r="SBT67" s="262"/>
      <c r="SBU67" s="262"/>
      <c r="SBV67" s="262"/>
      <c r="SBW67" s="262"/>
      <c r="SBX67" s="262"/>
      <c r="SBY67" s="470"/>
      <c r="SBZ67" s="470"/>
      <c r="SCA67" s="470"/>
      <c r="SCB67" s="349"/>
      <c r="SCC67" s="262"/>
      <c r="SCD67" s="262"/>
      <c r="SCE67" s="262"/>
      <c r="SCF67" s="350"/>
      <c r="SCG67" s="262"/>
      <c r="SCH67" s="262"/>
      <c r="SCI67" s="262"/>
      <c r="SCJ67" s="262"/>
      <c r="SCK67" s="262"/>
      <c r="SCL67" s="262"/>
      <c r="SCM67" s="262"/>
      <c r="SCN67" s="262"/>
      <c r="SCO67" s="262"/>
      <c r="SCP67" s="470"/>
      <c r="SCQ67" s="470"/>
      <c r="SCR67" s="470"/>
      <c r="SCS67" s="349"/>
      <c r="SCT67" s="262"/>
      <c r="SCU67" s="262"/>
      <c r="SCV67" s="262"/>
      <c r="SCW67" s="350"/>
      <c r="SCX67" s="262"/>
      <c r="SCY67" s="262"/>
      <c r="SCZ67" s="262"/>
      <c r="SDA67" s="262"/>
      <c r="SDB67" s="262"/>
      <c r="SDC67" s="262"/>
      <c r="SDD67" s="262"/>
      <c r="SDE67" s="262"/>
      <c r="SDF67" s="262"/>
      <c r="SDG67" s="470"/>
      <c r="SDH67" s="470"/>
      <c r="SDI67" s="470"/>
      <c r="SDJ67" s="349"/>
      <c r="SDK67" s="262"/>
      <c r="SDL67" s="262"/>
      <c r="SDM67" s="262"/>
      <c r="SDN67" s="350"/>
      <c r="SDO67" s="262"/>
      <c r="SDP67" s="262"/>
      <c r="SDQ67" s="262"/>
      <c r="SDR67" s="262"/>
      <c r="SDS67" s="262"/>
      <c r="SDT67" s="262"/>
      <c r="SDU67" s="262"/>
      <c r="SDV67" s="262"/>
      <c r="SDW67" s="262"/>
      <c r="SDX67" s="470"/>
      <c r="SDY67" s="470"/>
      <c r="SDZ67" s="470"/>
      <c r="SEA67" s="349"/>
      <c r="SEB67" s="262"/>
      <c r="SEC67" s="262"/>
      <c r="SED67" s="262"/>
      <c r="SEE67" s="350"/>
      <c r="SEF67" s="262"/>
      <c r="SEG67" s="262"/>
      <c r="SEH67" s="262"/>
      <c r="SEI67" s="262"/>
      <c r="SEJ67" s="262"/>
      <c r="SEK67" s="262"/>
      <c r="SEL67" s="262"/>
      <c r="SEM67" s="262"/>
      <c r="SEN67" s="262"/>
      <c r="SEO67" s="470"/>
      <c r="SEP67" s="470"/>
      <c r="SEQ67" s="470"/>
      <c r="SER67" s="349"/>
      <c r="SES67" s="262"/>
      <c r="SET67" s="262"/>
      <c r="SEU67" s="262"/>
      <c r="SEV67" s="350"/>
      <c r="SEW67" s="262"/>
      <c r="SEX67" s="262"/>
      <c r="SEY67" s="262"/>
      <c r="SEZ67" s="262"/>
      <c r="SFA67" s="262"/>
      <c r="SFB67" s="262"/>
      <c r="SFC67" s="262"/>
      <c r="SFD67" s="262"/>
      <c r="SFE67" s="262"/>
      <c r="SFF67" s="470"/>
      <c r="SFG67" s="470"/>
      <c r="SFH67" s="470"/>
      <c r="SFI67" s="349"/>
      <c r="SFJ67" s="262"/>
      <c r="SFK67" s="262"/>
      <c r="SFL67" s="262"/>
      <c r="SFM67" s="350"/>
      <c r="SFN67" s="262"/>
      <c r="SFO67" s="262"/>
      <c r="SFP67" s="262"/>
      <c r="SFQ67" s="262"/>
      <c r="SFR67" s="262"/>
      <c r="SFS67" s="262"/>
      <c r="SFT67" s="262"/>
      <c r="SFU67" s="262"/>
      <c r="SFV67" s="262"/>
      <c r="SFW67" s="470"/>
      <c r="SFX67" s="470"/>
      <c r="SFY67" s="470"/>
      <c r="SFZ67" s="349"/>
      <c r="SGA67" s="262"/>
      <c r="SGB67" s="262"/>
      <c r="SGC67" s="262"/>
      <c r="SGD67" s="350"/>
      <c r="SGE67" s="262"/>
      <c r="SGF67" s="262"/>
      <c r="SGG67" s="262"/>
      <c r="SGH67" s="262"/>
      <c r="SGI67" s="262"/>
      <c r="SGJ67" s="262"/>
      <c r="SGK67" s="262"/>
      <c r="SGL67" s="262"/>
      <c r="SGM67" s="262"/>
      <c r="SGN67" s="470"/>
      <c r="SGO67" s="470"/>
      <c r="SGP67" s="470"/>
      <c r="SGQ67" s="349"/>
      <c r="SGR67" s="262"/>
      <c r="SGS67" s="262"/>
      <c r="SGT67" s="262"/>
      <c r="SGU67" s="350"/>
      <c r="SGV67" s="262"/>
      <c r="SGW67" s="262"/>
      <c r="SGX67" s="262"/>
      <c r="SGY67" s="262"/>
      <c r="SGZ67" s="262"/>
      <c r="SHA67" s="262"/>
      <c r="SHB67" s="262"/>
      <c r="SHC67" s="262"/>
      <c r="SHD67" s="262"/>
      <c r="SHE67" s="470"/>
      <c r="SHF67" s="470"/>
      <c r="SHG67" s="470"/>
      <c r="SHH67" s="349"/>
      <c r="SHI67" s="262"/>
      <c r="SHJ67" s="262"/>
      <c r="SHK67" s="262"/>
      <c r="SHL67" s="350"/>
      <c r="SHM67" s="262"/>
      <c r="SHN67" s="262"/>
      <c r="SHO67" s="262"/>
      <c r="SHP67" s="262"/>
      <c r="SHQ67" s="262"/>
      <c r="SHR67" s="262"/>
      <c r="SHS67" s="262"/>
      <c r="SHT67" s="262"/>
      <c r="SHU67" s="262"/>
      <c r="SHV67" s="470"/>
      <c r="SHW67" s="470"/>
      <c r="SHX67" s="470"/>
      <c r="SHY67" s="349"/>
      <c r="SHZ67" s="262"/>
      <c r="SIA67" s="262"/>
      <c r="SIB67" s="262"/>
      <c r="SIC67" s="350"/>
      <c r="SID67" s="262"/>
      <c r="SIE67" s="262"/>
      <c r="SIF67" s="262"/>
      <c r="SIG67" s="262"/>
      <c r="SIH67" s="262"/>
      <c r="SII67" s="262"/>
      <c r="SIJ67" s="262"/>
      <c r="SIK67" s="262"/>
      <c r="SIL67" s="262"/>
      <c r="SIM67" s="470"/>
      <c r="SIN67" s="470"/>
      <c r="SIO67" s="470"/>
      <c r="SIP67" s="349"/>
      <c r="SIQ67" s="262"/>
      <c r="SIR67" s="262"/>
      <c r="SIS67" s="262"/>
      <c r="SIT67" s="350"/>
      <c r="SIU67" s="262"/>
      <c r="SIV67" s="262"/>
      <c r="SIW67" s="262"/>
      <c r="SIX67" s="262"/>
      <c r="SIY67" s="262"/>
      <c r="SIZ67" s="262"/>
      <c r="SJA67" s="262"/>
      <c r="SJB67" s="262"/>
      <c r="SJC67" s="262"/>
      <c r="SJD67" s="470"/>
      <c r="SJE67" s="470"/>
      <c r="SJF67" s="470"/>
      <c r="SJG67" s="349"/>
      <c r="SJH67" s="262"/>
      <c r="SJI67" s="262"/>
      <c r="SJJ67" s="262"/>
      <c r="SJK67" s="350"/>
      <c r="SJL67" s="262"/>
      <c r="SJM67" s="262"/>
      <c r="SJN67" s="262"/>
      <c r="SJO67" s="262"/>
      <c r="SJP67" s="262"/>
      <c r="SJQ67" s="262"/>
      <c r="SJR67" s="262"/>
      <c r="SJS67" s="262"/>
      <c r="SJT67" s="262"/>
      <c r="SJU67" s="470"/>
      <c r="SJV67" s="470"/>
      <c r="SJW67" s="470"/>
      <c r="SJX67" s="349"/>
      <c r="SJY67" s="262"/>
      <c r="SJZ67" s="262"/>
      <c r="SKA67" s="262"/>
      <c r="SKB67" s="350"/>
      <c r="SKC67" s="262"/>
      <c r="SKD67" s="262"/>
      <c r="SKE67" s="262"/>
      <c r="SKF67" s="262"/>
      <c r="SKG67" s="262"/>
      <c r="SKH67" s="262"/>
      <c r="SKI67" s="262"/>
      <c r="SKJ67" s="262"/>
      <c r="SKK67" s="262"/>
      <c r="SKL67" s="470"/>
      <c r="SKM67" s="470"/>
      <c r="SKN67" s="470"/>
      <c r="SKO67" s="349"/>
      <c r="SKP67" s="262"/>
      <c r="SKQ67" s="262"/>
      <c r="SKR67" s="262"/>
      <c r="SKS67" s="350"/>
      <c r="SKT67" s="262"/>
      <c r="SKU67" s="262"/>
      <c r="SKV67" s="262"/>
      <c r="SKW67" s="262"/>
      <c r="SKX67" s="262"/>
      <c r="SKY67" s="262"/>
      <c r="SKZ67" s="262"/>
      <c r="SLA67" s="262"/>
      <c r="SLB67" s="262"/>
      <c r="SLC67" s="470"/>
      <c r="SLD67" s="470"/>
      <c r="SLE67" s="470"/>
      <c r="SLF67" s="349"/>
      <c r="SLG67" s="262"/>
      <c r="SLH67" s="262"/>
      <c r="SLI67" s="262"/>
      <c r="SLJ67" s="350"/>
      <c r="SLK67" s="262"/>
      <c r="SLL67" s="262"/>
      <c r="SLM67" s="262"/>
      <c r="SLN67" s="262"/>
      <c r="SLO67" s="262"/>
      <c r="SLP67" s="262"/>
      <c r="SLQ67" s="262"/>
      <c r="SLR67" s="262"/>
      <c r="SLS67" s="262"/>
      <c r="SLT67" s="470"/>
      <c r="SLU67" s="470"/>
      <c r="SLV67" s="470"/>
      <c r="SLW67" s="349"/>
      <c r="SLX67" s="262"/>
      <c r="SLY67" s="262"/>
      <c r="SLZ67" s="262"/>
      <c r="SMA67" s="350"/>
      <c r="SMB67" s="262"/>
      <c r="SMC67" s="262"/>
      <c r="SMD67" s="262"/>
      <c r="SME67" s="262"/>
      <c r="SMF67" s="262"/>
      <c r="SMG67" s="262"/>
      <c r="SMH67" s="262"/>
      <c r="SMI67" s="262"/>
      <c r="SMJ67" s="262"/>
      <c r="SMK67" s="470"/>
      <c r="SML67" s="470"/>
      <c r="SMM67" s="470"/>
      <c r="SMN67" s="349"/>
      <c r="SMO67" s="262"/>
      <c r="SMP67" s="262"/>
      <c r="SMQ67" s="262"/>
      <c r="SMR67" s="350"/>
      <c r="SMS67" s="262"/>
      <c r="SMT67" s="262"/>
      <c r="SMU67" s="262"/>
      <c r="SMV67" s="262"/>
      <c r="SMW67" s="262"/>
      <c r="SMX67" s="262"/>
      <c r="SMY67" s="262"/>
      <c r="SMZ67" s="262"/>
      <c r="SNA67" s="262"/>
      <c r="SNB67" s="470"/>
      <c r="SNC67" s="470"/>
      <c r="SND67" s="470"/>
      <c r="SNE67" s="349"/>
      <c r="SNF67" s="262"/>
      <c r="SNG67" s="262"/>
      <c r="SNH67" s="262"/>
      <c r="SNI67" s="350"/>
      <c r="SNJ67" s="262"/>
      <c r="SNK67" s="262"/>
      <c r="SNL67" s="262"/>
      <c r="SNM67" s="262"/>
      <c r="SNN67" s="262"/>
      <c r="SNO67" s="262"/>
      <c r="SNP67" s="262"/>
      <c r="SNQ67" s="262"/>
      <c r="SNR67" s="262"/>
      <c r="SNS67" s="470"/>
      <c r="SNT67" s="470"/>
      <c r="SNU67" s="470"/>
      <c r="SNV67" s="349"/>
      <c r="SNW67" s="262"/>
      <c r="SNX67" s="262"/>
      <c r="SNY67" s="262"/>
      <c r="SNZ67" s="350"/>
      <c r="SOA67" s="262"/>
      <c r="SOB67" s="262"/>
      <c r="SOC67" s="262"/>
      <c r="SOD67" s="262"/>
      <c r="SOE67" s="262"/>
      <c r="SOF67" s="262"/>
      <c r="SOG67" s="262"/>
      <c r="SOH67" s="262"/>
      <c r="SOI67" s="262"/>
      <c r="SOJ67" s="470"/>
      <c r="SOK67" s="470"/>
      <c r="SOL67" s="470"/>
      <c r="SOM67" s="349"/>
      <c r="SON67" s="262"/>
      <c r="SOO67" s="262"/>
      <c r="SOP67" s="262"/>
      <c r="SOQ67" s="350"/>
      <c r="SOR67" s="262"/>
      <c r="SOS67" s="262"/>
      <c r="SOT67" s="262"/>
      <c r="SOU67" s="262"/>
      <c r="SOV67" s="262"/>
      <c r="SOW67" s="262"/>
      <c r="SOX67" s="262"/>
      <c r="SOY67" s="262"/>
      <c r="SOZ67" s="262"/>
      <c r="SPA67" s="470"/>
      <c r="SPB67" s="470"/>
      <c r="SPC67" s="470"/>
      <c r="SPD67" s="349"/>
      <c r="SPE67" s="262"/>
      <c r="SPF67" s="262"/>
      <c r="SPG67" s="262"/>
      <c r="SPH67" s="350"/>
      <c r="SPI67" s="262"/>
      <c r="SPJ67" s="262"/>
      <c r="SPK67" s="262"/>
      <c r="SPL67" s="262"/>
      <c r="SPM67" s="262"/>
      <c r="SPN67" s="262"/>
      <c r="SPO67" s="262"/>
      <c r="SPP67" s="262"/>
      <c r="SPQ67" s="262"/>
      <c r="SPR67" s="470"/>
      <c r="SPS67" s="470"/>
      <c r="SPT67" s="470"/>
      <c r="SPU67" s="349"/>
      <c r="SPV67" s="262"/>
      <c r="SPW67" s="262"/>
      <c r="SPX67" s="262"/>
      <c r="SPY67" s="350"/>
      <c r="SPZ67" s="262"/>
      <c r="SQA67" s="262"/>
      <c r="SQB67" s="262"/>
      <c r="SQC67" s="262"/>
      <c r="SQD67" s="262"/>
      <c r="SQE67" s="262"/>
      <c r="SQF67" s="262"/>
      <c r="SQG67" s="262"/>
      <c r="SQH67" s="262"/>
      <c r="SQI67" s="470"/>
      <c r="SQJ67" s="470"/>
      <c r="SQK67" s="470"/>
      <c r="SQL67" s="349"/>
      <c r="SQM67" s="262"/>
      <c r="SQN67" s="262"/>
      <c r="SQO67" s="262"/>
      <c r="SQP67" s="350"/>
      <c r="SQQ67" s="262"/>
      <c r="SQR67" s="262"/>
      <c r="SQS67" s="262"/>
      <c r="SQT67" s="262"/>
      <c r="SQU67" s="262"/>
      <c r="SQV67" s="262"/>
      <c r="SQW67" s="262"/>
      <c r="SQX67" s="262"/>
      <c r="SQY67" s="262"/>
      <c r="SQZ67" s="470"/>
      <c r="SRA67" s="470"/>
      <c r="SRB67" s="470"/>
      <c r="SRC67" s="349"/>
      <c r="SRD67" s="262"/>
      <c r="SRE67" s="262"/>
      <c r="SRF67" s="262"/>
      <c r="SRG67" s="350"/>
      <c r="SRH67" s="262"/>
      <c r="SRI67" s="262"/>
      <c r="SRJ67" s="262"/>
      <c r="SRK67" s="262"/>
      <c r="SRL67" s="262"/>
      <c r="SRM67" s="262"/>
      <c r="SRN67" s="262"/>
      <c r="SRO67" s="262"/>
      <c r="SRP67" s="262"/>
      <c r="SRQ67" s="470"/>
      <c r="SRR67" s="470"/>
      <c r="SRS67" s="470"/>
      <c r="SRT67" s="349"/>
      <c r="SRU67" s="262"/>
      <c r="SRV67" s="262"/>
      <c r="SRW67" s="262"/>
      <c r="SRX67" s="350"/>
      <c r="SRY67" s="262"/>
      <c r="SRZ67" s="262"/>
      <c r="SSA67" s="262"/>
      <c r="SSB67" s="262"/>
      <c r="SSC67" s="262"/>
      <c r="SSD67" s="262"/>
      <c r="SSE67" s="262"/>
      <c r="SSF67" s="262"/>
      <c r="SSG67" s="262"/>
      <c r="SSH67" s="470"/>
      <c r="SSI67" s="470"/>
      <c r="SSJ67" s="470"/>
      <c r="SSK67" s="349"/>
      <c r="SSL67" s="262"/>
      <c r="SSM67" s="262"/>
      <c r="SSN67" s="262"/>
      <c r="SSO67" s="350"/>
      <c r="SSP67" s="262"/>
      <c r="SSQ67" s="262"/>
      <c r="SSR67" s="262"/>
      <c r="SSS67" s="262"/>
      <c r="SST67" s="262"/>
      <c r="SSU67" s="262"/>
      <c r="SSV67" s="262"/>
      <c r="SSW67" s="262"/>
      <c r="SSX67" s="262"/>
      <c r="SSY67" s="470"/>
      <c r="SSZ67" s="470"/>
      <c r="STA67" s="470"/>
      <c r="STB67" s="349"/>
      <c r="STC67" s="262"/>
      <c r="STD67" s="262"/>
      <c r="STE67" s="262"/>
      <c r="STF67" s="350"/>
      <c r="STG67" s="262"/>
      <c r="STH67" s="262"/>
      <c r="STI67" s="262"/>
      <c r="STJ67" s="262"/>
      <c r="STK67" s="262"/>
      <c r="STL67" s="262"/>
      <c r="STM67" s="262"/>
      <c r="STN67" s="262"/>
      <c r="STO67" s="262"/>
      <c r="STP67" s="470"/>
      <c r="STQ67" s="470"/>
      <c r="STR67" s="470"/>
      <c r="STS67" s="349"/>
      <c r="STT67" s="262"/>
      <c r="STU67" s="262"/>
      <c r="STV67" s="262"/>
      <c r="STW67" s="350"/>
      <c r="STX67" s="262"/>
      <c r="STY67" s="262"/>
      <c r="STZ67" s="262"/>
      <c r="SUA67" s="262"/>
      <c r="SUB67" s="262"/>
      <c r="SUC67" s="262"/>
      <c r="SUD67" s="262"/>
      <c r="SUE67" s="262"/>
      <c r="SUF67" s="262"/>
      <c r="SUG67" s="470"/>
      <c r="SUH67" s="470"/>
      <c r="SUI67" s="470"/>
      <c r="SUJ67" s="349"/>
      <c r="SUK67" s="262"/>
      <c r="SUL67" s="262"/>
      <c r="SUM67" s="262"/>
      <c r="SUN67" s="350"/>
      <c r="SUO67" s="262"/>
      <c r="SUP67" s="262"/>
      <c r="SUQ67" s="262"/>
      <c r="SUR67" s="262"/>
      <c r="SUS67" s="262"/>
      <c r="SUT67" s="262"/>
      <c r="SUU67" s="262"/>
      <c r="SUV67" s="262"/>
      <c r="SUW67" s="262"/>
      <c r="SUX67" s="470"/>
      <c r="SUY67" s="470"/>
      <c r="SUZ67" s="470"/>
      <c r="SVA67" s="349"/>
      <c r="SVB67" s="262"/>
      <c r="SVC67" s="262"/>
      <c r="SVD67" s="262"/>
      <c r="SVE67" s="350"/>
      <c r="SVF67" s="262"/>
      <c r="SVG67" s="262"/>
      <c r="SVH67" s="262"/>
      <c r="SVI67" s="262"/>
      <c r="SVJ67" s="262"/>
      <c r="SVK67" s="262"/>
      <c r="SVL67" s="262"/>
      <c r="SVM67" s="262"/>
      <c r="SVN67" s="262"/>
      <c r="SVO67" s="470"/>
      <c r="SVP67" s="470"/>
      <c r="SVQ67" s="470"/>
      <c r="SVR67" s="349"/>
      <c r="SVS67" s="262"/>
      <c r="SVT67" s="262"/>
      <c r="SVU67" s="262"/>
      <c r="SVV67" s="350"/>
      <c r="SVW67" s="262"/>
      <c r="SVX67" s="262"/>
      <c r="SVY67" s="262"/>
      <c r="SVZ67" s="262"/>
      <c r="SWA67" s="262"/>
      <c r="SWB67" s="262"/>
      <c r="SWC67" s="262"/>
      <c r="SWD67" s="262"/>
      <c r="SWE67" s="262"/>
      <c r="SWF67" s="470"/>
      <c r="SWG67" s="470"/>
      <c r="SWH67" s="470"/>
      <c r="SWI67" s="349"/>
      <c r="SWJ67" s="262"/>
      <c r="SWK67" s="262"/>
      <c r="SWL67" s="262"/>
      <c r="SWM67" s="350"/>
      <c r="SWN67" s="262"/>
      <c r="SWO67" s="262"/>
      <c r="SWP67" s="262"/>
      <c r="SWQ67" s="262"/>
      <c r="SWR67" s="262"/>
      <c r="SWS67" s="262"/>
      <c r="SWT67" s="262"/>
      <c r="SWU67" s="262"/>
      <c r="SWV67" s="262"/>
      <c r="SWW67" s="470"/>
      <c r="SWX67" s="470"/>
      <c r="SWY67" s="470"/>
      <c r="SWZ67" s="349"/>
      <c r="SXA67" s="262"/>
      <c r="SXB67" s="262"/>
      <c r="SXC67" s="262"/>
      <c r="SXD67" s="350"/>
      <c r="SXE67" s="262"/>
      <c r="SXF67" s="262"/>
      <c r="SXG67" s="262"/>
      <c r="SXH67" s="262"/>
      <c r="SXI67" s="262"/>
      <c r="SXJ67" s="262"/>
      <c r="SXK67" s="262"/>
      <c r="SXL67" s="262"/>
      <c r="SXM67" s="262"/>
      <c r="SXN67" s="470"/>
      <c r="SXO67" s="470"/>
      <c r="SXP67" s="470"/>
      <c r="SXQ67" s="349"/>
      <c r="SXR67" s="262"/>
      <c r="SXS67" s="262"/>
      <c r="SXT67" s="262"/>
      <c r="SXU67" s="350"/>
      <c r="SXV67" s="262"/>
      <c r="SXW67" s="262"/>
      <c r="SXX67" s="262"/>
      <c r="SXY67" s="262"/>
      <c r="SXZ67" s="262"/>
      <c r="SYA67" s="262"/>
      <c r="SYB67" s="262"/>
      <c r="SYC67" s="262"/>
      <c r="SYD67" s="262"/>
      <c r="SYE67" s="470"/>
      <c r="SYF67" s="470"/>
      <c r="SYG67" s="470"/>
      <c r="SYH67" s="349"/>
      <c r="SYI67" s="262"/>
      <c r="SYJ67" s="262"/>
      <c r="SYK67" s="262"/>
      <c r="SYL67" s="350"/>
      <c r="SYM67" s="262"/>
      <c r="SYN67" s="262"/>
      <c r="SYO67" s="262"/>
      <c r="SYP67" s="262"/>
      <c r="SYQ67" s="262"/>
      <c r="SYR67" s="262"/>
      <c r="SYS67" s="262"/>
      <c r="SYT67" s="262"/>
      <c r="SYU67" s="262"/>
      <c r="SYV67" s="470"/>
      <c r="SYW67" s="470"/>
      <c r="SYX67" s="470"/>
      <c r="SYY67" s="349"/>
      <c r="SYZ67" s="262"/>
      <c r="SZA67" s="262"/>
      <c r="SZB67" s="262"/>
      <c r="SZC67" s="350"/>
      <c r="SZD67" s="262"/>
      <c r="SZE67" s="262"/>
      <c r="SZF67" s="262"/>
      <c r="SZG67" s="262"/>
      <c r="SZH67" s="262"/>
      <c r="SZI67" s="262"/>
      <c r="SZJ67" s="262"/>
      <c r="SZK67" s="262"/>
      <c r="SZL67" s="262"/>
      <c r="SZM67" s="470"/>
      <c r="SZN67" s="470"/>
      <c r="SZO67" s="470"/>
      <c r="SZP67" s="349"/>
      <c r="SZQ67" s="262"/>
      <c r="SZR67" s="262"/>
      <c r="SZS67" s="262"/>
      <c r="SZT67" s="350"/>
      <c r="SZU67" s="262"/>
      <c r="SZV67" s="262"/>
      <c r="SZW67" s="262"/>
      <c r="SZX67" s="262"/>
      <c r="SZY67" s="262"/>
      <c r="SZZ67" s="262"/>
      <c r="TAA67" s="262"/>
      <c r="TAB67" s="262"/>
      <c r="TAC67" s="262"/>
      <c r="TAD67" s="470"/>
      <c r="TAE67" s="470"/>
      <c r="TAF67" s="470"/>
      <c r="TAG67" s="349"/>
      <c r="TAH67" s="262"/>
      <c r="TAI67" s="262"/>
      <c r="TAJ67" s="262"/>
      <c r="TAK67" s="350"/>
      <c r="TAL67" s="262"/>
      <c r="TAM67" s="262"/>
      <c r="TAN67" s="262"/>
      <c r="TAO67" s="262"/>
      <c r="TAP67" s="262"/>
      <c r="TAQ67" s="262"/>
      <c r="TAR67" s="262"/>
      <c r="TAS67" s="262"/>
      <c r="TAT67" s="262"/>
      <c r="TAU67" s="470"/>
      <c r="TAV67" s="470"/>
      <c r="TAW67" s="470"/>
      <c r="TAX67" s="349"/>
      <c r="TAY67" s="262"/>
      <c r="TAZ67" s="262"/>
      <c r="TBA67" s="262"/>
      <c r="TBB67" s="350"/>
      <c r="TBC67" s="262"/>
      <c r="TBD67" s="262"/>
      <c r="TBE67" s="262"/>
      <c r="TBF67" s="262"/>
      <c r="TBG67" s="262"/>
      <c r="TBH67" s="262"/>
      <c r="TBI67" s="262"/>
      <c r="TBJ67" s="262"/>
      <c r="TBK67" s="262"/>
      <c r="TBL67" s="470"/>
      <c r="TBM67" s="470"/>
      <c r="TBN67" s="470"/>
      <c r="TBO67" s="349"/>
      <c r="TBP67" s="262"/>
      <c r="TBQ67" s="262"/>
      <c r="TBR67" s="262"/>
      <c r="TBS67" s="350"/>
      <c r="TBT67" s="262"/>
      <c r="TBU67" s="262"/>
      <c r="TBV67" s="262"/>
      <c r="TBW67" s="262"/>
      <c r="TBX67" s="262"/>
      <c r="TBY67" s="262"/>
      <c r="TBZ67" s="262"/>
      <c r="TCA67" s="262"/>
      <c r="TCB67" s="262"/>
      <c r="TCC67" s="470"/>
      <c r="TCD67" s="470"/>
      <c r="TCE67" s="470"/>
      <c r="TCF67" s="349"/>
      <c r="TCG67" s="262"/>
      <c r="TCH67" s="262"/>
      <c r="TCI67" s="262"/>
      <c r="TCJ67" s="350"/>
      <c r="TCK67" s="262"/>
      <c r="TCL67" s="262"/>
      <c r="TCM67" s="262"/>
      <c r="TCN67" s="262"/>
      <c r="TCO67" s="262"/>
      <c r="TCP67" s="262"/>
      <c r="TCQ67" s="262"/>
      <c r="TCR67" s="262"/>
      <c r="TCS67" s="262"/>
      <c r="TCT67" s="470"/>
      <c r="TCU67" s="470"/>
      <c r="TCV67" s="470"/>
      <c r="TCW67" s="349"/>
      <c r="TCX67" s="262"/>
      <c r="TCY67" s="262"/>
      <c r="TCZ67" s="262"/>
      <c r="TDA67" s="350"/>
      <c r="TDB67" s="262"/>
      <c r="TDC67" s="262"/>
      <c r="TDD67" s="262"/>
      <c r="TDE67" s="262"/>
      <c r="TDF67" s="262"/>
      <c r="TDG67" s="262"/>
      <c r="TDH67" s="262"/>
      <c r="TDI67" s="262"/>
      <c r="TDJ67" s="262"/>
      <c r="TDK67" s="470"/>
      <c r="TDL67" s="470"/>
      <c r="TDM67" s="470"/>
      <c r="TDN67" s="349"/>
      <c r="TDO67" s="262"/>
      <c r="TDP67" s="262"/>
      <c r="TDQ67" s="262"/>
      <c r="TDR67" s="350"/>
      <c r="TDS67" s="262"/>
      <c r="TDT67" s="262"/>
      <c r="TDU67" s="262"/>
      <c r="TDV67" s="262"/>
      <c r="TDW67" s="262"/>
      <c r="TDX67" s="262"/>
      <c r="TDY67" s="262"/>
      <c r="TDZ67" s="262"/>
      <c r="TEA67" s="262"/>
      <c r="TEB67" s="470"/>
      <c r="TEC67" s="470"/>
      <c r="TED67" s="470"/>
      <c r="TEE67" s="349"/>
      <c r="TEF67" s="262"/>
      <c r="TEG67" s="262"/>
      <c r="TEH67" s="262"/>
      <c r="TEI67" s="350"/>
      <c r="TEJ67" s="262"/>
      <c r="TEK67" s="262"/>
      <c r="TEL67" s="262"/>
      <c r="TEM67" s="262"/>
      <c r="TEN67" s="262"/>
      <c r="TEO67" s="262"/>
      <c r="TEP67" s="262"/>
      <c r="TEQ67" s="262"/>
      <c r="TER67" s="262"/>
      <c r="TES67" s="470"/>
      <c r="TET67" s="470"/>
      <c r="TEU67" s="470"/>
      <c r="TEV67" s="349"/>
      <c r="TEW67" s="262"/>
      <c r="TEX67" s="262"/>
      <c r="TEY67" s="262"/>
      <c r="TEZ67" s="350"/>
      <c r="TFA67" s="262"/>
      <c r="TFB67" s="262"/>
      <c r="TFC67" s="262"/>
      <c r="TFD67" s="262"/>
      <c r="TFE67" s="262"/>
      <c r="TFF67" s="262"/>
      <c r="TFG67" s="262"/>
      <c r="TFH67" s="262"/>
      <c r="TFI67" s="262"/>
      <c r="TFJ67" s="470"/>
      <c r="TFK67" s="470"/>
      <c r="TFL67" s="470"/>
      <c r="TFM67" s="349"/>
      <c r="TFN67" s="262"/>
      <c r="TFO67" s="262"/>
      <c r="TFP67" s="262"/>
      <c r="TFQ67" s="350"/>
      <c r="TFR67" s="262"/>
      <c r="TFS67" s="262"/>
      <c r="TFT67" s="262"/>
      <c r="TFU67" s="262"/>
      <c r="TFV67" s="262"/>
      <c r="TFW67" s="262"/>
      <c r="TFX67" s="262"/>
      <c r="TFY67" s="262"/>
      <c r="TFZ67" s="262"/>
      <c r="TGA67" s="470"/>
      <c r="TGB67" s="470"/>
      <c r="TGC67" s="470"/>
      <c r="TGD67" s="349"/>
      <c r="TGE67" s="262"/>
      <c r="TGF67" s="262"/>
      <c r="TGG67" s="262"/>
      <c r="TGH67" s="350"/>
      <c r="TGI67" s="262"/>
      <c r="TGJ67" s="262"/>
      <c r="TGK67" s="262"/>
      <c r="TGL67" s="262"/>
      <c r="TGM67" s="262"/>
      <c r="TGN67" s="262"/>
      <c r="TGO67" s="262"/>
      <c r="TGP67" s="262"/>
      <c r="TGQ67" s="262"/>
      <c r="TGR67" s="470"/>
      <c r="TGS67" s="470"/>
      <c r="TGT67" s="470"/>
      <c r="TGU67" s="349"/>
      <c r="TGV67" s="262"/>
      <c r="TGW67" s="262"/>
      <c r="TGX67" s="262"/>
      <c r="TGY67" s="350"/>
      <c r="TGZ67" s="262"/>
      <c r="THA67" s="262"/>
      <c r="THB67" s="262"/>
      <c r="THC67" s="262"/>
      <c r="THD67" s="262"/>
      <c r="THE67" s="262"/>
      <c r="THF67" s="262"/>
      <c r="THG67" s="262"/>
      <c r="THH67" s="262"/>
      <c r="THI67" s="470"/>
      <c r="THJ67" s="470"/>
      <c r="THK67" s="470"/>
      <c r="THL67" s="349"/>
      <c r="THM67" s="262"/>
      <c r="THN67" s="262"/>
      <c r="THO67" s="262"/>
      <c r="THP67" s="350"/>
      <c r="THQ67" s="262"/>
      <c r="THR67" s="262"/>
      <c r="THS67" s="262"/>
      <c r="THT67" s="262"/>
      <c r="THU67" s="262"/>
      <c r="THV67" s="262"/>
      <c r="THW67" s="262"/>
      <c r="THX67" s="262"/>
      <c r="THY67" s="262"/>
      <c r="THZ67" s="470"/>
      <c r="TIA67" s="470"/>
      <c r="TIB67" s="470"/>
      <c r="TIC67" s="349"/>
      <c r="TID67" s="262"/>
      <c r="TIE67" s="262"/>
      <c r="TIF67" s="262"/>
      <c r="TIG67" s="350"/>
      <c r="TIH67" s="262"/>
      <c r="TII67" s="262"/>
      <c r="TIJ67" s="262"/>
      <c r="TIK67" s="262"/>
      <c r="TIL67" s="262"/>
      <c r="TIM67" s="262"/>
      <c r="TIN67" s="262"/>
      <c r="TIO67" s="262"/>
      <c r="TIP67" s="262"/>
      <c r="TIQ67" s="470"/>
      <c r="TIR67" s="470"/>
      <c r="TIS67" s="470"/>
      <c r="TIT67" s="349"/>
      <c r="TIU67" s="262"/>
      <c r="TIV67" s="262"/>
      <c r="TIW67" s="262"/>
      <c r="TIX67" s="350"/>
      <c r="TIY67" s="262"/>
      <c r="TIZ67" s="262"/>
      <c r="TJA67" s="262"/>
      <c r="TJB67" s="262"/>
      <c r="TJC67" s="262"/>
      <c r="TJD67" s="262"/>
      <c r="TJE67" s="262"/>
      <c r="TJF67" s="262"/>
      <c r="TJG67" s="262"/>
      <c r="TJH67" s="470"/>
      <c r="TJI67" s="470"/>
      <c r="TJJ67" s="470"/>
      <c r="TJK67" s="349"/>
      <c r="TJL67" s="262"/>
      <c r="TJM67" s="262"/>
      <c r="TJN67" s="262"/>
      <c r="TJO67" s="350"/>
      <c r="TJP67" s="262"/>
      <c r="TJQ67" s="262"/>
      <c r="TJR67" s="262"/>
      <c r="TJS67" s="262"/>
      <c r="TJT67" s="262"/>
      <c r="TJU67" s="262"/>
      <c r="TJV67" s="262"/>
      <c r="TJW67" s="262"/>
      <c r="TJX67" s="262"/>
      <c r="TJY67" s="470"/>
      <c r="TJZ67" s="470"/>
      <c r="TKA67" s="470"/>
      <c r="TKB67" s="349"/>
      <c r="TKC67" s="262"/>
      <c r="TKD67" s="262"/>
      <c r="TKE67" s="262"/>
      <c r="TKF67" s="350"/>
      <c r="TKG67" s="262"/>
      <c r="TKH67" s="262"/>
      <c r="TKI67" s="262"/>
      <c r="TKJ67" s="262"/>
      <c r="TKK67" s="262"/>
      <c r="TKL67" s="262"/>
      <c r="TKM67" s="262"/>
      <c r="TKN67" s="262"/>
      <c r="TKO67" s="262"/>
      <c r="TKP67" s="470"/>
      <c r="TKQ67" s="470"/>
      <c r="TKR67" s="470"/>
      <c r="TKS67" s="349"/>
      <c r="TKT67" s="262"/>
      <c r="TKU67" s="262"/>
      <c r="TKV67" s="262"/>
      <c r="TKW67" s="350"/>
      <c r="TKX67" s="262"/>
      <c r="TKY67" s="262"/>
      <c r="TKZ67" s="262"/>
      <c r="TLA67" s="262"/>
      <c r="TLB67" s="262"/>
      <c r="TLC67" s="262"/>
      <c r="TLD67" s="262"/>
      <c r="TLE67" s="262"/>
      <c r="TLF67" s="262"/>
      <c r="TLG67" s="470"/>
      <c r="TLH67" s="470"/>
      <c r="TLI67" s="470"/>
      <c r="TLJ67" s="349"/>
      <c r="TLK67" s="262"/>
      <c r="TLL67" s="262"/>
      <c r="TLM67" s="262"/>
      <c r="TLN67" s="350"/>
      <c r="TLO67" s="262"/>
      <c r="TLP67" s="262"/>
      <c r="TLQ67" s="262"/>
      <c r="TLR67" s="262"/>
      <c r="TLS67" s="262"/>
      <c r="TLT67" s="262"/>
      <c r="TLU67" s="262"/>
      <c r="TLV67" s="262"/>
      <c r="TLW67" s="262"/>
      <c r="TLX67" s="470"/>
      <c r="TLY67" s="470"/>
      <c r="TLZ67" s="470"/>
      <c r="TMA67" s="349"/>
      <c r="TMB67" s="262"/>
      <c r="TMC67" s="262"/>
      <c r="TMD67" s="262"/>
      <c r="TME67" s="350"/>
      <c r="TMF67" s="262"/>
      <c r="TMG67" s="262"/>
      <c r="TMH67" s="262"/>
      <c r="TMI67" s="262"/>
      <c r="TMJ67" s="262"/>
      <c r="TMK67" s="262"/>
      <c r="TML67" s="262"/>
      <c r="TMM67" s="262"/>
      <c r="TMN67" s="262"/>
      <c r="TMO67" s="470"/>
      <c r="TMP67" s="470"/>
      <c r="TMQ67" s="470"/>
      <c r="TMR67" s="349"/>
      <c r="TMS67" s="262"/>
      <c r="TMT67" s="262"/>
      <c r="TMU67" s="262"/>
      <c r="TMV67" s="350"/>
      <c r="TMW67" s="262"/>
      <c r="TMX67" s="262"/>
      <c r="TMY67" s="262"/>
      <c r="TMZ67" s="262"/>
      <c r="TNA67" s="262"/>
      <c r="TNB67" s="262"/>
      <c r="TNC67" s="262"/>
      <c r="TND67" s="262"/>
      <c r="TNE67" s="262"/>
      <c r="TNF67" s="470"/>
      <c r="TNG67" s="470"/>
      <c r="TNH67" s="470"/>
      <c r="TNI67" s="349"/>
      <c r="TNJ67" s="262"/>
      <c r="TNK67" s="262"/>
      <c r="TNL67" s="262"/>
      <c r="TNM67" s="350"/>
      <c r="TNN67" s="262"/>
      <c r="TNO67" s="262"/>
      <c r="TNP67" s="262"/>
      <c r="TNQ67" s="262"/>
      <c r="TNR67" s="262"/>
      <c r="TNS67" s="262"/>
      <c r="TNT67" s="262"/>
      <c r="TNU67" s="262"/>
      <c r="TNV67" s="262"/>
      <c r="TNW67" s="470"/>
      <c r="TNX67" s="470"/>
      <c r="TNY67" s="470"/>
      <c r="TNZ67" s="349"/>
      <c r="TOA67" s="262"/>
      <c r="TOB67" s="262"/>
      <c r="TOC67" s="262"/>
      <c r="TOD67" s="350"/>
      <c r="TOE67" s="262"/>
      <c r="TOF67" s="262"/>
      <c r="TOG67" s="262"/>
      <c r="TOH67" s="262"/>
      <c r="TOI67" s="262"/>
      <c r="TOJ67" s="262"/>
      <c r="TOK67" s="262"/>
      <c r="TOL67" s="262"/>
      <c r="TOM67" s="262"/>
      <c r="TON67" s="470"/>
      <c r="TOO67" s="470"/>
      <c r="TOP67" s="470"/>
      <c r="TOQ67" s="349"/>
      <c r="TOR67" s="262"/>
      <c r="TOS67" s="262"/>
      <c r="TOT67" s="262"/>
      <c r="TOU67" s="350"/>
      <c r="TOV67" s="262"/>
      <c r="TOW67" s="262"/>
      <c r="TOX67" s="262"/>
      <c r="TOY67" s="262"/>
      <c r="TOZ67" s="262"/>
      <c r="TPA67" s="262"/>
      <c r="TPB67" s="262"/>
      <c r="TPC67" s="262"/>
      <c r="TPD67" s="262"/>
      <c r="TPE67" s="470"/>
      <c r="TPF67" s="470"/>
      <c r="TPG67" s="470"/>
      <c r="TPH67" s="349"/>
      <c r="TPI67" s="262"/>
      <c r="TPJ67" s="262"/>
      <c r="TPK67" s="262"/>
      <c r="TPL67" s="350"/>
      <c r="TPM67" s="262"/>
      <c r="TPN67" s="262"/>
      <c r="TPO67" s="262"/>
      <c r="TPP67" s="262"/>
      <c r="TPQ67" s="262"/>
      <c r="TPR67" s="262"/>
      <c r="TPS67" s="262"/>
      <c r="TPT67" s="262"/>
      <c r="TPU67" s="262"/>
      <c r="TPV67" s="470"/>
      <c r="TPW67" s="470"/>
      <c r="TPX67" s="470"/>
      <c r="TPY67" s="349"/>
      <c r="TPZ67" s="262"/>
      <c r="TQA67" s="262"/>
      <c r="TQB67" s="262"/>
      <c r="TQC67" s="350"/>
      <c r="TQD67" s="262"/>
      <c r="TQE67" s="262"/>
      <c r="TQF67" s="262"/>
      <c r="TQG67" s="262"/>
      <c r="TQH67" s="262"/>
      <c r="TQI67" s="262"/>
      <c r="TQJ67" s="262"/>
      <c r="TQK67" s="262"/>
      <c r="TQL67" s="262"/>
      <c r="TQM67" s="470"/>
      <c r="TQN67" s="470"/>
      <c r="TQO67" s="470"/>
      <c r="TQP67" s="349"/>
      <c r="TQQ67" s="262"/>
      <c r="TQR67" s="262"/>
      <c r="TQS67" s="262"/>
      <c r="TQT67" s="350"/>
      <c r="TQU67" s="262"/>
      <c r="TQV67" s="262"/>
      <c r="TQW67" s="262"/>
      <c r="TQX67" s="262"/>
      <c r="TQY67" s="262"/>
      <c r="TQZ67" s="262"/>
      <c r="TRA67" s="262"/>
      <c r="TRB67" s="262"/>
      <c r="TRC67" s="262"/>
      <c r="TRD67" s="470"/>
      <c r="TRE67" s="470"/>
      <c r="TRF67" s="470"/>
      <c r="TRG67" s="349"/>
      <c r="TRH67" s="262"/>
      <c r="TRI67" s="262"/>
      <c r="TRJ67" s="262"/>
      <c r="TRK67" s="350"/>
      <c r="TRL67" s="262"/>
      <c r="TRM67" s="262"/>
      <c r="TRN67" s="262"/>
      <c r="TRO67" s="262"/>
      <c r="TRP67" s="262"/>
      <c r="TRQ67" s="262"/>
      <c r="TRR67" s="262"/>
      <c r="TRS67" s="262"/>
      <c r="TRT67" s="262"/>
      <c r="TRU67" s="470"/>
      <c r="TRV67" s="470"/>
      <c r="TRW67" s="470"/>
      <c r="TRX67" s="349"/>
      <c r="TRY67" s="262"/>
      <c r="TRZ67" s="262"/>
      <c r="TSA67" s="262"/>
      <c r="TSB67" s="350"/>
      <c r="TSC67" s="262"/>
      <c r="TSD67" s="262"/>
      <c r="TSE67" s="262"/>
      <c r="TSF67" s="262"/>
      <c r="TSG67" s="262"/>
      <c r="TSH67" s="262"/>
      <c r="TSI67" s="262"/>
      <c r="TSJ67" s="262"/>
      <c r="TSK67" s="262"/>
      <c r="TSL67" s="470"/>
      <c r="TSM67" s="470"/>
      <c r="TSN67" s="470"/>
      <c r="TSO67" s="349"/>
      <c r="TSP67" s="262"/>
      <c r="TSQ67" s="262"/>
      <c r="TSR67" s="262"/>
      <c r="TSS67" s="350"/>
      <c r="TST67" s="262"/>
      <c r="TSU67" s="262"/>
      <c r="TSV67" s="262"/>
      <c r="TSW67" s="262"/>
      <c r="TSX67" s="262"/>
      <c r="TSY67" s="262"/>
      <c r="TSZ67" s="262"/>
      <c r="TTA67" s="262"/>
      <c r="TTB67" s="262"/>
      <c r="TTC67" s="470"/>
      <c r="TTD67" s="470"/>
      <c r="TTE67" s="470"/>
      <c r="TTF67" s="349"/>
      <c r="TTG67" s="262"/>
      <c r="TTH67" s="262"/>
      <c r="TTI67" s="262"/>
      <c r="TTJ67" s="350"/>
      <c r="TTK67" s="262"/>
      <c r="TTL67" s="262"/>
      <c r="TTM67" s="262"/>
      <c r="TTN67" s="262"/>
      <c r="TTO67" s="262"/>
      <c r="TTP67" s="262"/>
      <c r="TTQ67" s="262"/>
      <c r="TTR67" s="262"/>
      <c r="TTS67" s="262"/>
      <c r="TTT67" s="470"/>
      <c r="TTU67" s="470"/>
      <c r="TTV67" s="470"/>
      <c r="TTW67" s="349"/>
      <c r="TTX67" s="262"/>
      <c r="TTY67" s="262"/>
      <c r="TTZ67" s="262"/>
      <c r="TUA67" s="350"/>
      <c r="TUB67" s="262"/>
      <c r="TUC67" s="262"/>
      <c r="TUD67" s="262"/>
      <c r="TUE67" s="262"/>
      <c r="TUF67" s="262"/>
      <c r="TUG67" s="262"/>
      <c r="TUH67" s="262"/>
      <c r="TUI67" s="262"/>
      <c r="TUJ67" s="262"/>
      <c r="TUK67" s="470"/>
      <c r="TUL67" s="470"/>
      <c r="TUM67" s="470"/>
      <c r="TUN67" s="349"/>
      <c r="TUO67" s="262"/>
      <c r="TUP67" s="262"/>
      <c r="TUQ67" s="262"/>
      <c r="TUR67" s="350"/>
      <c r="TUS67" s="262"/>
      <c r="TUT67" s="262"/>
      <c r="TUU67" s="262"/>
      <c r="TUV67" s="262"/>
      <c r="TUW67" s="262"/>
      <c r="TUX67" s="262"/>
      <c r="TUY67" s="262"/>
      <c r="TUZ67" s="262"/>
      <c r="TVA67" s="262"/>
      <c r="TVB67" s="470"/>
      <c r="TVC67" s="470"/>
      <c r="TVD67" s="470"/>
      <c r="TVE67" s="349"/>
      <c r="TVF67" s="262"/>
      <c r="TVG67" s="262"/>
      <c r="TVH67" s="262"/>
      <c r="TVI67" s="350"/>
      <c r="TVJ67" s="262"/>
      <c r="TVK67" s="262"/>
      <c r="TVL67" s="262"/>
      <c r="TVM67" s="262"/>
      <c r="TVN67" s="262"/>
      <c r="TVO67" s="262"/>
      <c r="TVP67" s="262"/>
      <c r="TVQ67" s="262"/>
      <c r="TVR67" s="262"/>
      <c r="TVS67" s="470"/>
      <c r="TVT67" s="470"/>
      <c r="TVU67" s="470"/>
      <c r="TVV67" s="349"/>
      <c r="TVW67" s="262"/>
      <c r="TVX67" s="262"/>
      <c r="TVY67" s="262"/>
      <c r="TVZ67" s="350"/>
      <c r="TWA67" s="262"/>
      <c r="TWB67" s="262"/>
      <c r="TWC67" s="262"/>
      <c r="TWD67" s="262"/>
      <c r="TWE67" s="262"/>
      <c r="TWF67" s="262"/>
      <c r="TWG67" s="262"/>
      <c r="TWH67" s="262"/>
      <c r="TWI67" s="262"/>
      <c r="TWJ67" s="470"/>
      <c r="TWK67" s="470"/>
      <c r="TWL67" s="470"/>
      <c r="TWM67" s="349"/>
      <c r="TWN67" s="262"/>
      <c r="TWO67" s="262"/>
      <c r="TWP67" s="262"/>
      <c r="TWQ67" s="350"/>
      <c r="TWR67" s="262"/>
      <c r="TWS67" s="262"/>
      <c r="TWT67" s="262"/>
      <c r="TWU67" s="262"/>
      <c r="TWV67" s="262"/>
      <c r="TWW67" s="262"/>
      <c r="TWX67" s="262"/>
      <c r="TWY67" s="262"/>
      <c r="TWZ67" s="262"/>
      <c r="TXA67" s="470"/>
      <c r="TXB67" s="470"/>
      <c r="TXC67" s="470"/>
      <c r="TXD67" s="349"/>
      <c r="TXE67" s="262"/>
      <c r="TXF67" s="262"/>
      <c r="TXG67" s="262"/>
      <c r="TXH67" s="350"/>
      <c r="TXI67" s="262"/>
      <c r="TXJ67" s="262"/>
      <c r="TXK67" s="262"/>
      <c r="TXL67" s="262"/>
      <c r="TXM67" s="262"/>
      <c r="TXN67" s="262"/>
      <c r="TXO67" s="262"/>
      <c r="TXP67" s="262"/>
      <c r="TXQ67" s="262"/>
      <c r="TXR67" s="470"/>
      <c r="TXS67" s="470"/>
      <c r="TXT67" s="470"/>
      <c r="TXU67" s="349"/>
      <c r="TXV67" s="262"/>
      <c r="TXW67" s="262"/>
      <c r="TXX67" s="262"/>
      <c r="TXY67" s="350"/>
      <c r="TXZ67" s="262"/>
      <c r="TYA67" s="262"/>
      <c r="TYB67" s="262"/>
      <c r="TYC67" s="262"/>
      <c r="TYD67" s="262"/>
      <c r="TYE67" s="262"/>
      <c r="TYF67" s="262"/>
      <c r="TYG67" s="262"/>
      <c r="TYH67" s="262"/>
      <c r="TYI67" s="470"/>
      <c r="TYJ67" s="470"/>
      <c r="TYK67" s="470"/>
      <c r="TYL67" s="349"/>
      <c r="TYM67" s="262"/>
      <c r="TYN67" s="262"/>
      <c r="TYO67" s="262"/>
      <c r="TYP67" s="350"/>
      <c r="TYQ67" s="262"/>
      <c r="TYR67" s="262"/>
      <c r="TYS67" s="262"/>
      <c r="TYT67" s="262"/>
      <c r="TYU67" s="262"/>
      <c r="TYV67" s="262"/>
      <c r="TYW67" s="262"/>
      <c r="TYX67" s="262"/>
      <c r="TYY67" s="262"/>
      <c r="TYZ67" s="470"/>
      <c r="TZA67" s="470"/>
      <c r="TZB67" s="470"/>
      <c r="TZC67" s="349"/>
      <c r="TZD67" s="262"/>
      <c r="TZE67" s="262"/>
      <c r="TZF67" s="262"/>
      <c r="TZG67" s="350"/>
      <c r="TZH67" s="262"/>
      <c r="TZI67" s="262"/>
      <c r="TZJ67" s="262"/>
      <c r="TZK67" s="262"/>
      <c r="TZL67" s="262"/>
      <c r="TZM67" s="262"/>
      <c r="TZN67" s="262"/>
      <c r="TZO67" s="262"/>
      <c r="TZP67" s="262"/>
      <c r="TZQ67" s="470"/>
      <c r="TZR67" s="470"/>
      <c r="TZS67" s="470"/>
      <c r="TZT67" s="349"/>
      <c r="TZU67" s="262"/>
      <c r="TZV67" s="262"/>
      <c r="TZW67" s="262"/>
      <c r="TZX67" s="350"/>
      <c r="TZY67" s="262"/>
      <c r="TZZ67" s="262"/>
      <c r="UAA67" s="262"/>
      <c r="UAB67" s="262"/>
      <c r="UAC67" s="262"/>
      <c r="UAD67" s="262"/>
      <c r="UAE67" s="262"/>
      <c r="UAF67" s="262"/>
      <c r="UAG67" s="262"/>
      <c r="UAH67" s="470"/>
      <c r="UAI67" s="470"/>
      <c r="UAJ67" s="470"/>
      <c r="UAK67" s="349"/>
      <c r="UAL67" s="262"/>
      <c r="UAM67" s="262"/>
      <c r="UAN67" s="262"/>
      <c r="UAO67" s="350"/>
      <c r="UAP67" s="262"/>
      <c r="UAQ67" s="262"/>
      <c r="UAR67" s="262"/>
      <c r="UAS67" s="262"/>
      <c r="UAT67" s="262"/>
      <c r="UAU67" s="262"/>
      <c r="UAV67" s="262"/>
      <c r="UAW67" s="262"/>
      <c r="UAX67" s="262"/>
      <c r="UAY67" s="470"/>
      <c r="UAZ67" s="470"/>
      <c r="UBA67" s="470"/>
      <c r="UBB67" s="349"/>
      <c r="UBC67" s="262"/>
      <c r="UBD67" s="262"/>
      <c r="UBE67" s="262"/>
      <c r="UBF67" s="350"/>
      <c r="UBG67" s="262"/>
      <c r="UBH67" s="262"/>
      <c r="UBI67" s="262"/>
      <c r="UBJ67" s="262"/>
      <c r="UBK67" s="262"/>
      <c r="UBL67" s="262"/>
      <c r="UBM67" s="262"/>
      <c r="UBN67" s="262"/>
      <c r="UBO67" s="262"/>
      <c r="UBP67" s="470"/>
      <c r="UBQ67" s="470"/>
      <c r="UBR67" s="470"/>
      <c r="UBS67" s="349"/>
      <c r="UBT67" s="262"/>
      <c r="UBU67" s="262"/>
      <c r="UBV67" s="262"/>
      <c r="UBW67" s="350"/>
      <c r="UBX67" s="262"/>
      <c r="UBY67" s="262"/>
      <c r="UBZ67" s="262"/>
      <c r="UCA67" s="262"/>
      <c r="UCB67" s="262"/>
      <c r="UCC67" s="262"/>
      <c r="UCD67" s="262"/>
      <c r="UCE67" s="262"/>
      <c r="UCF67" s="262"/>
      <c r="UCG67" s="470"/>
      <c r="UCH67" s="470"/>
      <c r="UCI67" s="470"/>
      <c r="UCJ67" s="349"/>
      <c r="UCK67" s="262"/>
      <c r="UCL67" s="262"/>
      <c r="UCM67" s="262"/>
      <c r="UCN67" s="350"/>
      <c r="UCO67" s="262"/>
      <c r="UCP67" s="262"/>
      <c r="UCQ67" s="262"/>
      <c r="UCR67" s="262"/>
      <c r="UCS67" s="262"/>
      <c r="UCT67" s="262"/>
      <c r="UCU67" s="262"/>
      <c r="UCV67" s="262"/>
      <c r="UCW67" s="262"/>
      <c r="UCX67" s="470"/>
      <c r="UCY67" s="470"/>
      <c r="UCZ67" s="470"/>
      <c r="UDA67" s="349"/>
      <c r="UDB67" s="262"/>
      <c r="UDC67" s="262"/>
      <c r="UDD67" s="262"/>
      <c r="UDE67" s="350"/>
      <c r="UDF67" s="262"/>
      <c r="UDG67" s="262"/>
      <c r="UDH67" s="262"/>
      <c r="UDI67" s="262"/>
      <c r="UDJ67" s="262"/>
      <c r="UDK67" s="262"/>
      <c r="UDL67" s="262"/>
      <c r="UDM67" s="262"/>
      <c r="UDN67" s="262"/>
      <c r="UDO67" s="470"/>
      <c r="UDP67" s="470"/>
      <c r="UDQ67" s="470"/>
      <c r="UDR67" s="349"/>
      <c r="UDS67" s="262"/>
      <c r="UDT67" s="262"/>
      <c r="UDU67" s="262"/>
      <c r="UDV67" s="350"/>
      <c r="UDW67" s="262"/>
      <c r="UDX67" s="262"/>
      <c r="UDY67" s="262"/>
      <c r="UDZ67" s="262"/>
      <c r="UEA67" s="262"/>
      <c r="UEB67" s="262"/>
      <c r="UEC67" s="262"/>
      <c r="UED67" s="262"/>
      <c r="UEE67" s="262"/>
      <c r="UEF67" s="470"/>
      <c r="UEG67" s="470"/>
      <c r="UEH67" s="470"/>
      <c r="UEI67" s="349"/>
      <c r="UEJ67" s="262"/>
      <c r="UEK67" s="262"/>
      <c r="UEL67" s="262"/>
      <c r="UEM67" s="350"/>
      <c r="UEN67" s="262"/>
      <c r="UEO67" s="262"/>
      <c r="UEP67" s="262"/>
      <c r="UEQ67" s="262"/>
      <c r="UER67" s="262"/>
      <c r="UES67" s="262"/>
      <c r="UET67" s="262"/>
      <c r="UEU67" s="262"/>
      <c r="UEV67" s="262"/>
      <c r="UEW67" s="470"/>
      <c r="UEX67" s="470"/>
      <c r="UEY67" s="470"/>
      <c r="UEZ67" s="349"/>
      <c r="UFA67" s="262"/>
      <c r="UFB67" s="262"/>
      <c r="UFC67" s="262"/>
      <c r="UFD67" s="350"/>
      <c r="UFE67" s="262"/>
      <c r="UFF67" s="262"/>
      <c r="UFG67" s="262"/>
      <c r="UFH67" s="262"/>
      <c r="UFI67" s="262"/>
      <c r="UFJ67" s="262"/>
      <c r="UFK67" s="262"/>
      <c r="UFL67" s="262"/>
      <c r="UFM67" s="262"/>
      <c r="UFN67" s="470"/>
      <c r="UFO67" s="470"/>
      <c r="UFP67" s="470"/>
      <c r="UFQ67" s="349"/>
      <c r="UFR67" s="262"/>
      <c r="UFS67" s="262"/>
      <c r="UFT67" s="262"/>
      <c r="UFU67" s="350"/>
      <c r="UFV67" s="262"/>
      <c r="UFW67" s="262"/>
      <c r="UFX67" s="262"/>
      <c r="UFY67" s="262"/>
      <c r="UFZ67" s="262"/>
      <c r="UGA67" s="262"/>
      <c r="UGB67" s="262"/>
      <c r="UGC67" s="262"/>
      <c r="UGD67" s="262"/>
      <c r="UGE67" s="470"/>
      <c r="UGF67" s="470"/>
      <c r="UGG67" s="470"/>
      <c r="UGH67" s="349"/>
      <c r="UGI67" s="262"/>
      <c r="UGJ67" s="262"/>
      <c r="UGK67" s="262"/>
      <c r="UGL67" s="350"/>
      <c r="UGM67" s="262"/>
      <c r="UGN67" s="262"/>
      <c r="UGO67" s="262"/>
      <c r="UGP67" s="262"/>
      <c r="UGQ67" s="262"/>
      <c r="UGR67" s="262"/>
      <c r="UGS67" s="262"/>
      <c r="UGT67" s="262"/>
      <c r="UGU67" s="262"/>
      <c r="UGV67" s="470"/>
      <c r="UGW67" s="470"/>
      <c r="UGX67" s="470"/>
      <c r="UGY67" s="349"/>
      <c r="UGZ67" s="262"/>
      <c r="UHA67" s="262"/>
      <c r="UHB67" s="262"/>
      <c r="UHC67" s="350"/>
      <c r="UHD67" s="262"/>
      <c r="UHE67" s="262"/>
      <c r="UHF67" s="262"/>
      <c r="UHG67" s="262"/>
      <c r="UHH67" s="262"/>
      <c r="UHI67" s="262"/>
      <c r="UHJ67" s="262"/>
      <c r="UHK67" s="262"/>
      <c r="UHL67" s="262"/>
      <c r="UHM67" s="470"/>
      <c r="UHN67" s="470"/>
      <c r="UHO67" s="470"/>
      <c r="UHP67" s="349"/>
      <c r="UHQ67" s="262"/>
      <c r="UHR67" s="262"/>
      <c r="UHS67" s="262"/>
      <c r="UHT67" s="350"/>
      <c r="UHU67" s="262"/>
      <c r="UHV67" s="262"/>
      <c r="UHW67" s="262"/>
      <c r="UHX67" s="262"/>
      <c r="UHY67" s="262"/>
      <c r="UHZ67" s="262"/>
      <c r="UIA67" s="262"/>
      <c r="UIB67" s="262"/>
      <c r="UIC67" s="262"/>
      <c r="UID67" s="470"/>
      <c r="UIE67" s="470"/>
      <c r="UIF67" s="470"/>
      <c r="UIG67" s="349"/>
      <c r="UIH67" s="262"/>
      <c r="UII67" s="262"/>
      <c r="UIJ67" s="262"/>
      <c r="UIK67" s="350"/>
      <c r="UIL67" s="262"/>
      <c r="UIM67" s="262"/>
      <c r="UIN67" s="262"/>
      <c r="UIO67" s="262"/>
      <c r="UIP67" s="262"/>
      <c r="UIQ67" s="262"/>
      <c r="UIR67" s="262"/>
      <c r="UIS67" s="262"/>
      <c r="UIT67" s="262"/>
      <c r="UIU67" s="470"/>
      <c r="UIV67" s="470"/>
      <c r="UIW67" s="470"/>
      <c r="UIX67" s="349"/>
      <c r="UIY67" s="262"/>
      <c r="UIZ67" s="262"/>
      <c r="UJA67" s="262"/>
      <c r="UJB67" s="350"/>
      <c r="UJC67" s="262"/>
      <c r="UJD67" s="262"/>
      <c r="UJE67" s="262"/>
      <c r="UJF67" s="262"/>
      <c r="UJG67" s="262"/>
      <c r="UJH67" s="262"/>
      <c r="UJI67" s="262"/>
      <c r="UJJ67" s="262"/>
      <c r="UJK67" s="262"/>
      <c r="UJL67" s="470"/>
      <c r="UJM67" s="470"/>
      <c r="UJN67" s="470"/>
      <c r="UJO67" s="349"/>
      <c r="UJP67" s="262"/>
      <c r="UJQ67" s="262"/>
      <c r="UJR67" s="262"/>
      <c r="UJS67" s="350"/>
      <c r="UJT67" s="262"/>
      <c r="UJU67" s="262"/>
      <c r="UJV67" s="262"/>
      <c r="UJW67" s="262"/>
      <c r="UJX67" s="262"/>
      <c r="UJY67" s="262"/>
      <c r="UJZ67" s="262"/>
      <c r="UKA67" s="262"/>
      <c r="UKB67" s="262"/>
      <c r="UKC67" s="470"/>
      <c r="UKD67" s="470"/>
      <c r="UKE67" s="470"/>
      <c r="UKF67" s="349"/>
      <c r="UKG67" s="262"/>
      <c r="UKH67" s="262"/>
      <c r="UKI67" s="262"/>
      <c r="UKJ67" s="350"/>
      <c r="UKK67" s="262"/>
      <c r="UKL67" s="262"/>
      <c r="UKM67" s="262"/>
      <c r="UKN67" s="262"/>
      <c r="UKO67" s="262"/>
      <c r="UKP67" s="262"/>
      <c r="UKQ67" s="262"/>
      <c r="UKR67" s="262"/>
      <c r="UKS67" s="262"/>
      <c r="UKT67" s="470"/>
      <c r="UKU67" s="470"/>
      <c r="UKV67" s="470"/>
      <c r="UKW67" s="349"/>
      <c r="UKX67" s="262"/>
      <c r="UKY67" s="262"/>
      <c r="UKZ67" s="262"/>
      <c r="ULA67" s="350"/>
      <c r="ULB67" s="262"/>
      <c r="ULC67" s="262"/>
      <c r="ULD67" s="262"/>
      <c r="ULE67" s="262"/>
      <c r="ULF67" s="262"/>
      <c r="ULG67" s="262"/>
      <c r="ULH67" s="262"/>
      <c r="ULI67" s="262"/>
      <c r="ULJ67" s="262"/>
      <c r="ULK67" s="470"/>
      <c r="ULL67" s="470"/>
      <c r="ULM67" s="470"/>
      <c r="ULN67" s="349"/>
      <c r="ULO67" s="262"/>
      <c r="ULP67" s="262"/>
      <c r="ULQ67" s="262"/>
      <c r="ULR67" s="350"/>
      <c r="ULS67" s="262"/>
      <c r="ULT67" s="262"/>
      <c r="ULU67" s="262"/>
      <c r="ULV67" s="262"/>
      <c r="ULW67" s="262"/>
      <c r="ULX67" s="262"/>
      <c r="ULY67" s="262"/>
      <c r="ULZ67" s="262"/>
      <c r="UMA67" s="262"/>
      <c r="UMB67" s="470"/>
      <c r="UMC67" s="470"/>
      <c r="UMD67" s="470"/>
      <c r="UME67" s="349"/>
      <c r="UMF67" s="262"/>
      <c r="UMG67" s="262"/>
      <c r="UMH67" s="262"/>
      <c r="UMI67" s="350"/>
      <c r="UMJ67" s="262"/>
      <c r="UMK67" s="262"/>
      <c r="UML67" s="262"/>
      <c r="UMM67" s="262"/>
      <c r="UMN67" s="262"/>
      <c r="UMO67" s="262"/>
      <c r="UMP67" s="262"/>
      <c r="UMQ67" s="262"/>
      <c r="UMR67" s="262"/>
      <c r="UMS67" s="470"/>
      <c r="UMT67" s="470"/>
      <c r="UMU67" s="470"/>
      <c r="UMV67" s="349"/>
      <c r="UMW67" s="262"/>
      <c r="UMX67" s="262"/>
      <c r="UMY67" s="262"/>
      <c r="UMZ67" s="350"/>
      <c r="UNA67" s="262"/>
      <c r="UNB67" s="262"/>
      <c r="UNC67" s="262"/>
      <c r="UND67" s="262"/>
      <c r="UNE67" s="262"/>
      <c r="UNF67" s="262"/>
      <c r="UNG67" s="262"/>
      <c r="UNH67" s="262"/>
      <c r="UNI67" s="262"/>
      <c r="UNJ67" s="470"/>
      <c r="UNK67" s="470"/>
      <c r="UNL67" s="470"/>
      <c r="UNM67" s="349"/>
      <c r="UNN67" s="262"/>
      <c r="UNO67" s="262"/>
      <c r="UNP67" s="262"/>
      <c r="UNQ67" s="350"/>
      <c r="UNR67" s="262"/>
      <c r="UNS67" s="262"/>
      <c r="UNT67" s="262"/>
      <c r="UNU67" s="262"/>
      <c r="UNV67" s="262"/>
      <c r="UNW67" s="262"/>
      <c r="UNX67" s="262"/>
      <c r="UNY67" s="262"/>
      <c r="UNZ67" s="262"/>
      <c r="UOA67" s="470"/>
      <c r="UOB67" s="470"/>
      <c r="UOC67" s="470"/>
      <c r="UOD67" s="349"/>
      <c r="UOE67" s="262"/>
      <c r="UOF67" s="262"/>
      <c r="UOG67" s="262"/>
      <c r="UOH67" s="350"/>
      <c r="UOI67" s="262"/>
      <c r="UOJ67" s="262"/>
      <c r="UOK67" s="262"/>
      <c r="UOL67" s="262"/>
      <c r="UOM67" s="262"/>
      <c r="UON67" s="262"/>
      <c r="UOO67" s="262"/>
      <c r="UOP67" s="262"/>
      <c r="UOQ67" s="262"/>
      <c r="UOR67" s="470"/>
      <c r="UOS67" s="470"/>
      <c r="UOT67" s="470"/>
      <c r="UOU67" s="349"/>
      <c r="UOV67" s="262"/>
      <c r="UOW67" s="262"/>
      <c r="UOX67" s="262"/>
      <c r="UOY67" s="350"/>
      <c r="UOZ67" s="262"/>
      <c r="UPA67" s="262"/>
      <c r="UPB67" s="262"/>
      <c r="UPC67" s="262"/>
      <c r="UPD67" s="262"/>
      <c r="UPE67" s="262"/>
      <c r="UPF67" s="262"/>
      <c r="UPG67" s="262"/>
      <c r="UPH67" s="262"/>
      <c r="UPI67" s="470"/>
      <c r="UPJ67" s="470"/>
      <c r="UPK67" s="470"/>
      <c r="UPL67" s="349"/>
      <c r="UPM67" s="262"/>
      <c r="UPN67" s="262"/>
      <c r="UPO67" s="262"/>
      <c r="UPP67" s="350"/>
      <c r="UPQ67" s="262"/>
      <c r="UPR67" s="262"/>
      <c r="UPS67" s="262"/>
      <c r="UPT67" s="262"/>
      <c r="UPU67" s="262"/>
      <c r="UPV67" s="262"/>
      <c r="UPW67" s="262"/>
      <c r="UPX67" s="262"/>
      <c r="UPY67" s="262"/>
      <c r="UPZ67" s="470"/>
      <c r="UQA67" s="470"/>
      <c r="UQB67" s="470"/>
      <c r="UQC67" s="349"/>
      <c r="UQD67" s="262"/>
      <c r="UQE67" s="262"/>
      <c r="UQF67" s="262"/>
      <c r="UQG67" s="350"/>
      <c r="UQH67" s="262"/>
      <c r="UQI67" s="262"/>
      <c r="UQJ67" s="262"/>
      <c r="UQK67" s="262"/>
      <c r="UQL67" s="262"/>
      <c r="UQM67" s="262"/>
      <c r="UQN67" s="262"/>
      <c r="UQO67" s="262"/>
      <c r="UQP67" s="262"/>
      <c r="UQQ67" s="470"/>
      <c r="UQR67" s="470"/>
      <c r="UQS67" s="470"/>
      <c r="UQT67" s="349"/>
      <c r="UQU67" s="262"/>
      <c r="UQV67" s="262"/>
      <c r="UQW67" s="262"/>
      <c r="UQX67" s="350"/>
      <c r="UQY67" s="262"/>
      <c r="UQZ67" s="262"/>
      <c r="URA67" s="262"/>
      <c r="URB67" s="262"/>
      <c r="URC67" s="262"/>
      <c r="URD67" s="262"/>
      <c r="URE67" s="262"/>
      <c r="URF67" s="262"/>
      <c r="URG67" s="262"/>
      <c r="URH67" s="470"/>
      <c r="URI67" s="470"/>
      <c r="URJ67" s="470"/>
      <c r="URK67" s="349"/>
      <c r="URL67" s="262"/>
      <c r="URM67" s="262"/>
      <c r="URN67" s="262"/>
      <c r="URO67" s="350"/>
      <c r="URP67" s="262"/>
      <c r="URQ67" s="262"/>
      <c r="URR67" s="262"/>
      <c r="URS67" s="262"/>
      <c r="URT67" s="262"/>
      <c r="URU67" s="262"/>
      <c r="URV67" s="262"/>
      <c r="URW67" s="262"/>
      <c r="URX67" s="262"/>
      <c r="URY67" s="470"/>
      <c r="URZ67" s="470"/>
      <c r="USA67" s="470"/>
      <c r="USB67" s="349"/>
      <c r="USC67" s="262"/>
      <c r="USD67" s="262"/>
      <c r="USE67" s="262"/>
      <c r="USF67" s="350"/>
      <c r="USG67" s="262"/>
      <c r="USH67" s="262"/>
      <c r="USI67" s="262"/>
      <c r="USJ67" s="262"/>
      <c r="USK67" s="262"/>
      <c r="USL67" s="262"/>
      <c r="USM67" s="262"/>
      <c r="USN67" s="262"/>
      <c r="USO67" s="262"/>
      <c r="USP67" s="470"/>
      <c r="USQ67" s="470"/>
      <c r="USR67" s="470"/>
      <c r="USS67" s="349"/>
      <c r="UST67" s="262"/>
      <c r="USU67" s="262"/>
      <c r="USV67" s="262"/>
      <c r="USW67" s="350"/>
      <c r="USX67" s="262"/>
      <c r="USY67" s="262"/>
      <c r="USZ67" s="262"/>
      <c r="UTA67" s="262"/>
      <c r="UTB67" s="262"/>
      <c r="UTC67" s="262"/>
      <c r="UTD67" s="262"/>
      <c r="UTE67" s="262"/>
      <c r="UTF67" s="262"/>
      <c r="UTG67" s="470"/>
      <c r="UTH67" s="470"/>
      <c r="UTI67" s="470"/>
      <c r="UTJ67" s="349"/>
      <c r="UTK67" s="262"/>
      <c r="UTL67" s="262"/>
      <c r="UTM67" s="262"/>
      <c r="UTN67" s="350"/>
      <c r="UTO67" s="262"/>
      <c r="UTP67" s="262"/>
      <c r="UTQ67" s="262"/>
      <c r="UTR67" s="262"/>
      <c r="UTS67" s="262"/>
      <c r="UTT67" s="262"/>
      <c r="UTU67" s="262"/>
      <c r="UTV67" s="262"/>
      <c r="UTW67" s="262"/>
      <c r="UTX67" s="470"/>
      <c r="UTY67" s="470"/>
      <c r="UTZ67" s="470"/>
      <c r="UUA67" s="349"/>
      <c r="UUB67" s="262"/>
      <c r="UUC67" s="262"/>
      <c r="UUD67" s="262"/>
      <c r="UUE67" s="350"/>
      <c r="UUF67" s="262"/>
      <c r="UUG67" s="262"/>
      <c r="UUH67" s="262"/>
      <c r="UUI67" s="262"/>
      <c r="UUJ67" s="262"/>
      <c r="UUK67" s="262"/>
      <c r="UUL67" s="262"/>
      <c r="UUM67" s="262"/>
      <c r="UUN67" s="262"/>
      <c r="UUO67" s="470"/>
      <c r="UUP67" s="470"/>
      <c r="UUQ67" s="470"/>
      <c r="UUR67" s="349"/>
      <c r="UUS67" s="262"/>
      <c r="UUT67" s="262"/>
      <c r="UUU67" s="262"/>
      <c r="UUV67" s="350"/>
      <c r="UUW67" s="262"/>
      <c r="UUX67" s="262"/>
      <c r="UUY67" s="262"/>
      <c r="UUZ67" s="262"/>
      <c r="UVA67" s="262"/>
      <c r="UVB67" s="262"/>
      <c r="UVC67" s="262"/>
      <c r="UVD67" s="262"/>
      <c r="UVE67" s="262"/>
      <c r="UVF67" s="470"/>
      <c r="UVG67" s="470"/>
      <c r="UVH67" s="470"/>
      <c r="UVI67" s="349"/>
      <c r="UVJ67" s="262"/>
      <c r="UVK67" s="262"/>
      <c r="UVL67" s="262"/>
      <c r="UVM67" s="350"/>
      <c r="UVN67" s="262"/>
      <c r="UVO67" s="262"/>
      <c r="UVP67" s="262"/>
      <c r="UVQ67" s="262"/>
      <c r="UVR67" s="262"/>
      <c r="UVS67" s="262"/>
      <c r="UVT67" s="262"/>
      <c r="UVU67" s="262"/>
      <c r="UVV67" s="262"/>
      <c r="UVW67" s="470"/>
      <c r="UVX67" s="470"/>
      <c r="UVY67" s="470"/>
      <c r="UVZ67" s="349"/>
      <c r="UWA67" s="262"/>
      <c r="UWB67" s="262"/>
      <c r="UWC67" s="262"/>
      <c r="UWD67" s="350"/>
      <c r="UWE67" s="262"/>
      <c r="UWF67" s="262"/>
      <c r="UWG67" s="262"/>
      <c r="UWH67" s="262"/>
      <c r="UWI67" s="262"/>
      <c r="UWJ67" s="262"/>
      <c r="UWK67" s="262"/>
      <c r="UWL67" s="262"/>
      <c r="UWM67" s="262"/>
      <c r="UWN67" s="470"/>
      <c r="UWO67" s="470"/>
      <c r="UWP67" s="470"/>
      <c r="UWQ67" s="349"/>
      <c r="UWR67" s="262"/>
      <c r="UWS67" s="262"/>
      <c r="UWT67" s="262"/>
      <c r="UWU67" s="350"/>
      <c r="UWV67" s="262"/>
      <c r="UWW67" s="262"/>
      <c r="UWX67" s="262"/>
      <c r="UWY67" s="262"/>
      <c r="UWZ67" s="262"/>
      <c r="UXA67" s="262"/>
      <c r="UXB67" s="262"/>
      <c r="UXC67" s="262"/>
      <c r="UXD67" s="262"/>
      <c r="UXE67" s="470"/>
      <c r="UXF67" s="470"/>
      <c r="UXG67" s="470"/>
      <c r="UXH67" s="349"/>
      <c r="UXI67" s="262"/>
      <c r="UXJ67" s="262"/>
      <c r="UXK67" s="262"/>
      <c r="UXL67" s="350"/>
      <c r="UXM67" s="262"/>
      <c r="UXN67" s="262"/>
      <c r="UXO67" s="262"/>
      <c r="UXP67" s="262"/>
      <c r="UXQ67" s="262"/>
      <c r="UXR67" s="262"/>
      <c r="UXS67" s="262"/>
      <c r="UXT67" s="262"/>
      <c r="UXU67" s="262"/>
      <c r="UXV67" s="470"/>
      <c r="UXW67" s="470"/>
      <c r="UXX67" s="470"/>
      <c r="UXY67" s="349"/>
      <c r="UXZ67" s="262"/>
      <c r="UYA67" s="262"/>
      <c r="UYB67" s="262"/>
      <c r="UYC67" s="350"/>
      <c r="UYD67" s="262"/>
      <c r="UYE67" s="262"/>
      <c r="UYF67" s="262"/>
      <c r="UYG67" s="262"/>
      <c r="UYH67" s="262"/>
      <c r="UYI67" s="262"/>
      <c r="UYJ67" s="262"/>
      <c r="UYK67" s="262"/>
      <c r="UYL67" s="262"/>
      <c r="UYM67" s="470"/>
      <c r="UYN67" s="470"/>
      <c r="UYO67" s="470"/>
      <c r="UYP67" s="349"/>
      <c r="UYQ67" s="262"/>
      <c r="UYR67" s="262"/>
      <c r="UYS67" s="262"/>
      <c r="UYT67" s="350"/>
      <c r="UYU67" s="262"/>
      <c r="UYV67" s="262"/>
      <c r="UYW67" s="262"/>
      <c r="UYX67" s="262"/>
      <c r="UYY67" s="262"/>
      <c r="UYZ67" s="262"/>
      <c r="UZA67" s="262"/>
      <c r="UZB67" s="262"/>
      <c r="UZC67" s="262"/>
      <c r="UZD67" s="470"/>
      <c r="UZE67" s="470"/>
      <c r="UZF67" s="470"/>
      <c r="UZG67" s="349"/>
      <c r="UZH67" s="262"/>
      <c r="UZI67" s="262"/>
      <c r="UZJ67" s="262"/>
      <c r="UZK67" s="350"/>
      <c r="UZL67" s="262"/>
      <c r="UZM67" s="262"/>
      <c r="UZN67" s="262"/>
      <c r="UZO67" s="262"/>
      <c r="UZP67" s="262"/>
      <c r="UZQ67" s="262"/>
      <c r="UZR67" s="262"/>
      <c r="UZS67" s="262"/>
      <c r="UZT67" s="262"/>
      <c r="UZU67" s="470"/>
      <c r="UZV67" s="470"/>
      <c r="UZW67" s="470"/>
      <c r="UZX67" s="349"/>
      <c r="UZY67" s="262"/>
      <c r="UZZ67" s="262"/>
      <c r="VAA67" s="262"/>
      <c r="VAB67" s="350"/>
      <c r="VAC67" s="262"/>
      <c r="VAD67" s="262"/>
      <c r="VAE67" s="262"/>
      <c r="VAF67" s="262"/>
      <c r="VAG67" s="262"/>
      <c r="VAH67" s="262"/>
      <c r="VAI67" s="262"/>
      <c r="VAJ67" s="262"/>
      <c r="VAK67" s="262"/>
      <c r="VAL67" s="470"/>
      <c r="VAM67" s="470"/>
      <c r="VAN67" s="470"/>
      <c r="VAO67" s="349"/>
      <c r="VAP67" s="262"/>
      <c r="VAQ67" s="262"/>
      <c r="VAR67" s="262"/>
      <c r="VAS67" s="350"/>
      <c r="VAT67" s="262"/>
      <c r="VAU67" s="262"/>
      <c r="VAV67" s="262"/>
      <c r="VAW67" s="262"/>
      <c r="VAX67" s="262"/>
      <c r="VAY67" s="262"/>
      <c r="VAZ67" s="262"/>
      <c r="VBA67" s="262"/>
      <c r="VBB67" s="262"/>
      <c r="VBC67" s="470"/>
      <c r="VBD67" s="470"/>
      <c r="VBE67" s="470"/>
      <c r="VBF67" s="349"/>
      <c r="VBG67" s="262"/>
      <c r="VBH67" s="262"/>
      <c r="VBI67" s="262"/>
      <c r="VBJ67" s="350"/>
      <c r="VBK67" s="262"/>
      <c r="VBL67" s="262"/>
      <c r="VBM67" s="262"/>
      <c r="VBN67" s="262"/>
      <c r="VBO67" s="262"/>
      <c r="VBP67" s="262"/>
      <c r="VBQ67" s="262"/>
      <c r="VBR67" s="262"/>
      <c r="VBS67" s="262"/>
      <c r="VBT67" s="470"/>
      <c r="VBU67" s="470"/>
      <c r="VBV67" s="470"/>
      <c r="VBW67" s="349"/>
      <c r="VBX67" s="262"/>
      <c r="VBY67" s="262"/>
      <c r="VBZ67" s="262"/>
      <c r="VCA67" s="350"/>
      <c r="VCB67" s="262"/>
      <c r="VCC67" s="262"/>
      <c r="VCD67" s="262"/>
      <c r="VCE67" s="262"/>
      <c r="VCF67" s="262"/>
      <c r="VCG67" s="262"/>
      <c r="VCH67" s="262"/>
      <c r="VCI67" s="262"/>
      <c r="VCJ67" s="262"/>
      <c r="VCK67" s="470"/>
      <c r="VCL67" s="470"/>
      <c r="VCM67" s="470"/>
      <c r="VCN67" s="349"/>
      <c r="VCO67" s="262"/>
      <c r="VCP67" s="262"/>
      <c r="VCQ67" s="262"/>
      <c r="VCR67" s="350"/>
      <c r="VCS67" s="262"/>
      <c r="VCT67" s="262"/>
      <c r="VCU67" s="262"/>
      <c r="VCV67" s="262"/>
      <c r="VCW67" s="262"/>
      <c r="VCX67" s="262"/>
      <c r="VCY67" s="262"/>
      <c r="VCZ67" s="262"/>
      <c r="VDA67" s="262"/>
      <c r="VDB67" s="470"/>
      <c r="VDC67" s="470"/>
      <c r="VDD67" s="470"/>
      <c r="VDE67" s="349"/>
      <c r="VDF67" s="262"/>
      <c r="VDG67" s="262"/>
      <c r="VDH67" s="262"/>
      <c r="VDI67" s="350"/>
      <c r="VDJ67" s="262"/>
      <c r="VDK67" s="262"/>
      <c r="VDL67" s="262"/>
      <c r="VDM67" s="262"/>
      <c r="VDN67" s="262"/>
      <c r="VDO67" s="262"/>
      <c r="VDP67" s="262"/>
      <c r="VDQ67" s="262"/>
      <c r="VDR67" s="262"/>
      <c r="VDS67" s="470"/>
      <c r="VDT67" s="470"/>
      <c r="VDU67" s="470"/>
      <c r="VDV67" s="349"/>
      <c r="VDW67" s="262"/>
      <c r="VDX67" s="262"/>
      <c r="VDY67" s="262"/>
      <c r="VDZ67" s="350"/>
      <c r="VEA67" s="262"/>
      <c r="VEB67" s="262"/>
      <c r="VEC67" s="262"/>
      <c r="VED67" s="262"/>
      <c r="VEE67" s="262"/>
      <c r="VEF67" s="262"/>
      <c r="VEG67" s="262"/>
      <c r="VEH67" s="262"/>
      <c r="VEI67" s="262"/>
      <c r="VEJ67" s="470"/>
      <c r="VEK67" s="470"/>
      <c r="VEL67" s="470"/>
      <c r="VEM67" s="349"/>
      <c r="VEN67" s="262"/>
      <c r="VEO67" s="262"/>
      <c r="VEP67" s="262"/>
      <c r="VEQ67" s="350"/>
      <c r="VER67" s="262"/>
      <c r="VES67" s="262"/>
      <c r="VET67" s="262"/>
      <c r="VEU67" s="262"/>
      <c r="VEV67" s="262"/>
      <c r="VEW67" s="262"/>
      <c r="VEX67" s="262"/>
      <c r="VEY67" s="262"/>
      <c r="VEZ67" s="262"/>
      <c r="VFA67" s="470"/>
      <c r="VFB67" s="470"/>
      <c r="VFC67" s="470"/>
      <c r="VFD67" s="349"/>
      <c r="VFE67" s="262"/>
      <c r="VFF67" s="262"/>
      <c r="VFG67" s="262"/>
      <c r="VFH67" s="350"/>
      <c r="VFI67" s="262"/>
      <c r="VFJ67" s="262"/>
      <c r="VFK67" s="262"/>
      <c r="VFL67" s="262"/>
      <c r="VFM67" s="262"/>
      <c r="VFN67" s="262"/>
      <c r="VFO67" s="262"/>
      <c r="VFP67" s="262"/>
      <c r="VFQ67" s="262"/>
      <c r="VFR67" s="470"/>
      <c r="VFS67" s="470"/>
      <c r="VFT67" s="470"/>
      <c r="VFU67" s="349"/>
      <c r="VFV67" s="262"/>
      <c r="VFW67" s="262"/>
      <c r="VFX67" s="262"/>
      <c r="VFY67" s="350"/>
      <c r="VFZ67" s="262"/>
      <c r="VGA67" s="262"/>
      <c r="VGB67" s="262"/>
      <c r="VGC67" s="262"/>
      <c r="VGD67" s="262"/>
      <c r="VGE67" s="262"/>
      <c r="VGF67" s="262"/>
      <c r="VGG67" s="262"/>
      <c r="VGH67" s="262"/>
      <c r="VGI67" s="470"/>
      <c r="VGJ67" s="470"/>
      <c r="VGK67" s="470"/>
      <c r="VGL67" s="349"/>
      <c r="VGM67" s="262"/>
      <c r="VGN67" s="262"/>
      <c r="VGO67" s="262"/>
      <c r="VGP67" s="350"/>
      <c r="VGQ67" s="262"/>
      <c r="VGR67" s="262"/>
      <c r="VGS67" s="262"/>
      <c r="VGT67" s="262"/>
      <c r="VGU67" s="262"/>
      <c r="VGV67" s="262"/>
      <c r="VGW67" s="262"/>
      <c r="VGX67" s="262"/>
      <c r="VGY67" s="262"/>
      <c r="VGZ67" s="470"/>
      <c r="VHA67" s="470"/>
      <c r="VHB67" s="470"/>
      <c r="VHC67" s="349"/>
      <c r="VHD67" s="262"/>
      <c r="VHE67" s="262"/>
      <c r="VHF67" s="262"/>
      <c r="VHG67" s="350"/>
      <c r="VHH67" s="262"/>
      <c r="VHI67" s="262"/>
      <c r="VHJ67" s="262"/>
      <c r="VHK67" s="262"/>
      <c r="VHL67" s="262"/>
      <c r="VHM67" s="262"/>
      <c r="VHN67" s="262"/>
      <c r="VHO67" s="262"/>
      <c r="VHP67" s="262"/>
      <c r="VHQ67" s="470"/>
      <c r="VHR67" s="470"/>
      <c r="VHS67" s="470"/>
      <c r="VHT67" s="349"/>
      <c r="VHU67" s="262"/>
      <c r="VHV67" s="262"/>
      <c r="VHW67" s="262"/>
      <c r="VHX67" s="350"/>
      <c r="VHY67" s="262"/>
      <c r="VHZ67" s="262"/>
      <c r="VIA67" s="262"/>
      <c r="VIB67" s="262"/>
      <c r="VIC67" s="262"/>
      <c r="VID67" s="262"/>
      <c r="VIE67" s="262"/>
      <c r="VIF67" s="262"/>
      <c r="VIG67" s="262"/>
      <c r="VIH67" s="470"/>
      <c r="VII67" s="470"/>
      <c r="VIJ67" s="470"/>
      <c r="VIK67" s="349"/>
      <c r="VIL67" s="262"/>
      <c r="VIM67" s="262"/>
      <c r="VIN67" s="262"/>
      <c r="VIO67" s="350"/>
      <c r="VIP67" s="262"/>
      <c r="VIQ67" s="262"/>
      <c r="VIR67" s="262"/>
      <c r="VIS67" s="262"/>
      <c r="VIT67" s="262"/>
      <c r="VIU67" s="262"/>
      <c r="VIV67" s="262"/>
      <c r="VIW67" s="262"/>
      <c r="VIX67" s="262"/>
      <c r="VIY67" s="470"/>
      <c r="VIZ67" s="470"/>
      <c r="VJA67" s="470"/>
      <c r="VJB67" s="349"/>
      <c r="VJC67" s="262"/>
      <c r="VJD67" s="262"/>
      <c r="VJE67" s="262"/>
      <c r="VJF67" s="350"/>
      <c r="VJG67" s="262"/>
      <c r="VJH67" s="262"/>
      <c r="VJI67" s="262"/>
      <c r="VJJ67" s="262"/>
      <c r="VJK67" s="262"/>
      <c r="VJL67" s="262"/>
      <c r="VJM67" s="262"/>
      <c r="VJN67" s="262"/>
      <c r="VJO67" s="262"/>
      <c r="VJP67" s="470"/>
      <c r="VJQ67" s="470"/>
      <c r="VJR67" s="470"/>
      <c r="VJS67" s="349"/>
      <c r="VJT67" s="262"/>
      <c r="VJU67" s="262"/>
      <c r="VJV67" s="262"/>
      <c r="VJW67" s="350"/>
      <c r="VJX67" s="262"/>
      <c r="VJY67" s="262"/>
      <c r="VJZ67" s="262"/>
      <c r="VKA67" s="262"/>
      <c r="VKB67" s="262"/>
      <c r="VKC67" s="262"/>
      <c r="VKD67" s="262"/>
      <c r="VKE67" s="262"/>
      <c r="VKF67" s="262"/>
      <c r="VKG67" s="470"/>
      <c r="VKH67" s="470"/>
      <c r="VKI67" s="470"/>
      <c r="VKJ67" s="349"/>
      <c r="VKK67" s="262"/>
      <c r="VKL67" s="262"/>
      <c r="VKM67" s="262"/>
      <c r="VKN67" s="350"/>
      <c r="VKO67" s="262"/>
      <c r="VKP67" s="262"/>
      <c r="VKQ67" s="262"/>
      <c r="VKR67" s="262"/>
      <c r="VKS67" s="262"/>
      <c r="VKT67" s="262"/>
      <c r="VKU67" s="262"/>
      <c r="VKV67" s="262"/>
      <c r="VKW67" s="262"/>
      <c r="VKX67" s="470"/>
      <c r="VKY67" s="470"/>
      <c r="VKZ67" s="470"/>
      <c r="VLA67" s="349"/>
      <c r="VLB67" s="262"/>
      <c r="VLC67" s="262"/>
      <c r="VLD67" s="262"/>
      <c r="VLE67" s="350"/>
      <c r="VLF67" s="262"/>
      <c r="VLG67" s="262"/>
      <c r="VLH67" s="262"/>
      <c r="VLI67" s="262"/>
      <c r="VLJ67" s="262"/>
      <c r="VLK67" s="262"/>
      <c r="VLL67" s="262"/>
      <c r="VLM67" s="262"/>
      <c r="VLN67" s="262"/>
      <c r="VLO67" s="470"/>
      <c r="VLP67" s="470"/>
      <c r="VLQ67" s="470"/>
      <c r="VLR67" s="349"/>
      <c r="VLS67" s="262"/>
      <c r="VLT67" s="262"/>
      <c r="VLU67" s="262"/>
      <c r="VLV67" s="350"/>
      <c r="VLW67" s="262"/>
      <c r="VLX67" s="262"/>
      <c r="VLY67" s="262"/>
      <c r="VLZ67" s="262"/>
      <c r="VMA67" s="262"/>
      <c r="VMB67" s="262"/>
      <c r="VMC67" s="262"/>
      <c r="VMD67" s="262"/>
      <c r="VME67" s="262"/>
      <c r="VMF67" s="470"/>
      <c r="VMG67" s="470"/>
      <c r="VMH67" s="470"/>
      <c r="VMI67" s="349"/>
      <c r="VMJ67" s="262"/>
      <c r="VMK67" s="262"/>
      <c r="VML67" s="262"/>
      <c r="VMM67" s="350"/>
      <c r="VMN67" s="262"/>
      <c r="VMO67" s="262"/>
      <c r="VMP67" s="262"/>
      <c r="VMQ67" s="262"/>
      <c r="VMR67" s="262"/>
      <c r="VMS67" s="262"/>
      <c r="VMT67" s="262"/>
      <c r="VMU67" s="262"/>
      <c r="VMV67" s="262"/>
      <c r="VMW67" s="470"/>
      <c r="VMX67" s="470"/>
      <c r="VMY67" s="470"/>
      <c r="VMZ67" s="349"/>
      <c r="VNA67" s="262"/>
      <c r="VNB67" s="262"/>
      <c r="VNC67" s="262"/>
      <c r="VND67" s="350"/>
      <c r="VNE67" s="262"/>
      <c r="VNF67" s="262"/>
      <c r="VNG67" s="262"/>
      <c r="VNH67" s="262"/>
      <c r="VNI67" s="262"/>
      <c r="VNJ67" s="262"/>
      <c r="VNK67" s="262"/>
      <c r="VNL67" s="262"/>
      <c r="VNM67" s="262"/>
      <c r="VNN67" s="470"/>
      <c r="VNO67" s="470"/>
      <c r="VNP67" s="470"/>
      <c r="VNQ67" s="349"/>
      <c r="VNR67" s="262"/>
      <c r="VNS67" s="262"/>
      <c r="VNT67" s="262"/>
      <c r="VNU67" s="350"/>
      <c r="VNV67" s="262"/>
      <c r="VNW67" s="262"/>
      <c r="VNX67" s="262"/>
      <c r="VNY67" s="262"/>
      <c r="VNZ67" s="262"/>
      <c r="VOA67" s="262"/>
      <c r="VOB67" s="262"/>
      <c r="VOC67" s="262"/>
      <c r="VOD67" s="262"/>
      <c r="VOE67" s="470"/>
      <c r="VOF67" s="470"/>
      <c r="VOG67" s="470"/>
      <c r="VOH67" s="349"/>
      <c r="VOI67" s="262"/>
      <c r="VOJ67" s="262"/>
      <c r="VOK67" s="262"/>
      <c r="VOL67" s="350"/>
      <c r="VOM67" s="262"/>
      <c r="VON67" s="262"/>
      <c r="VOO67" s="262"/>
      <c r="VOP67" s="262"/>
      <c r="VOQ67" s="262"/>
      <c r="VOR67" s="262"/>
      <c r="VOS67" s="262"/>
      <c r="VOT67" s="262"/>
      <c r="VOU67" s="262"/>
      <c r="VOV67" s="470"/>
      <c r="VOW67" s="470"/>
      <c r="VOX67" s="470"/>
      <c r="VOY67" s="349"/>
      <c r="VOZ67" s="262"/>
      <c r="VPA67" s="262"/>
      <c r="VPB67" s="262"/>
      <c r="VPC67" s="350"/>
      <c r="VPD67" s="262"/>
      <c r="VPE67" s="262"/>
      <c r="VPF67" s="262"/>
      <c r="VPG67" s="262"/>
      <c r="VPH67" s="262"/>
      <c r="VPI67" s="262"/>
      <c r="VPJ67" s="262"/>
      <c r="VPK67" s="262"/>
      <c r="VPL67" s="262"/>
      <c r="VPM67" s="470"/>
      <c r="VPN67" s="470"/>
      <c r="VPO67" s="470"/>
      <c r="VPP67" s="349"/>
      <c r="VPQ67" s="262"/>
      <c r="VPR67" s="262"/>
      <c r="VPS67" s="262"/>
      <c r="VPT67" s="350"/>
      <c r="VPU67" s="262"/>
      <c r="VPV67" s="262"/>
      <c r="VPW67" s="262"/>
      <c r="VPX67" s="262"/>
      <c r="VPY67" s="262"/>
      <c r="VPZ67" s="262"/>
      <c r="VQA67" s="262"/>
      <c r="VQB67" s="262"/>
      <c r="VQC67" s="262"/>
      <c r="VQD67" s="470"/>
      <c r="VQE67" s="470"/>
      <c r="VQF67" s="470"/>
      <c r="VQG67" s="349"/>
      <c r="VQH67" s="262"/>
      <c r="VQI67" s="262"/>
      <c r="VQJ67" s="262"/>
      <c r="VQK67" s="350"/>
      <c r="VQL67" s="262"/>
      <c r="VQM67" s="262"/>
      <c r="VQN67" s="262"/>
      <c r="VQO67" s="262"/>
      <c r="VQP67" s="262"/>
      <c r="VQQ67" s="262"/>
      <c r="VQR67" s="262"/>
      <c r="VQS67" s="262"/>
      <c r="VQT67" s="262"/>
      <c r="VQU67" s="470"/>
      <c r="VQV67" s="470"/>
      <c r="VQW67" s="470"/>
      <c r="VQX67" s="349"/>
      <c r="VQY67" s="262"/>
      <c r="VQZ67" s="262"/>
      <c r="VRA67" s="262"/>
      <c r="VRB67" s="350"/>
      <c r="VRC67" s="262"/>
      <c r="VRD67" s="262"/>
      <c r="VRE67" s="262"/>
      <c r="VRF67" s="262"/>
      <c r="VRG67" s="262"/>
      <c r="VRH67" s="262"/>
      <c r="VRI67" s="262"/>
      <c r="VRJ67" s="262"/>
      <c r="VRK67" s="262"/>
      <c r="VRL67" s="470"/>
      <c r="VRM67" s="470"/>
      <c r="VRN67" s="470"/>
      <c r="VRO67" s="349"/>
      <c r="VRP67" s="262"/>
      <c r="VRQ67" s="262"/>
      <c r="VRR67" s="262"/>
      <c r="VRS67" s="350"/>
      <c r="VRT67" s="262"/>
      <c r="VRU67" s="262"/>
      <c r="VRV67" s="262"/>
      <c r="VRW67" s="262"/>
      <c r="VRX67" s="262"/>
      <c r="VRY67" s="262"/>
      <c r="VRZ67" s="262"/>
      <c r="VSA67" s="262"/>
      <c r="VSB67" s="262"/>
      <c r="VSC67" s="470"/>
      <c r="VSD67" s="470"/>
      <c r="VSE67" s="470"/>
      <c r="VSF67" s="349"/>
      <c r="VSG67" s="262"/>
      <c r="VSH67" s="262"/>
      <c r="VSI67" s="262"/>
      <c r="VSJ67" s="350"/>
      <c r="VSK67" s="262"/>
      <c r="VSL67" s="262"/>
      <c r="VSM67" s="262"/>
      <c r="VSN67" s="262"/>
      <c r="VSO67" s="262"/>
      <c r="VSP67" s="262"/>
      <c r="VSQ67" s="262"/>
      <c r="VSR67" s="262"/>
      <c r="VSS67" s="262"/>
      <c r="VST67" s="470"/>
      <c r="VSU67" s="470"/>
      <c r="VSV67" s="470"/>
      <c r="VSW67" s="349"/>
      <c r="VSX67" s="262"/>
      <c r="VSY67" s="262"/>
      <c r="VSZ67" s="262"/>
      <c r="VTA67" s="350"/>
      <c r="VTB67" s="262"/>
      <c r="VTC67" s="262"/>
      <c r="VTD67" s="262"/>
      <c r="VTE67" s="262"/>
      <c r="VTF67" s="262"/>
      <c r="VTG67" s="262"/>
      <c r="VTH67" s="262"/>
      <c r="VTI67" s="262"/>
      <c r="VTJ67" s="262"/>
      <c r="VTK67" s="470"/>
      <c r="VTL67" s="470"/>
      <c r="VTM67" s="470"/>
      <c r="VTN67" s="349"/>
      <c r="VTO67" s="262"/>
      <c r="VTP67" s="262"/>
      <c r="VTQ67" s="262"/>
      <c r="VTR67" s="350"/>
      <c r="VTS67" s="262"/>
      <c r="VTT67" s="262"/>
      <c r="VTU67" s="262"/>
      <c r="VTV67" s="262"/>
      <c r="VTW67" s="262"/>
      <c r="VTX67" s="262"/>
      <c r="VTY67" s="262"/>
      <c r="VTZ67" s="262"/>
      <c r="VUA67" s="262"/>
      <c r="VUB67" s="470"/>
      <c r="VUC67" s="470"/>
      <c r="VUD67" s="470"/>
      <c r="VUE67" s="349"/>
      <c r="VUF67" s="262"/>
      <c r="VUG67" s="262"/>
      <c r="VUH67" s="262"/>
      <c r="VUI67" s="350"/>
      <c r="VUJ67" s="262"/>
      <c r="VUK67" s="262"/>
      <c r="VUL67" s="262"/>
      <c r="VUM67" s="262"/>
      <c r="VUN67" s="262"/>
      <c r="VUO67" s="262"/>
      <c r="VUP67" s="262"/>
      <c r="VUQ67" s="262"/>
      <c r="VUR67" s="262"/>
      <c r="VUS67" s="470"/>
      <c r="VUT67" s="470"/>
      <c r="VUU67" s="470"/>
      <c r="VUV67" s="349"/>
      <c r="VUW67" s="262"/>
      <c r="VUX67" s="262"/>
      <c r="VUY67" s="262"/>
      <c r="VUZ67" s="350"/>
      <c r="VVA67" s="262"/>
      <c r="VVB67" s="262"/>
      <c r="VVC67" s="262"/>
      <c r="VVD67" s="262"/>
      <c r="VVE67" s="262"/>
      <c r="VVF67" s="262"/>
      <c r="VVG67" s="262"/>
      <c r="VVH67" s="262"/>
      <c r="VVI67" s="262"/>
      <c r="VVJ67" s="470"/>
      <c r="VVK67" s="470"/>
      <c r="VVL67" s="470"/>
      <c r="VVM67" s="349"/>
      <c r="VVN67" s="262"/>
      <c r="VVO67" s="262"/>
      <c r="VVP67" s="262"/>
      <c r="VVQ67" s="350"/>
      <c r="VVR67" s="262"/>
      <c r="VVS67" s="262"/>
      <c r="VVT67" s="262"/>
      <c r="VVU67" s="262"/>
      <c r="VVV67" s="262"/>
      <c r="VVW67" s="262"/>
      <c r="VVX67" s="262"/>
      <c r="VVY67" s="262"/>
      <c r="VVZ67" s="262"/>
      <c r="VWA67" s="470"/>
      <c r="VWB67" s="470"/>
      <c r="VWC67" s="470"/>
      <c r="VWD67" s="349"/>
      <c r="VWE67" s="262"/>
      <c r="VWF67" s="262"/>
      <c r="VWG67" s="262"/>
      <c r="VWH67" s="350"/>
      <c r="VWI67" s="262"/>
      <c r="VWJ67" s="262"/>
      <c r="VWK67" s="262"/>
      <c r="VWL67" s="262"/>
      <c r="VWM67" s="262"/>
      <c r="VWN67" s="262"/>
      <c r="VWO67" s="262"/>
      <c r="VWP67" s="262"/>
      <c r="VWQ67" s="262"/>
      <c r="VWR67" s="470"/>
      <c r="VWS67" s="470"/>
      <c r="VWT67" s="470"/>
      <c r="VWU67" s="349"/>
      <c r="VWV67" s="262"/>
      <c r="VWW67" s="262"/>
      <c r="VWX67" s="262"/>
      <c r="VWY67" s="350"/>
      <c r="VWZ67" s="262"/>
      <c r="VXA67" s="262"/>
      <c r="VXB67" s="262"/>
      <c r="VXC67" s="262"/>
      <c r="VXD67" s="262"/>
      <c r="VXE67" s="262"/>
      <c r="VXF67" s="262"/>
      <c r="VXG67" s="262"/>
      <c r="VXH67" s="262"/>
      <c r="VXI67" s="470"/>
      <c r="VXJ67" s="470"/>
      <c r="VXK67" s="470"/>
      <c r="VXL67" s="349"/>
      <c r="VXM67" s="262"/>
      <c r="VXN67" s="262"/>
      <c r="VXO67" s="262"/>
      <c r="VXP67" s="350"/>
      <c r="VXQ67" s="262"/>
      <c r="VXR67" s="262"/>
      <c r="VXS67" s="262"/>
      <c r="VXT67" s="262"/>
      <c r="VXU67" s="262"/>
      <c r="VXV67" s="262"/>
      <c r="VXW67" s="262"/>
      <c r="VXX67" s="262"/>
      <c r="VXY67" s="262"/>
      <c r="VXZ67" s="470"/>
      <c r="VYA67" s="470"/>
      <c r="VYB67" s="470"/>
      <c r="VYC67" s="349"/>
      <c r="VYD67" s="262"/>
      <c r="VYE67" s="262"/>
      <c r="VYF67" s="262"/>
      <c r="VYG67" s="350"/>
      <c r="VYH67" s="262"/>
      <c r="VYI67" s="262"/>
      <c r="VYJ67" s="262"/>
      <c r="VYK67" s="262"/>
      <c r="VYL67" s="262"/>
      <c r="VYM67" s="262"/>
      <c r="VYN67" s="262"/>
      <c r="VYO67" s="262"/>
      <c r="VYP67" s="262"/>
      <c r="VYQ67" s="470"/>
      <c r="VYR67" s="470"/>
      <c r="VYS67" s="470"/>
      <c r="VYT67" s="349"/>
      <c r="VYU67" s="262"/>
      <c r="VYV67" s="262"/>
      <c r="VYW67" s="262"/>
      <c r="VYX67" s="350"/>
      <c r="VYY67" s="262"/>
      <c r="VYZ67" s="262"/>
      <c r="VZA67" s="262"/>
      <c r="VZB67" s="262"/>
      <c r="VZC67" s="262"/>
      <c r="VZD67" s="262"/>
      <c r="VZE67" s="262"/>
      <c r="VZF67" s="262"/>
      <c r="VZG67" s="262"/>
      <c r="VZH67" s="470"/>
      <c r="VZI67" s="470"/>
      <c r="VZJ67" s="470"/>
      <c r="VZK67" s="349"/>
      <c r="VZL67" s="262"/>
      <c r="VZM67" s="262"/>
      <c r="VZN67" s="262"/>
      <c r="VZO67" s="350"/>
      <c r="VZP67" s="262"/>
      <c r="VZQ67" s="262"/>
      <c r="VZR67" s="262"/>
      <c r="VZS67" s="262"/>
      <c r="VZT67" s="262"/>
      <c r="VZU67" s="262"/>
      <c r="VZV67" s="262"/>
      <c r="VZW67" s="262"/>
      <c r="VZX67" s="262"/>
      <c r="VZY67" s="470"/>
      <c r="VZZ67" s="470"/>
      <c r="WAA67" s="470"/>
      <c r="WAB67" s="349"/>
      <c r="WAC67" s="262"/>
      <c r="WAD67" s="262"/>
      <c r="WAE67" s="262"/>
      <c r="WAF67" s="350"/>
      <c r="WAG67" s="262"/>
      <c r="WAH67" s="262"/>
      <c r="WAI67" s="262"/>
      <c r="WAJ67" s="262"/>
      <c r="WAK67" s="262"/>
      <c r="WAL67" s="262"/>
      <c r="WAM67" s="262"/>
      <c r="WAN67" s="262"/>
      <c r="WAO67" s="262"/>
      <c r="WAP67" s="470"/>
      <c r="WAQ67" s="470"/>
      <c r="WAR67" s="470"/>
      <c r="WAS67" s="349"/>
      <c r="WAT67" s="262"/>
      <c r="WAU67" s="262"/>
      <c r="WAV67" s="262"/>
      <c r="WAW67" s="350"/>
      <c r="WAX67" s="262"/>
      <c r="WAY67" s="262"/>
      <c r="WAZ67" s="262"/>
      <c r="WBA67" s="262"/>
      <c r="WBB67" s="262"/>
      <c r="WBC67" s="262"/>
      <c r="WBD67" s="262"/>
      <c r="WBE67" s="262"/>
      <c r="WBF67" s="262"/>
      <c r="WBG67" s="470"/>
      <c r="WBH67" s="470"/>
      <c r="WBI67" s="470"/>
      <c r="WBJ67" s="349"/>
      <c r="WBK67" s="262"/>
      <c r="WBL67" s="262"/>
      <c r="WBM67" s="262"/>
      <c r="WBN67" s="350"/>
      <c r="WBO67" s="262"/>
      <c r="WBP67" s="262"/>
      <c r="WBQ67" s="262"/>
      <c r="WBR67" s="262"/>
      <c r="WBS67" s="262"/>
      <c r="WBT67" s="262"/>
      <c r="WBU67" s="262"/>
      <c r="WBV67" s="262"/>
      <c r="WBW67" s="262"/>
      <c r="WBX67" s="470"/>
      <c r="WBY67" s="470"/>
      <c r="WBZ67" s="470"/>
      <c r="WCA67" s="349"/>
      <c r="WCB67" s="262"/>
      <c r="WCC67" s="262"/>
      <c r="WCD67" s="262"/>
      <c r="WCE67" s="350"/>
      <c r="WCF67" s="262"/>
      <c r="WCG67" s="262"/>
      <c r="WCH67" s="262"/>
      <c r="WCI67" s="262"/>
      <c r="WCJ67" s="262"/>
      <c r="WCK67" s="262"/>
      <c r="WCL67" s="262"/>
      <c r="WCM67" s="262"/>
      <c r="WCN67" s="262"/>
      <c r="WCO67" s="470"/>
      <c r="WCP67" s="470"/>
      <c r="WCQ67" s="470"/>
      <c r="WCR67" s="349"/>
      <c r="WCS67" s="262"/>
      <c r="WCT67" s="262"/>
      <c r="WCU67" s="262"/>
      <c r="WCV67" s="350"/>
      <c r="WCW67" s="262"/>
      <c r="WCX67" s="262"/>
      <c r="WCY67" s="262"/>
      <c r="WCZ67" s="262"/>
      <c r="WDA67" s="262"/>
      <c r="WDB67" s="262"/>
      <c r="WDC67" s="262"/>
      <c r="WDD67" s="262"/>
      <c r="WDE67" s="262"/>
      <c r="WDF67" s="470"/>
      <c r="WDG67" s="470"/>
      <c r="WDH67" s="470"/>
      <c r="WDI67" s="349"/>
      <c r="WDJ67" s="262"/>
      <c r="WDK67" s="262"/>
      <c r="WDL67" s="262"/>
      <c r="WDM67" s="350"/>
      <c r="WDN67" s="262"/>
      <c r="WDO67" s="262"/>
      <c r="WDP67" s="262"/>
      <c r="WDQ67" s="262"/>
      <c r="WDR67" s="262"/>
      <c r="WDS67" s="262"/>
      <c r="WDT67" s="262"/>
      <c r="WDU67" s="262"/>
      <c r="WDV67" s="262"/>
      <c r="WDW67" s="470"/>
      <c r="WDX67" s="470"/>
      <c r="WDY67" s="470"/>
      <c r="WDZ67" s="349"/>
      <c r="WEA67" s="262"/>
      <c r="WEB67" s="262"/>
      <c r="WEC67" s="262"/>
      <c r="WED67" s="350"/>
      <c r="WEE67" s="262"/>
      <c r="WEF67" s="262"/>
      <c r="WEG67" s="262"/>
      <c r="WEH67" s="262"/>
      <c r="WEI67" s="262"/>
      <c r="WEJ67" s="262"/>
      <c r="WEK67" s="262"/>
      <c r="WEL67" s="262"/>
      <c r="WEM67" s="262"/>
      <c r="WEN67" s="470"/>
      <c r="WEO67" s="470"/>
      <c r="WEP67" s="470"/>
      <c r="WEQ67" s="349"/>
      <c r="WER67" s="262"/>
      <c r="WES67" s="262"/>
      <c r="WET67" s="262"/>
      <c r="WEU67" s="350"/>
      <c r="WEV67" s="262"/>
      <c r="WEW67" s="262"/>
      <c r="WEX67" s="262"/>
      <c r="WEY67" s="262"/>
      <c r="WEZ67" s="262"/>
      <c r="WFA67" s="262"/>
      <c r="WFB67" s="262"/>
      <c r="WFC67" s="262"/>
      <c r="WFD67" s="262"/>
      <c r="WFE67" s="470"/>
      <c r="WFF67" s="470"/>
      <c r="WFG67" s="470"/>
      <c r="WFH67" s="349"/>
      <c r="WFI67" s="262"/>
      <c r="WFJ67" s="262"/>
      <c r="WFK67" s="262"/>
      <c r="WFL67" s="350"/>
      <c r="WFM67" s="262"/>
      <c r="WFN67" s="262"/>
      <c r="WFO67" s="262"/>
      <c r="WFP67" s="262"/>
      <c r="WFQ67" s="262"/>
      <c r="WFR67" s="262"/>
      <c r="WFS67" s="262"/>
      <c r="WFT67" s="262"/>
      <c r="WFU67" s="262"/>
      <c r="WFV67" s="470"/>
      <c r="WFW67" s="470"/>
      <c r="WFX67" s="470"/>
      <c r="WFY67" s="349"/>
      <c r="WFZ67" s="262"/>
      <c r="WGA67" s="262"/>
      <c r="WGB67" s="262"/>
      <c r="WGC67" s="350"/>
      <c r="WGD67" s="262"/>
      <c r="WGE67" s="262"/>
      <c r="WGF67" s="262"/>
      <c r="WGG67" s="262"/>
      <c r="WGH67" s="262"/>
      <c r="WGI67" s="262"/>
      <c r="WGJ67" s="262"/>
      <c r="WGK67" s="262"/>
      <c r="WGL67" s="262"/>
      <c r="WGM67" s="470"/>
      <c r="WGN67" s="470"/>
      <c r="WGO67" s="470"/>
      <c r="WGP67" s="349"/>
      <c r="WGQ67" s="262"/>
      <c r="WGR67" s="262"/>
      <c r="WGS67" s="262"/>
      <c r="WGT67" s="350"/>
      <c r="WGU67" s="262"/>
      <c r="WGV67" s="262"/>
      <c r="WGW67" s="262"/>
      <c r="WGX67" s="262"/>
      <c r="WGY67" s="262"/>
      <c r="WGZ67" s="262"/>
      <c r="WHA67" s="262"/>
      <c r="WHB67" s="262"/>
      <c r="WHC67" s="262"/>
      <c r="WHD67" s="470"/>
      <c r="WHE67" s="470"/>
      <c r="WHF67" s="470"/>
      <c r="WHG67" s="349"/>
      <c r="WHH67" s="262"/>
      <c r="WHI67" s="262"/>
      <c r="WHJ67" s="262"/>
      <c r="WHK67" s="350"/>
      <c r="WHL67" s="262"/>
      <c r="WHM67" s="262"/>
      <c r="WHN67" s="262"/>
      <c r="WHO67" s="262"/>
      <c r="WHP67" s="262"/>
      <c r="WHQ67" s="262"/>
      <c r="WHR67" s="262"/>
      <c r="WHS67" s="262"/>
      <c r="WHT67" s="262"/>
      <c r="WHU67" s="470"/>
      <c r="WHV67" s="470"/>
      <c r="WHW67" s="470"/>
      <c r="WHX67" s="349"/>
      <c r="WHY67" s="262"/>
      <c r="WHZ67" s="262"/>
      <c r="WIA67" s="262"/>
      <c r="WIB67" s="350"/>
      <c r="WIC67" s="262"/>
      <c r="WID67" s="262"/>
      <c r="WIE67" s="262"/>
      <c r="WIF67" s="262"/>
      <c r="WIG67" s="262"/>
      <c r="WIH67" s="262"/>
      <c r="WII67" s="262"/>
      <c r="WIJ67" s="262"/>
      <c r="WIK67" s="262"/>
      <c r="WIL67" s="470"/>
      <c r="WIM67" s="470"/>
      <c r="WIN67" s="470"/>
      <c r="WIO67" s="349"/>
      <c r="WIP67" s="262"/>
      <c r="WIQ67" s="262"/>
      <c r="WIR67" s="262"/>
      <c r="WIS67" s="350"/>
      <c r="WIT67" s="262"/>
      <c r="WIU67" s="262"/>
      <c r="WIV67" s="262"/>
      <c r="WIW67" s="262"/>
      <c r="WIX67" s="262"/>
      <c r="WIY67" s="262"/>
      <c r="WIZ67" s="262"/>
      <c r="WJA67" s="262"/>
      <c r="WJB67" s="262"/>
      <c r="WJC67" s="470"/>
      <c r="WJD67" s="470"/>
      <c r="WJE67" s="470"/>
      <c r="WJF67" s="349"/>
      <c r="WJG67" s="262"/>
      <c r="WJH67" s="262"/>
      <c r="WJI67" s="262"/>
      <c r="WJJ67" s="350"/>
      <c r="WJK67" s="262"/>
      <c r="WJL67" s="262"/>
      <c r="WJM67" s="262"/>
      <c r="WJN67" s="262"/>
      <c r="WJO67" s="262"/>
      <c r="WJP67" s="262"/>
      <c r="WJQ67" s="262"/>
      <c r="WJR67" s="262"/>
      <c r="WJS67" s="262"/>
      <c r="WJT67" s="470"/>
      <c r="WJU67" s="470"/>
      <c r="WJV67" s="470"/>
      <c r="WJW67" s="349"/>
      <c r="WJX67" s="262"/>
      <c r="WJY67" s="262"/>
      <c r="WJZ67" s="262"/>
      <c r="WKA67" s="350"/>
      <c r="WKB67" s="262"/>
      <c r="WKC67" s="262"/>
      <c r="WKD67" s="262"/>
      <c r="WKE67" s="262"/>
      <c r="WKF67" s="262"/>
      <c r="WKG67" s="262"/>
      <c r="WKH67" s="262"/>
      <c r="WKI67" s="262"/>
      <c r="WKJ67" s="262"/>
      <c r="WKK67" s="470"/>
      <c r="WKL67" s="470"/>
      <c r="WKM67" s="470"/>
      <c r="WKN67" s="349"/>
      <c r="WKO67" s="262"/>
      <c r="WKP67" s="262"/>
      <c r="WKQ67" s="262"/>
      <c r="WKR67" s="350"/>
      <c r="WKS67" s="262"/>
      <c r="WKT67" s="262"/>
      <c r="WKU67" s="262"/>
      <c r="WKV67" s="262"/>
      <c r="WKW67" s="262"/>
      <c r="WKX67" s="262"/>
      <c r="WKY67" s="262"/>
      <c r="WKZ67" s="262"/>
      <c r="WLA67" s="262"/>
      <c r="WLB67" s="470"/>
      <c r="WLC67" s="470"/>
      <c r="WLD67" s="470"/>
      <c r="WLE67" s="349"/>
      <c r="WLF67" s="262"/>
      <c r="WLG67" s="262"/>
      <c r="WLH67" s="262"/>
      <c r="WLI67" s="350"/>
      <c r="WLJ67" s="262"/>
      <c r="WLK67" s="262"/>
      <c r="WLL67" s="262"/>
      <c r="WLM67" s="262"/>
      <c r="WLN67" s="262"/>
      <c r="WLO67" s="262"/>
      <c r="WLP67" s="262"/>
      <c r="WLQ67" s="262"/>
      <c r="WLR67" s="262"/>
      <c r="WLS67" s="470"/>
      <c r="WLT67" s="470"/>
      <c r="WLU67" s="470"/>
      <c r="WLV67" s="349"/>
      <c r="WLW67" s="262"/>
      <c r="WLX67" s="262"/>
      <c r="WLY67" s="262"/>
      <c r="WLZ67" s="350"/>
      <c r="WMA67" s="262"/>
      <c r="WMB67" s="262"/>
      <c r="WMC67" s="262"/>
      <c r="WMD67" s="262"/>
      <c r="WME67" s="262"/>
      <c r="WMF67" s="262"/>
      <c r="WMG67" s="262"/>
      <c r="WMH67" s="262"/>
      <c r="WMI67" s="262"/>
      <c r="WMJ67" s="470"/>
      <c r="WMK67" s="470"/>
      <c r="WML67" s="470"/>
      <c r="WMM67" s="349"/>
      <c r="WMN67" s="262"/>
      <c r="WMO67" s="262"/>
      <c r="WMP67" s="262"/>
      <c r="WMQ67" s="350"/>
      <c r="WMR67" s="262"/>
      <c r="WMS67" s="262"/>
      <c r="WMT67" s="262"/>
      <c r="WMU67" s="262"/>
      <c r="WMV67" s="262"/>
      <c r="WMW67" s="262"/>
      <c r="WMX67" s="262"/>
      <c r="WMY67" s="262"/>
      <c r="WMZ67" s="262"/>
      <c r="WNA67" s="470"/>
      <c r="WNB67" s="470"/>
      <c r="WNC67" s="470"/>
      <c r="WND67" s="349"/>
      <c r="WNE67" s="262"/>
      <c r="WNF67" s="262"/>
      <c r="WNG67" s="262"/>
      <c r="WNH67" s="350"/>
      <c r="WNI67" s="262"/>
      <c r="WNJ67" s="262"/>
      <c r="WNK67" s="262"/>
      <c r="WNL67" s="262"/>
      <c r="WNM67" s="262"/>
      <c r="WNN67" s="262"/>
      <c r="WNO67" s="262"/>
      <c r="WNP67" s="262"/>
      <c r="WNQ67" s="262"/>
      <c r="WNR67" s="470"/>
      <c r="WNS67" s="470"/>
      <c r="WNT67" s="470"/>
      <c r="WNU67" s="349"/>
      <c r="WNV67" s="262"/>
      <c r="WNW67" s="262"/>
      <c r="WNX67" s="262"/>
      <c r="WNY67" s="350"/>
      <c r="WNZ67" s="262"/>
      <c r="WOA67" s="262"/>
      <c r="WOB67" s="262"/>
      <c r="WOC67" s="262"/>
      <c r="WOD67" s="262"/>
      <c r="WOE67" s="262"/>
      <c r="WOF67" s="262"/>
      <c r="WOG67" s="262"/>
      <c r="WOH67" s="262"/>
      <c r="WOI67" s="470"/>
      <c r="WOJ67" s="470"/>
      <c r="WOK67" s="470"/>
      <c r="WOL67" s="349"/>
      <c r="WOM67" s="262"/>
      <c r="WON67" s="262"/>
      <c r="WOO67" s="262"/>
      <c r="WOP67" s="350"/>
      <c r="WOQ67" s="262"/>
      <c r="WOR67" s="262"/>
      <c r="WOS67" s="262"/>
      <c r="WOT67" s="262"/>
      <c r="WOU67" s="262"/>
      <c r="WOV67" s="262"/>
      <c r="WOW67" s="262"/>
      <c r="WOX67" s="262"/>
      <c r="WOY67" s="262"/>
      <c r="WOZ67" s="470"/>
      <c r="WPA67" s="470"/>
      <c r="WPB67" s="470"/>
      <c r="WPC67" s="349"/>
      <c r="WPD67" s="262"/>
      <c r="WPE67" s="262"/>
      <c r="WPF67" s="262"/>
      <c r="WPG67" s="350"/>
      <c r="WPH67" s="262"/>
      <c r="WPI67" s="262"/>
      <c r="WPJ67" s="262"/>
      <c r="WPK67" s="262"/>
      <c r="WPL67" s="262"/>
      <c r="WPM67" s="262"/>
      <c r="WPN67" s="262"/>
      <c r="WPO67" s="262"/>
      <c r="WPP67" s="262"/>
      <c r="WPQ67" s="470"/>
      <c r="WPR67" s="470"/>
      <c r="WPS67" s="470"/>
      <c r="WPT67" s="349"/>
      <c r="WPU67" s="262"/>
      <c r="WPV67" s="262"/>
      <c r="WPW67" s="262"/>
      <c r="WPX67" s="350"/>
      <c r="WPY67" s="262"/>
      <c r="WPZ67" s="262"/>
      <c r="WQA67" s="262"/>
      <c r="WQB67" s="262"/>
      <c r="WQC67" s="262"/>
      <c r="WQD67" s="262"/>
      <c r="WQE67" s="262"/>
      <c r="WQF67" s="262"/>
      <c r="WQG67" s="262"/>
      <c r="WQH67" s="470"/>
      <c r="WQI67" s="470"/>
      <c r="WQJ67" s="470"/>
      <c r="WQK67" s="349"/>
      <c r="WQL67" s="262"/>
      <c r="WQM67" s="262"/>
      <c r="WQN67" s="262"/>
      <c r="WQO67" s="350"/>
      <c r="WQP67" s="262"/>
      <c r="WQQ67" s="262"/>
      <c r="WQR67" s="262"/>
      <c r="WQS67" s="262"/>
      <c r="WQT67" s="262"/>
      <c r="WQU67" s="262"/>
      <c r="WQV67" s="262"/>
      <c r="WQW67" s="262"/>
      <c r="WQX67" s="262"/>
      <c r="WQY67" s="470"/>
      <c r="WQZ67" s="470"/>
      <c r="WRA67" s="470"/>
      <c r="WRB67" s="349"/>
      <c r="WRC67" s="262"/>
      <c r="WRD67" s="262"/>
      <c r="WRE67" s="262"/>
      <c r="WRF67" s="350"/>
      <c r="WRG67" s="262"/>
      <c r="WRH67" s="262"/>
      <c r="WRI67" s="262"/>
      <c r="WRJ67" s="262"/>
      <c r="WRK67" s="262"/>
      <c r="WRL67" s="262"/>
      <c r="WRM67" s="262"/>
      <c r="WRN67" s="262"/>
      <c r="WRO67" s="262"/>
      <c r="WRP67" s="470"/>
      <c r="WRQ67" s="470"/>
      <c r="WRR67" s="470"/>
      <c r="WRS67" s="349"/>
      <c r="WRT67" s="262"/>
      <c r="WRU67" s="262"/>
      <c r="WRV67" s="262"/>
      <c r="WRW67" s="350"/>
      <c r="WRX67" s="262"/>
      <c r="WRY67" s="262"/>
      <c r="WRZ67" s="262"/>
      <c r="WSA67" s="262"/>
      <c r="WSB67" s="262"/>
      <c r="WSC67" s="262"/>
      <c r="WSD67" s="262"/>
      <c r="WSE67" s="262"/>
      <c r="WSF67" s="262"/>
      <c r="WSG67" s="470"/>
      <c r="WSH67" s="470"/>
      <c r="WSI67" s="470"/>
      <c r="WSJ67" s="349"/>
      <c r="WSK67" s="262"/>
      <c r="WSL67" s="262"/>
      <c r="WSM67" s="262"/>
      <c r="WSN67" s="350"/>
      <c r="WSO67" s="262"/>
      <c r="WSP67" s="262"/>
      <c r="WSQ67" s="262"/>
      <c r="WSR67" s="262"/>
      <c r="WSS67" s="262"/>
      <c r="WST67" s="262"/>
      <c r="WSU67" s="262"/>
      <c r="WSV67" s="262"/>
      <c r="WSW67" s="262"/>
      <c r="WSX67" s="470"/>
      <c r="WSY67" s="470"/>
      <c r="WSZ67" s="470"/>
      <c r="WTA67" s="349"/>
      <c r="WTB67" s="262"/>
      <c r="WTC67" s="262"/>
      <c r="WTD67" s="262"/>
      <c r="WTE67" s="350"/>
      <c r="WTF67" s="262"/>
      <c r="WTG67" s="262"/>
      <c r="WTH67" s="262"/>
      <c r="WTI67" s="262"/>
      <c r="WTJ67" s="262"/>
      <c r="WTK67" s="262"/>
      <c r="WTL67" s="262"/>
      <c r="WTM67" s="262"/>
      <c r="WTN67" s="262"/>
      <c r="WTO67" s="470"/>
      <c r="WTP67" s="470"/>
      <c r="WTQ67" s="470"/>
      <c r="WTR67" s="349"/>
      <c r="WTS67" s="262"/>
      <c r="WTT67" s="262"/>
      <c r="WTU67" s="262"/>
      <c r="WTV67" s="350"/>
      <c r="WTW67" s="262"/>
      <c r="WTX67" s="262"/>
      <c r="WTY67" s="262"/>
      <c r="WTZ67" s="262"/>
      <c r="WUA67" s="262"/>
      <c r="WUB67" s="262"/>
      <c r="WUC67" s="262"/>
      <c r="WUD67" s="262"/>
      <c r="WUE67" s="262"/>
      <c r="WUF67" s="470"/>
      <c r="WUG67" s="470"/>
      <c r="WUH67" s="470"/>
      <c r="WUI67" s="349"/>
      <c r="WUJ67" s="262"/>
      <c r="WUK67" s="262"/>
      <c r="WUL67" s="262"/>
      <c r="WUM67" s="350"/>
      <c r="WUN67" s="262"/>
      <c r="WUO67" s="262"/>
      <c r="WUP67" s="262"/>
      <c r="WUQ67" s="262"/>
      <c r="WUR67" s="262"/>
      <c r="WUS67" s="262"/>
      <c r="WUT67" s="262"/>
      <c r="WUU67" s="262"/>
      <c r="WUV67" s="262"/>
      <c r="WUW67" s="470"/>
      <c r="WUX67" s="470"/>
      <c r="WUY67" s="470"/>
      <c r="WUZ67" s="349"/>
      <c r="WVA67" s="262"/>
      <c r="WVB67" s="262"/>
      <c r="WVC67" s="262"/>
      <c r="WVD67" s="350"/>
      <c r="WVE67" s="262"/>
      <c r="WVF67" s="262"/>
      <c r="WVG67" s="262"/>
      <c r="WVH67" s="262"/>
      <c r="WVI67" s="262"/>
      <c r="WVJ67" s="262"/>
      <c r="WVK67" s="262"/>
      <c r="WVL67" s="262"/>
      <c r="WVM67" s="262"/>
      <c r="WVN67" s="470"/>
      <c r="WVO67" s="470"/>
      <c r="WVP67" s="470"/>
      <c r="WVQ67" s="349"/>
      <c r="WVR67" s="262"/>
      <c r="WVS67" s="262"/>
      <c r="WVT67" s="262"/>
      <c r="WVU67" s="350"/>
      <c r="WVV67" s="262"/>
      <c r="WVW67" s="262"/>
      <c r="WVX67" s="262"/>
      <c r="WVY67" s="262"/>
      <c r="WVZ67" s="262"/>
      <c r="WWA67" s="262"/>
      <c r="WWB67" s="262"/>
      <c r="WWC67" s="262"/>
      <c r="WWD67" s="262"/>
      <c r="WWE67" s="470"/>
      <c r="WWF67" s="470"/>
      <c r="WWG67" s="470"/>
      <c r="WWH67" s="349"/>
      <c r="WWI67" s="262"/>
      <c r="WWJ67" s="262"/>
      <c r="WWK67" s="262"/>
      <c r="WWL67" s="350"/>
      <c r="WWM67" s="262"/>
      <c r="WWN67" s="262"/>
      <c r="WWO67" s="262"/>
      <c r="WWP67" s="262"/>
      <c r="WWQ67" s="262"/>
      <c r="WWR67" s="262"/>
      <c r="WWS67" s="262"/>
      <c r="WWT67" s="262"/>
      <c r="WWU67" s="262"/>
      <c r="WWV67" s="470"/>
      <c r="WWW67" s="470"/>
      <c r="WWX67" s="470"/>
      <c r="WWY67" s="349"/>
      <c r="WWZ67" s="262"/>
      <c r="WXA67" s="262"/>
      <c r="WXB67" s="262"/>
      <c r="WXC67" s="350"/>
      <c r="WXD67" s="262"/>
      <c r="WXE67" s="262"/>
      <c r="WXF67" s="262"/>
      <c r="WXG67" s="262"/>
      <c r="WXH67" s="262"/>
      <c r="WXI67" s="262"/>
      <c r="WXJ67" s="262"/>
      <c r="WXK67" s="262"/>
      <c r="WXL67" s="262"/>
      <c r="WXM67" s="470"/>
      <c r="WXN67" s="470"/>
      <c r="WXO67" s="470"/>
      <c r="WXP67" s="349"/>
      <c r="WXQ67" s="262"/>
      <c r="WXR67" s="262"/>
      <c r="WXS67" s="262"/>
      <c r="WXT67" s="350"/>
      <c r="WXU67" s="262"/>
      <c r="WXV67" s="262"/>
      <c r="WXW67" s="262"/>
      <c r="WXX67" s="262"/>
      <c r="WXY67" s="262"/>
      <c r="WXZ67" s="262"/>
      <c r="WYA67" s="262"/>
      <c r="WYB67" s="262"/>
      <c r="WYC67" s="262"/>
      <c r="WYD67" s="470"/>
      <c r="WYE67" s="470"/>
      <c r="WYF67" s="470"/>
      <c r="WYG67" s="349"/>
      <c r="WYH67" s="262"/>
      <c r="WYI67" s="262"/>
      <c r="WYJ67" s="262"/>
      <c r="WYK67" s="350"/>
      <c r="WYL67" s="262"/>
      <c r="WYM67" s="262"/>
      <c r="WYN67" s="262"/>
      <c r="WYO67" s="262"/>
      <c r="WYP67" s="262"/>
      <c r="WYQ67" s="262"/>
      <c r="WYR67" s="262"/>
      <c r="WYS67" s="262"/>
      <c r="WYT67" s="262"/>
      <c r="WYU67" s="470"/>
      <c r="WYV67" s="470"/>
      <c r="WYW67" s="470"/>
      <c r="WYX67" s="349"/>
      <c r="WYY67" s="262"/>
      <c r="WYZ67" s="262"/>
      <c r="WZA67" s="262"/>
      <c r="WZB67" s="350"/>
      <c r="WZC67" s="262"/>
      <c r="WZD67" s="262"/>
      <c r="WZE67" s="262"/>
      <c r="WZF67" s="262"/>
      <c r="WZG67" s="262"/>
      <c r="WZH67" s="262"/>
      <c r="WZI67" s="262"/>
      <c r="WZJ67" s="262"/>
      <c r="WZK67" s="262"/>
      <c r="WZL67" s="470"/>
      <c r="WZM67" s="470"/>
      <c r="WZN67" s="470"/>
      <c r="WZO67" s="349"/>
      <c r="WZP67" s="262"/>
      <c r="WZQ67" s="262"/>
      <c r="WZR67" s="262"/>
      <c r="WZS67" s="350"/>
      <c r="WZT67" s="262"/>
      <c r="WZU67" s="262"/>
      <c r="WZV67" s="262"/>
      <c r="WZW67" s="262"/>
      <c r="WZX67" s="262"/>
      <c r="WZY67" s="262"/>
      <c r="WZZ67" s="262"/>
      <c r="XAA67" s="262"/>
      <c r="XAB67" s="262"/>
      <c r="XAC67" s="470"/>
      <c r="XAD67" s="470"/>
      <c r="XAE67" s="470"/>
      <c r="XAF67" s="349"/>
      <c r="XAG67" s="262"/>
      <c r="XAH67" s="262"/>
      <c r="XAI67" s="262"/>
      <c r="XAJ67" s="350"/>
      <c r="XAK67" s="262"/>
      <c r="XAL67" s="262"/>
      <c r="XAM67" s="262"/>
      <c r="XAN67" s="262"/>
      <c r="XAO67" s="262"/>
      <c r="XAP67" s="262"/>
      <c r="XAQ67" s="262"/>
      <c r="XAR67" s="262"/>
      <c r="XAS67" s="262"/>
      <c r="XAT67" s="470"/>
      <c r="XAU67" s="470"/>
      <c r="XAV67" s="470"/>
      <c r="XAW67" s="349"/>
      <c r="XAX67" s="262"/>
      <c r="XAY67" s="262"/>
      <c r="XAZ67" s="262"/>
      <c r="XBA67" s="350"/>
      <c r="XBB67" s="262"/>
      <c r="XBC67" s="262"/>
      <c r="XBD67" s="262"/>
      <c r="XBE67" s="262"/>
      <c r="XBF67" s="262"/>
      <c r="XBG67" s="262"/>
      <c r="XBH67" s="262"/>
      <c r="XBI67" s="262"/>
      <c r="XBJ67" s="262"/>
      <c r="XBK67" s="470"/>
      <c r="XBL67" s="470"/>
      <c r="XBM67" s="470"/>
      <c r="XBN67" s="349"/>
      <c r="XBO67" s="262"/>
      <c r="XBP67" s="262"/>
      <c r="XBQ67" s="262"/>
      <c r="XBR67" s="350"/>
      <c r="XBS67" s="262"/>
      <c r="XBT67" s="262"/>
      <c r="XBU67" s="262"/>
      <c r="XBV67" s="262"/>
      <c r="XBW67" s="262"/>
      <c r="XBX67" s="262"/>
      <c r="XBY67" s="262"/>
      <c r="XBZ67" s="262"/>
      <c r="XCA67" s="262"/>
      <c r="XCB67" s="470"/>
      <c r="XCC67" s="470"/>
      <c r="XCD67" s="470"/>
      <c r="XCE67" s="349"/>
      <c r="XCF67" s="262"/>
      <c r="XCG67" s="262"/>
      <c r="XCH67" s="262"/>
      <c r="XCI67" s="350"/>
      <c r="XCJ67" s="262"/>
      <c r="XCK67" s="262"/>
      <c r="XCL67" s="262"/>
      <c r="XCM67" s="262"/>
      <c r="XCN67" s="262"/>
      <c r="XCO67" s="262"/>
      <c r="XCP67" s="262"/>
      <c r="XCQ67" s="262"/>
      <c r="XCR67" s="262"/>
      <c r="XCS67" s="470"/>
      <c r="XCT67" s="470"/>
      <c r="XCU67" s="470"/>
      <c r="XCV67" s="349"/>
      <c r="XCW67" s="262"/>
      <c r="XCX67" s="262"/>
      <c r="XCY67" s="262"/>
      <c r="XCZ67" s="350"/>
      <c r="XDA67" s="262"/>
      <c r="XDB67" s="262"/>
      <c r="XDC67" s="262"/>
      <c r="XDD67" s="262"/>
      <c r="XDE67" s="262"/>
      <c r="XDF67" s="262"/>
      <c r="XDG67" s="262"/>
      <c r="XDH67" s="262"/>
      <c r="XDI67" s="262"/>
      <c r="XDJ67" s="470"/>
      <c r="XDK67" s="470"/>
      <c r="XDL67" s="470"/>
      <c r="XDM67" s="349"/>
      <c r="XDN67" s="262"/>
      <c r="XDO67" s="262"/>
      <c r="XDP67" s="262"/>
      <c r="XDQ67" s="350"/>
      <c r="XDR67" s="262"/>
      <c r="XDS67" s="262"/>
      <c r="XDT67" s="262"/>
      <c r="XDU67" s="262"/>
      <c r="XDV67" s="262"/>
      <c r="XDW67" s="262"/>
      <c r="XDX67" s="262"/>
      <c r="XDY67" s="262"/>
      <c r="XDZ67" s="262"/>
      <c r="XEA67" s="470"/>
      <c r="XEB67" s="470"/>
      <c r="XEC67" s="470"/>
      <c r="XED67" s="349"/>
      <c r="XEE67" s="262"/>
      <c r="XEF67" s="262"/>
      <c r="XEG67" s="262"/>
      <c r="XEH67" s="350"/>
      <c r="XEI67" s="262"/>
      <c r="XEJ67" s="262"/>
      <c r="XEK67" s="262"/>
      <c r="XEL67" s="262"/>
      <c r="XEM67" s="262"/>
      <c r="XEN67" s="262"/>
      <c r="XEO67" s="262"/>
      <c r="XEP67" s="262"/>
      <c r="XEQ67" s="262"/>
      <c r="XER67" s="470"/>
      <c r="XES67" s="470"/>
      <c r="XET67" s="470"/>
      <c r="XEU67" s="349"/>
      <c r="XEV67" s="262"/>
      <c r="XEW67" s="262"/>
      <c r="XEX67" s="262"/>
      <c r="XEY67" s="350"/>
      <c r="XEZ67" s="262"/>
      <c r="XFA67" s="262"/>
      <c r="XFB67" s="262"/>
      <c r="XFC67" s="262"/>
    </row>
    <row r="68" spans="1:16383" x14ac:dyDescent="0.2">
      <c r="A68" s="305" t="s">
        <v>107</v>
      </c>
      <c r="B68" s="1768" t="s">
        <v>637</v>
      </c>
      <c r="C68" s="1768"/>
      <c r="D68" s="946">
        <v>0</v>
      </c>
      <c r="E68" s="1152">
        <f t="shared" si="27"/>
        <v>21788</v>
      </c>
      <c r="F68" s="263">
        <f t="shared" si="38"/>
        <v>21788</v>
      </c>
      <c r="G68" s="263">
        <f t="shared" si="38"/>
        <v>10800</v>
      </c>
      <c r="H68" s="463">
        <f t="shared" si="28"/>
        <v>0.49568569854966038</v>
      </c>
      <c r="I68" s="1152">
        <f>+'6.a. mell. PH'!E65</f>
        <v>9357</v>
      </c>
      <c r="J68" s="263">
        <f>+'6.a. mell. PH'!F65</f>
        <v>9357</v>
      </c>
      <c r="K68" s="263">
        <f>+'6.a. mell. PH'!G65</f>
        <v>4657</v>
      </c>
      <c r="L68" s="1154">
        <f>+'6.b. mell. Óvoda'!E64</f>
        <v>12431</v>
      </c>
      <c r="M68" s="946">
        <f>+'6.b. mell. Óvoda'!F64</f>
        <v>12431</v>
      </c>
      <c r="N68" s="947">
        <f>+'6.b. mell. Óvoda'!G64</f>
        <v>6143</v>
      </c>
      <c r="O68" s="262"/>
      <c r="P68" s="262"/>
      <c r="Q68" s="262"/>
    </row>
    <row r="69" spans="1:16383" s="32" customFormat="1" x14ac:dyDescent="0.2">
      <c r="A69" s="301" t="s">
        <v>108</v>
      </c>
      <c r="B69" s="1748" t="s">
        <v>163</v>
      </c>
      <c r="C69" s="1748"/>
      <c r="D69" s="948">
        <v>0</v>
      </c>
      <c r="E69" s="1153">
        <f t="shared" si="27"/>
        <v>21788</v>
      </c>
      <c r="F69" s="259">
        <f t="shared" si="38"/>
        <v>31145</v>
      </c>
      <c r="G69" s="259">
        <f t="shared" si="38"/>
        <v>10800</v>
      </c>
      <c r="H69" s="463">
        <f t="shared" si="28"/>
        <v>0.34676513083962113</v>
      </c>
      <c r="I69" s="1153">
        <f>+I68+I66+I67</f>
        <v>9357</v>
      </c>
      <c r="J69" s="259">
        <f>+J68+J66+J67</f>
        <v>18714</v>
      </c>
      <c r="K69" s="259">
        <f>+K68+K66+K67</f>
        <v>4657</v>
      </c>
      <c r="L69" s="1155">
        <f t="shared" ref="L69:M69" si="39">+L68+L66</f>
        <v>12431</v>
      </c>
      <c r="M69" s="1155">
        <f t="shared" si="39"/>
        <v>12431</v>
      </c>
      <c r="N69" s="949">
        <v>6143</v>
      </c>
      <c r="O69" s="403"/>
      <c r="P69" s="403"/>
      <c r="Q69" s="403"/>
    </row>
    <row r="70" spans="1:16383" hidden="1" x14ac:dyDescent="0.2">
      <c r="A70" s="1743"/>
      <c r="B70" s="1744"/>
      <c r="C70" s="1744"/>
      <c r="D70" s="946">
        <v>776585</v>
      </c>
      <c r="E70" s="1152"/>
      <c r="F70" s="263"/>
      <c r="G70" s="263"/>
      <c r="H70" s="463" t="e">
        <f t="shared" si="28"/>
        <v>#DIV/0!</v>
      </c>
      <c r="I70" s="1152"/>
      <c r="J70" s="263"/>
      <c r="K70" s="263"/>
      <c r="L70" s="1154"/>
      <c r="M70" s="946"/>
      <c r="N70" s="947"/>
      <c r="O70" s="262"/>
      <c r="P70" s="262"/>
      <c r="Q70" s="262"/>
      <c r="R70" s="1740"/>
      <c r="S70" s="1740"/>
      <c r="T70" s="1740"/>
      <c r="U70" s="349"/>
      <c r="V70" s="262"/>
      <c r="W70" s="262"/>
      <c r="X70" s="262"/>
      <c r="Y70" s="350"/>
      <c r="Z70" s="262"/>
      <c r="AA70" s="262"/>
      <c r="AB70" s="262"/>
      <c r="AC70" s="262"/>
      <c r="AD70" s="262"/>
      <c r="AE70" s="262"/>
      <c r="AF70" s="262"/>
      <c r="AG70" s="262"/>
      <c r="AH70" s="262"/>
      <c r="AI70" s="1740"/>
      <c r="AJ70" s="1740"/>
      <c r="AK70" s="1740"/>
      <c r="AL70" s="349"/>
      <c r="AM70" s="262"/>
      <c r="AN70" s="262"/>
      <c r="AO70" s="262"/>
      <c r="AP70" s="350"/>
      <c r="AQ70" s="262"/>
      <c r="AR70" s="262"/>
      <c r="AS70" s="262"/>
      <c r="AT70" s="262"/>
      <c r="AU70" s="262"/>
      <c r="AV70" s="262"/>
      <c r="AW70" s="262"/>
      <c r="AX70" s="262"/>
      <c r="AY70" s="262"/>
      <c r="AZ70" s="1740"/>
      <c r="BA70" s="1740"/>
      <c r="BB70" s="1740"/>
      <c r="BC70" s="349"/>
      <c r="BD70" s="262"/>
      <c r="BE70" s="262"/>
      <c r="BF70" s="262"/>
      <c r="BG70" s="350"/>
      <c r="BH70" s="262"/>
      <c r="BI70" s="262"/>
      <c r="BJ70" s="262"/>
      <c r="BK70" s="262"/>
      <c r="BL70" s="262"/>
      <c r="BM70" s="262"/>
      <c r="BN70" s="262"/>
      <c r="BO70" s="262"/>
      <c r="BP70" s="262"/>
      <c r="BQ70" s="1740"/>
      <c r="BR70" s="1740"/>
      <c r="BS70" s="1740"/>
      <c r="BT70" s="349"/>
      <c r="BU70" s="262"/>
      <c r="BV70" s="262"/>
      <c r="BW70" s="262"/>
      <c r="BX70" s="350"/>
      <c r="BY70" s="262"/>
      <c r="BZ70" s="262"/>
      <c r="CA70" s="262"/>
      <c r="CB70" s="262"/>
      <c r="CC70" s="262"/>
      <c r="CD70" s="262"/>
      <c r="CE70" s="262"/>
      <c r="CF70" s="262"/>
      <c r="CG70" s="262"/>
      <c r="CH70" s="1740"/>
      <c r="CI70" s="1740"/>
      <c r="CJ70" s="1740"/>
      <c r="CK70" s="349"/>
      <c r="CL70" s="262"/>
      <c r="CM70" s="262"/>
      <c r="CN70" s="262"/>
      <c r="CO70" s="350"/>
      <c r="CP70" s="262"/>
      <c r="CQ70" s="262"/>
      <c r="CR70" s="262"/>
      <c r="CS70" s="262"/>
      <c r="CT70" s="262"/>
      <c r="CU70" s="262"/>
      <c r="CV70" s="262"/>
      <c r="CW70" s="262"/>
      <c r="CX70" s="262"/>
      <c r="CY70" s="1740"/>
      <c r="CZ70" s="1740"/>
      <c r="DA70" s="1740"/>
      <c r="DB70" s="349"/>
      <c r="DC70" s="262"/>
      <c r="DD70" s="262"/>
      <c r="DE70" s="262"/>
      <c r="DF70" s="350"/>
      <c r="DG70" s="262"/>
      <c r="DH70" s="262"/>
      <c r="DI70" s="262"/>
      <c r="DJ70" s="262"/>
      <c r="DK70" s="262"/>
      <c r="DL70" s="262"/>
      <c r="DM70" s="262"/>
      <c r="DN70" s="262"/>
      <c r="DO70" s="262"/>
      <c r="DP70" s="1740"/>
      <c r="DQ70" s="1740"/>
      <c r="DR70" s="1740"/>
      <c r="DS70" s="349"/>
      <c r="DT70" s="262"/>
      <c r="DU70" s="262"/>
      <c r="DV70" s="262"/>
      <c r="DW70" s="350"/>
      <c r="DX70" s="262"/>
      <c r="DY70" s="262"/>
      <c r="DZ70" s="262"/>
      <c r="EA70" s="262"/>
      <c r="EB70" s="262"/>
      <c r="EC70" s="262"/>
      <c r="ED70" s="262"/>
      <c r="EE70" s="262"/>
      <c r="EF70" s="262"/>
      <c r="EG70" s="1740"/>
      <c r="EH70" s="1740"/>
      <c r="EI70" s="1740"/>
      <c r="EJ70" s="349"/>
      <c r="EK70" s="262"/>
      <c r="EL70" s="262"/>
      <c r="EM70" s="262"/>
      <c r="EN70" s="350"/>
      <c r="EO70" s="262"/>
      <c r="EP70" s="262"/>
      <c r="EQ70" s="262"/>
      <c r="ER70" s="262"/>
      <c r="ES70" s="262"/>
      <c r="ET70" s="262"/>
      <c r="EU70" s="262"/>
      <c r="EV70" s="262"/>
      <c r="EW70" s="262"/>
      <c r="EX70" s="1740"/>
      <c r="EY70" s="1740"/>
      <c r="EZ70" s="1740"/>
      <c r="FA70" s="349"/>
      <c r="FB70" s="262"/>
      <c r="FC70" s="262"/>
      <c r="FD70" s="262"/>
      <c r="FE70" s="350"/>
      <c r="FF70" s="262"/>
      <c r="FG70" s="262"/>
      <c r="FH70" s="262"/>
      <c r="FI70" s="262"/>
      <c r="FJ70" s="262"/>
      <c r="FK70" s="262"/>
      <c r="FL70" s="262"/>
      <c r="FM70" s="262"/>
      <c r="FN70" s="262"/>
      <c r="FO70" s="1740"/>
      <c r="FP70" s="1740"/>
      <c r="FQ70" s="1740"/>
      <c r="FR70" s="349"/>
      <c r="FS70" s="262"/>
      <c r="FT70" s="262"/>
      <c r="FU70" s="262"/>
      <c r="FV70" s="350"/>
      <c r="FW70" s="262"/>
      <c r="FX70" s="262"/>
      <c r="FY70" s="262"/>
      <c r="FZ70" s="262"/>
      <c r="GA70" s="262"/>
      <c r="GB70" s="262"/>
      <c r="GC70" s="262"/>
      <c r="GD70" s="262"/>
      <c r="GE70" s="262"/>
      <c r="GF70" s="1740"/>
      <c r="GG70" s="1740"/>
      <c r="GH70" s="1740"/>
      <c r="GI70" s="349"/>
      <c r="GJ70" s="262"/>
      <c r="GK70" s="262"/>
      <c r="GL70" s="262"/>
      <c r="GM70" s="350"/>
      <c r="GN70" s="262"/>
      <c r="GO70" s="262"/>
      <c r="GP70" s="262"/>
      <c r="GQ70" s="262"/>
      <c r="GR70" s="262"/>
      <c r="GS70" s="262"/>
      <c r="GT70" s="262"/>
      <c r="GU70" s="262"/>
      <c r="GV70" s="262"/>
      <c r="GW70" s="1740"/>
      <c r="GX70" s="1740"/>
      <c r="GY70" s="1740"/>
      <c r="GZ70" s="349"/>
      <c r="HA70" s="262"/>
      <c r="HB70" s="262"/>
      <c r="HC70" s="262"/>
      <c r="HD70" s="350"/>
      <c r="HE70" s="262"/>
      <c r="HF70" s="262"/>
      <c r="HG70" s="262"/>
      <c r="HH70" s="262"/>
      <c r="HI70" s="262"/>
      <c r="HJ70" s="262"/>
      <c r="HK70" s="262"/>
      <c r="HL70" s="262"/>
      <c r="HM70" s="262"/>
      <c r="HN70" s="1740"/>
      <c r="HO70" s="1740"/>
      <c r="HP70" s="1740"/>
      <c r="HQ70" s="349"/>
      <c r="HR70" s="262"/>
      <c r="HS70" s="262"/>
      <c r="HT70" s="262"/>
      <c r="HU70" s="350"/>
      <c r="HV70" s="262"/>
      <c r="HW70" s="262"/>
      <c r="HX70" s="262"/>
      <c r="HY70" s="262"/>
      <c r="HZ70" s="262"/>
      <c r="IA70" s="262"/>
      <c r="IB70" s="262"/>
      <c r="IC70" s="262"/>
      <c r="ID70" s="262"/>
      <c r="IE70" s="1740"/>
      <c r="IF70" s="1740"/>
      <c r="IG70" s="1740"/>
      <c r="IH70" s="349"/>
      <c r="II70" s="262"/>
      <c r="IJ70" s="262"/>
      <c r="IK70" s="262"/>
      <c r="IL70" s="350"/>
      <c r="IM70" s="262"/>
      <c r="IN70" s="262"/>
      <c r="IO70" s="262"/>
      <c r="IP70" s="262"/>
      <c r="IQ70" s="262"/>
      <c r="IR70" s="262"/>
      <c r="IS70" s="262"/>
      <c r="IT70" s="262"/>
      <c r="IU70" s="262"/>
      <c r="IV70" s="1740"/>
      <c r="IW70" s="1740"/>
      <c r="IX70" s="1740"/>
      <c r="IY70" s="349"/>
      <c r="IZ70" s="262"/>
      <c r="JA70" s="262"/>
      <c r="JB70" s="262"/>
      <c r="JC70" s="350"/>
      <c r="JD70" s="262"/>
      <c r="JE70" s="262"/>
      <c r="JF70" s="262"/>
      <c r="JG70" s="262"/>
      <c r="JH70" s="262"/>
      <c r="JI70" s="262"/>
      <c r="JJ70" s="262"/>
      <c r="JK70" s="262"/>
      <c r="JL70" s="262"/>
      <c r="JM70" s="1740"/>
      <c r="JN70" s="1740"/>
      <c r="JO70" s="1740"/>
      <c r="JP70" s="349"/>
      <c r="JQ70" s="262"/>
      <c r="JR70" s="262"/>
      <c r="JS70" s="262"/>
      <c r="JT70" s="350"/>
      <c r="JU70" s="262"/>
      <c r="JV70" s="262"/>
      <c r="JW70" s="262"/>
      <c r="JX70" s="262"/>
      <c r="JY70" s="262"/>
      <c r="JZ70" s="262"/>
      <c r="KA70" s="262"/>
      <c r="KB70" s="262"/>
      <c r="KC70" s="262"/>
      <c r="KD70" s="1740"/>
      <c r="KE70" s="1740"/>
      <c r="KF70" s="1740"/>
      <c r="KG70" s="349"/>
      <c r="KH70" s="262"/>
      <c r="KI70" s="262"/>
      <c r="KJ70" s="262"/>
      <c r="KK70" s="350"/>
      <c r="KL70" s="262"/>
      <c r="KM70" s="262"/>
      <c r="KN70" s="262"/>
      <c r="KO70" s="262"/>
      <c r="KP70" s="262"/>
      <c r="KQ70" s="262"/>
      <c r="KR70" s="262"/>
      <c r="KS70" s="262"/>
      <c r="KT70" s="262"/>
      <c r="KU70" s="1740"/>
      <c r="KV70" s="1740"/>
      <c r="KW70" s="1740"/>
      <c r="KX70" s="349"/>
      <c r="KY70" s="262"/>
      <c r="KZ70" s="262"/>
      <c r="LA70" s="262"/>
      <c r="LB70" s="350"/>
      <c r="LC70" s="262"/>
      <c r="LD70" s="262"/>
      <c r="LE70" s="262"/>
      <c r="LF70" s="262"/>
      <c r="LG70" s="262"/>
      <c r="LH70" s="262"/>
      <c r="LI70" s="262"/>
      <c r="LJ70" s="262"/>
      <c r="LK70" s="262"/>
      <c r="LL70" s="1740"/>
      <c r="LM70" s="1740"/>
      <c r="LN70" s="1740"/>
      <c r="LO70" s="349"/>
      <c r="LP70" s="262"/>
      <c r="LQ70" s="262"/>
      <c r="LR70" s="262"/>
      <c r="LS70" s="350"/>
      <c r="LT70" s="262"/>
      <c r="LU70" s="262"/>
      <c r="LV70" s="262"/>
      <c r="LW70" s="262"/>
      <c r="LX70" s="262"/>
      <c r="LY70" s="262"/>
      <c r="LZ70" s="262"/>
      <c r="MA70" s="262"/>
      <c r="MB70" s="262"/>
      <c r="MC70" s="1740"/>
      <c r="MD70" s="1740"/>
      <c r="ME70" s="1740"/>
      <c r="MF70" s="349"/>
      <c r="MG70" s="262"/>
      <c r="MH70" s="262"/>
      <c r="MI70" s="262"/>
      <c r="MJ70" s="350"/>
      <c r="MK70" s="262"/>
      <c r="ML70" s="262"/>
      <c r="MM70" s="262"/>
      <c r="MN70" s="262"/>
      <c r="MO70" s="262"/>
      <c r="MP70" s="262"/>
      <c r="MQ70" s="262"/>
      <c r="MR70" s="262"/>
      <c r="MS70" s="262"/>
      <c r="MT70" s="1740"/>
      <c r="MU70" s="1740"/>
      <c r="MV70" s="1740"/>
      <c r="MW70" s="349"/>
      <c r="MX70" s="262"/>
      <c r="MY70" s="262"/>
      <c r="MZ70" s="262"/>
      <c r="NA70" s="350"/>
      <c r="NB70" s="262"/>
      <c r="NC70" s="262"/>
      <c r="ND70" s="262"/>
      <c r="NE70" s="262"/>
      <c r="NF70" s="262"/>
      <c r="NG70" s="262"/>
      <c r="NH70" s="262"/>
      <c r="NI70" s="262"/>
      <c r="NJ70" s="262"/>
      <c r="NK70" s="1740"/>
      <c r="NL70" s="1740"/>
      <c r="NM70" s="1740"/>
      <c r="NN70" s="349"/>
      <c r="NO70" s="262"/>
      <c r="NP70" s="262"/>
      <c r="NQ70" s="262"/>
      <c r="NR70" s="350"/>
      <c r="NS70" s="262"/>
      <c r="NT70" s="262"/>
      <c r="NU70" s="262"/>
      <c r="NV70" s="262"/>
      <c r="NW70" s="262"/>
      <c r="NX70" s="262"/>
      <c r="NY70" s="262"/>
      <c r="NZ70" s="262"/>
      <c r="OA70" s="262"/>
      <c r="OB70" s="1740"/>
      <c r="OC70" s="1740"/>
      <c r="OD70" s="1740"/>
      <c r="OE70" s="349"/>
      <c r="OF70" s="262"/>
      <c r="OG70" s="262"/>
      <c r="OH70" s="262"/>
      <c r="OI70" s="350"/>
      <c r="OJ70" s="262"/>
      <c r="OK70" s="262"/>
      <c r="OL70" s="262"/>
      <c r="OM70" s="262"/>
      <c r="ON70" s="262"/>
      <c r="OO70" s="262"/>
      <c r="OP70" s="262"/>
      <c r="OQ70" s="262"/>
      <c r="OR70" s="262"/>
      <c r="OS70" s="1740"/>
      <c r="OT70" s="1740"/>
      <c r="OU70" s="1740"/>
      <c r="OV70" s="349"/>
      <c r="OW70" s="262"/>
      <c r="OX70" s="262"/>
      <c r="OY70" s="262"/>
      <c r="OZ70" s="350"/>
      <c r="PA70" s="262"/>
      <c r="PB70" s="262"/>
      <c r="PC70" s="262"/>
      <c r="PD70" s="262"/>
      <c r="PE70" s="262"/>
      <c r="PF70" s="262"/>
      <c r="PG70" s="262"/>
      <c r="PH70" s="262"/>
      <c r="PI70" s="262"/>
      <c r="PJ70" s="1740"/>
      <c r="PK70" s="1740"/>
      <c r="PL70" s="1740"/>
      <c r="PM70" s="349"/>
      <c r="PN70" s="262"/>
      <c r="PO70" s="262"/>
      <c r="PP70" s="262"/>
      <c r="PQ70" s="350"/>
      <c r="PR70" s="262"/>
      <c r="PS70" s="262"/>
      <c r="PT70" s="262"/>
      <c r="PU70" s="262"/>
      <c r="PV70" s="262"/>
      <c r="PW70" s="262"/>
      <c r="PX70" s="262"/>
      <c r="PY70" s="262"/>
      <c r="PZ70" s="262"/>
      <c r="QA70" s="1740"/>
      <c r="QB70" s="1740"/>
      <c r="QC70" s="1740"/>
      <c r="QD70" s="349"/>
      <c r="QE70" s="262"/>
      <c r="QF70" s="262"/>
      <c r="QG70" s="262"/>
      <c r="QH70" s="350"/>
      <c r="QI70" s="262"/>
      <c r="QJ70" s="262"/>
      <c r="QK70" s="262"/>
      <c r="QL70" s="262"/>
      <c r="QM70" s="262"/>
      <c r="QN70" s="262"/>
      <c r="QO70" s="262"/>
      <c r="QP70" s="262"/>
      <c r="QQ70" s="262"/>
      <c r="QR70" s="1740"/>
      <c r="QS70" s="1740"/>
      <c r="QT70" s="1740"/>
      <c r="QU70" s="349"/>
      <c r="QV70" s="262"/>
      <c r="QW70" s="262"/>
      <c r="QX70" s="262"/>
      <c r="QY70" s="350"/>
      <c r="QZ70" s="262"/>
      <c r="RA70" s="262"/>
      <c r="RB70" s="262"/>
      <c r="RC70" s="262"/>
      <c r="RD70" s="262"/>
      <c r="RE70" s="262"/>
      <c r="RF70" s="262"/>
      <c r="RG70" s="262"/>
      <c r="RH70" s="262"/>
      <c r="RI70" s="1740"/>
      <c r="RJ70" s="1740"/>
      <c r="RK70" s="1740"/>
      <c r="RL70" s="349"/>
      <c r="RM70" s="262"/>
      <c r="RN70" s="262"/>
      <c r="RO70" s="262"/>
      <c r="RP70" s="350"/>
      <c r="RQ70" s="262"/>
      <c r="RR70" s="262"/>
      <c r="RS70" s="262"/>
      <c r="RT70" s="262"/>
      <c r="RU70" s="262"/>
      <c r="RV70" s="262"/>
      <c r="RW70" s="262"/>
      <c r="RX70" s="262"/>
      <c r="RY70" s="262"/>
      <c r="RZ70" s="1740"/>
      <c r="SA70" s="1740"/>
      <c r="SB70" s="1740"/>
      <c r="SC70" s="349"/>
      <c r="SD70" s="262"/>
      <c r="SE70" s="262"/>
      <c r="SF70" s="262"/>
      <c r="SG70" s="350"/>
      <c r="SH70" s="262"/>
      <c r="SI70" s="262"/>
      <c r="SJ70" s="262"/>
      <c r="SK70" s="262"/>
      <c r="SL70" s="262"/>
      <c r="SM70" s="262"/>
      <c r="SN70" s="262"/>
      <c r="SO70" s="262"/>
      <c r="SP70" s="262"/>
      <c r="SQ70" s="1740"/>
      <c r="SR70" s="1740"/>
      <c r="SS70" s="1740"/>
      <c r="ST70" s="349"/>
      <c r="SU70" s="262"/>
      <c r="SV70" s="262"/>
      <c r="SW70" s="262"/>
      <c r="SX70" s="350"/>
      <c r="SY70" s="262"/>
      <c r="SZ70" s="262"/>
      <c r="TA70" s="262"/>
      <c r="TB70" s="262"/>
      <c r="TC70" s="262"/>
      <c r="TD70" s="262"/>
      <c r="TE70" s="262"/>
      <c r="TF70" s="262"/>
      <c r="TG70" s="262"/>
      <c r="TH70" s="1740"/>
      <c r="TI70" s="1740"/>
      <c r="TJ70" s="1740"/>
      <c r="TK70" s="349"/>
      <c r="TL70" s="262"/>
      <c r="TM70" s="262"/>
      <c r="TN70" s="262"/>
      <c r="TO70" s="350"/>
      <c r="TP70" s="262"/>
      <c r="TQ70" s="262"/>
      <c r="TR70" s="262"/>
      <c r="TS70" s="262"/>
      <c r="TT70" s="262"/>
      <c r="TU70" s="262"/>
      <c r="TV70" s="262"/>
      <c r="TW70" s="262"/>
      <c r="TX70" s="262"/>
      <c r="TY70" s="1740"/>
      <c r="TZ70" s="1740"/>
      <c r="UA70" s="1740"/>
      <c r="UB70" s="349"/>
      <c r="UC70" s="262"/>
      <c r="UD70" s="262"/>
      <c r="UE70" s="262"/>
      <c r="UF70" s="350"/>
      <c r="UG70" s="262"/>
      <c r="UH70" s="262"/>
      <c r="UI70" s="262"/>
      <c r="UJ70" s="262"/>
      <c r="UK70" s="262"/>
      <c r="UL70" s="262"/>
      <c r="UM70" s="262"/>
      <c r="UN70" s="262"/>
      <c r="UO70" s="262"/>
      <c r="UP70" s="1740"/>
      <c r="UQ70" s="1740"/>
      <c r="UR70" s="1740"/>
      <c r="US70" s="349"/>
      <c r="UT70" s="262"/>
      <c r="UU70" s="262"/>
      <c r="UV70" s="262"/>
      <c r="UW70" s="350"/>
      <c r="UX70" s="262"/>
      <c r="UY70" s="262"/>
      <c r="UZ70" s="262"/>
      <c r="VA70" s="262"/>
      <c r="VB70" s="262"/>
      <c r="VC70" s="262"/>
      <c r="VD70" s="262"/>
      <c r="VE70" s="262"/>
      <c r="VF70" s="262"/>
      <c r="VG70" s="1740"/>
      <c r="VH70" s="1740"/>
      <c r="VI70" s="1740"/>
      <c r="VJ70" s="349"/>
      <c r="VK70" s="262"/>
      <c r="VL70" s="262"/>
      <c r="VM70" s="262"/>
      <c r="VN70" s="350"/>
      <c r="VO70" s="262"/>
      <c r="VP70" s="262"/>
      <c r="VQ70" s="262"/>
      <c r="VR70" s="262"/>
      <c r="VS70" s="262"/>
      <c r="VT70" s="262"/>
      <c r="VU70" s="262"/>
      <c r="VV70" s="262"/>
      <c r="VW70" s="262"/>
      <c r="VX70" s="1740"/>
      <c r="VY70" s="1740"/>
      <c r="VZ70" s="1740"/>
      <c r="WA70" s="349"/>
      <c r="WB70" s="262"/>
      <c r="WC70" s="262"/>
      <c r="WD70" s="262"/>
      <c r="WE70" s="350"/>
      <c r="WF70" s="262"/>
      <c r="WG70" s="262"/>
      <c r="WH70" s="262"/>
      <c r="WI70" s="262"/>
      <c r="WJ70" s="262"/>
      <c r="WK70" s="262"/>
      <c r="WL70" s="262"/>
      <c r="WM70" s="262"/>
      <c r="WN70" s="262"/>
      <c r="WO70" s="1740"/>
      <c r="WP70" s="1740"/>
      <c r="WQ70" s="1740"/>
      <c r="WR70" s="349"/>
      <c r="WS70" s="262"/>
      <c r="WT70" s="262"/>
      <c r="WU70" s="262"/>
      <c r="WV70" s="350"/>
      <c r="WW70" s="262"/>
      <c r="WX70" s="262"/>
      <c r="WY70" s="262"/>
      <c r="WZ70" s="262"/>
      <c r="XA70" s="262"/>
      <c r="XB70" s="262"/>
      <c r="XC70" s="262"/>
      <c r="XD70" s="262"/>
      <c r="XE70" s="262"/>
      <c r="XF70" s="1740"/>
      <c r="XG70" s="1740"/>
      <c r="XH70" s="1740"/>
      <c r="XI70" s="349"/>
      <c r="XJ70" s="262"/>
      <c r="XK70" s="262"/>
      <c r="XL70" s="262"/>
      <c r="XM70" s="350"/>
      <c r="XN70" s="262"/>
      <c r="XO70" s="262"/>
      <c r="XP70" s="262"/>
      <c r="XQ70" s="262"/>
      <c r="XR70" s="262"/>
      <c r="XS70" s="262"/>
      <c r="XT70" s="262"/>
      <c r="XU70" s="262"/>
      <c r="XV70" s="262"/>
      <c r="XW70" s="1740"/>
      <c r="XX70" s="1740"/>
      <c r="XY70" s="1740"/>
      <c r="XZ70" s="349"/>
      <c r="YA70" s="262"/>
      <c r="YB70" s="262"/>
      <c r="YC70" s="262"/>
      <c r="YD70" s="350"/>
      <c r="YE70" s="262"/>
      <c r="YF70" s="262"/>
      <c r="YG70" s="262"/>
      <c r="YH70" s="262"/>
      <c r="YI70" s="262"/>
      <c r="YJ70" s="262"/>
      <c r="YK70" s="262"/>
      <c r="YL70" s="262"/>
      <c r="YM70" s="262"/>
      <c r="YN70" s="1740"/>
      <c r="YO70" s="1740"/>
      <c r="YP70" s="1740"/>
      <c r="YQ70" s="349"/>
      <c r="YR70" s="262"/>
      <c r="YS70" s="262"/>
      <c r="YT70" s="262"/>
      <c r="YU70" s="350"/>
      <c r="YV70" s="262"/>
      <c r="YW70" s="262"/>
      <c r="YX70" s="262"/>
      <c r="YY70" s="262"/>
      <c r="YZ70" s="262"/>
      <c r="ZA70" s="262"/>
      <c r="ZB70" s="262"/>
      <c r="ZC70" s="262"/>
      <c r="ZD70" s="262"/>
      <c r="ZE70" s="1740"/>
      <c r="ZF70" s="1740"/>
      <c r="ZG70" s="1740"/>
      <c r="ZH70" s="349"/>
      <c r="ZI70" s="262"/>
      <c r="ZJ70" s="262"/>
      <c r="ZK70" s="262"/>
      <c r="ZL70" s="350"/>
      <c r="ZM70" s="262"/>
      <c r="ZN70" s="262"/>
      <c r="ZO70" s="262"/>
      <c r="ZP70" s="262"/>
      <c r="ZQ70" s="262"/>
      <c r="ZR70" s="262"/>
      <c r="ZS70" s="262"/>
      <c r="ZT70" s="262"/>
      <c r="ZU70" s="262"/>
      <c r="ZV70" s="1740"/>
      <c r="ZW70" s="1740"/>
      <c r="ZX70" s="1740"/>
      <c r="ZY70" s="349"/>
      <c r="ZZ70" s="262"/>
      <c r="AAA70" s="262"/>
      <c r="AAB70" s="262"/>
      <c r="AAC70" s="350"/>
      <c r="AAD70" s="262"/>
      <c r="AAE70" s="262"/>
      <c r="AAF70" s="262"/>
      <c r="AAG70" s="262"/>
      <c r="AAH70" s="262"/>
      <c r="AAI70" s="262"/>
      <c r="AAJ70" s="262"/>
      <c r="AAK70" s="262"/>
      <c r="AAL70" s="262"/>
      <c r="AAM70" s="1740"/>
      <c r="AAN70" s="1740"/>
      <c r="AAO70" s="1740"/>
      <c r="AAP70" s="349"/>
      <c r="AAQ70" s="262"/>
      <c r="AAR70" s="262"/>
      <c r="AAS70" s="262"/>
      <c r="AAT70" s="350"/>
      <c r="AAU70" s="262"/>
      <c r="AAV70" s="262"/>
      <c r="AAW70" s="262"/>
      <c r="AAX70" s="262"/>
      <c r="AAY70" s="262"/>
      <c r="AAZ70" s="262"/>
      <c r="ABA70" s="262"/>
      <c r="ABB70" s="262"/>
      <c r="ABC70" s="262"/>
      <c r="ABD70" s="1740"/>
      <c r="ABE70" s="1740"/>
      <c r="ABF70" s="1740"/>
      <c r="ABG70" s="349"/>
      <c r="ABH70" s="262"/>
      <c r="ABI70" s="262"/>
      <c r="ABJ70" s="262"/>
      <c r="ABK70" s="350"/>
      <c r="ABL70" s="262"/>
      <c r="ABM70" s="262"/>
      <c r="ABN70" s="262"/>
      <c r="ABO70" s="262"/>
      <c r="ABP70" s="262"/>
      <c r="ABQ70" s="262"/>
      <c r="ABR70" s="262"/>
      <c r="ABS70" s="262"/>
      <c r="ABT70" s="262"/>
      <c r="ABU70" s="1740"/>
      <c r="ABV70" s="1740"/>
      <c r="ABW70" s="1740"/>
      <c r="ABX70" s="349"/>
      <c r="ABY70" s="262"/>
      <c r="ABZ70" s="262"/>
      <c r="ACA70" s="262"/>
      <c r="ACB70" s="350"/>
      <c r="ACC70" s="262"/>
      <c r="ACD70" s="262"/>
      <c r="ACE70" s="262"/>
      <c r="ACF70" s="262"/>
      <c r="ACG70" s="262"/>
      <c r="ACH70" s="262"/>
      <c r="ACI70" s="262"/>
      <c r="ACJ70" s="262"/>
      <c r="ACK70" s="262"/>
      <c r="ACL70" s="1740"/>
      <c r="ACM70" s="1740"/>
      <c r="ACN70" s="1740"/>
      <c r="ACO70" s="349"/>
      <c r="ACP70" s="262"/>
      <c r="ACQ70" s="262"/>
      <c r="ACR70" s="262"/>
      <c r="ACS70" s="350"/>
      <c r="ACT70" s="262"/>
      <c r="ACU70" s="262"/>
      <c r="ACV70" s="262"/>
      <c r="ACW70" s="262"/>
      <c r="ACX70" s="262"/>
      <c r="ACY70" s="262"/>
      <c r="ACZ70" s="262"/>
      <c r="ADA70" s="262"/>
      <c r="ADB70" s="262"/>
      <c r="ADC70" s="1740"/>
      <c r="ADD70" s="1740"/>
      <c r="ADE70" s="1740"/>
      <c r="ADF70" s="349"/>
      <c r="ADG70" s="262"/>
      <c r="ADH70" s="262"/>
      <c r="ADI70" s="262"/>
      <c r="ADJ70" s="350"/>
      <c r="ADK70" s="262"/>
      <c r="ADL70" s="262"/>
      <c r="ADM70" s="262"/>
      <c r="ADN70" s="262"/>
      <c r="ADO70" s="262"/>
      <c r="ADP70" s="262"/>
      <c r="ADQ70" s="262"/>
      <c r="ADR70" s="262"/>
      <c r="ADS70" s="262"/>
      <c r="ADT70" s="1740"/>
      <c r="ADU70" s="1740"/>
      <c r="ADV70" s="1740"/>
      <c r="ADW70" s="349"/>
      <c r="ADX70" s="262"/>
      <c r="ADY70" s="262"/>
      <c r="ADZ70" s="262"/>
      <c r="AEA70" s="350"/>
      <c r="AEB70" s="262"/>
      <c r="AEC70" s="262"/>
      <c r="AED70" s="262"/>
      <c r="AEE70" s="262"/>
      <c r="AEF70" s="262"/>
      <c r="AEG70" s="262"/>
      <c r="AEH70" s="262"/>
      <c r="AEI70" s="262"/>
      <c r="AEJ70" s="262"/>
      <c r="AEK70" s="1740"/>
      <c r="AEL70" s="1740"/>
      <c r="AEM70" s="1740"/>
      <c r="AEN70" s="349"/>
      <c r="AEO70" s="262"/>
      <c r="AEP70" s="262"/>
      <c r="AEQ70" s="262"/>
      <c r="AER70" s="350"/>
      <c r="AES70" s="262"/>
      <c r="AET70" s="262"/>
      <c r="AEU70" s="262"/>
      <c r="AEV70" s="262"/>
      <c r="AEW70" s="262"/>
      <c r="AEX70" s="262"/>
      <c r="AEY70" s="262"/>
      <c r="AEZ70" s="262"/>
      <c r="AFA70" s="262"/>
      <c r="AFB70" s="1740"/>
      <c r="AFC70" s="1740"/>
      <c r="AFD70" s="1740"/>
      <c r="AFE70" s="349"/>
      <c r="AFF70" s="262"/>
      <c r="AFG70" s="262"/>
      <c r="AFH70" s="262"/>
      <c r="AFI70" s="350"/>
      <c r="AFJ70" s="262"/>
      <c r="AFK70" s="262"/>
      <c r="AFL70" s="262"/>
      <c r="AFM70" s="262"/>
      <c r="AFN70" s="262"/>
      <c r="AFO70" s="262"/>
      <c r="AFP70" s="262"/>
      <c r="AFQ70" s="262"/>
      <c r="AFR70" s="262"/>
      <c r="AFS70" s="1740"/>
      <c r="AFT70" s="1740"/>
      <c r="AFU70" s="1740"/>
      <c r="AFV70" s="349"/>
      <c r="AFW70" s="262"/>
      <c r="AFX70" s="262"/>
      <c r="AFY70" s="262"/>
      <c r="AFZ70" s="350"/>
      <c r="AGA70" s="262"/>
      <c r="AGB70" s="262"/>
      <c r="AGC70" s="262"/>
      <c r="AGD70" s="262"/>
      <c r="AGE70" s="262"/>
      <c r="AGF70" s="262"/>
      <c r="AGG70" s="262"/>
      <c r="AGH70" s="262"/>
      <c r="AGI70" s="262"/>
      <c r="AGJ70" s="1740"/>
      <c r="AGK70" s="1740"/>
      <c r="AGL70" s="1740"/>
      <c r="AGM70" s="349"/>
      <c r="AGN70" s="262"/>
      <c r="AGO70" s="262"/>
      <c r="AGP70" s="262"/>
      <c r="AGQ70" s="350"/>
      <c r="AGR70" s="262"/>
      <c r="AGS70" s="262"/>
      <c r="AGT70" s="262"/>
      <c r="AGU70" s="262"/>
      <c r="AGV70" s="262"/>
      <c r="AGW70" s="262"/>
      <c r="AGX70" s="262"/>
      <c r="AGY70" s="262"/>
      <c r="AGZ70" s="262"/>
      <c r="AHA70" s="1740"/>
      <c r="AHB70" s="1740"/>
      <c r="AHC70" s="1740"/>
      <c r="AHD70" s="349"/>
      <c r="AHE70" s="262"/>
      <c r="AHF70" s="262"/>
      <c r="AHG70" s="262"/>
      <c r="AHH70" s="350"/>
      <c r="AHI70" s="262"/>
      <c r="AHJ70" s="262"/>
      <c r="AHK70" s="262"/>
      <c r="AHL70" s="262"/>
      <c r="AHM70" s="262"/>
      <c r="AHN70" s="262"/>
      <c r="AHO70" s="262"/>
      <c r="AHP70" s="262"/>
      <c r="AHQ70" s="262"/>
      <c r="AHR70" s="1740"/>
      <c r="AHS70" s="1740"/>
      <c r="AHT70" s="1740"/>
      <c r="AHU70" s="349"/>
      <c r="AHV70" s="262"/>
      <c r="AHW70" s="262"/>
      <c r="AHX70" s="262"/>
      <c r="AHY70" s="350"/>
      <c r="AHZ70" s="262"/>
      <c r="AIA70" s="262"/>
      <c r="AIB70" s="262"/>
      <c r="AIC70" s="262"/>
      <c r="AID70" s="262"/>
      <c r="AIE70" s="262"/>
      <c r="AIF70" s="262"/>
      <c r="AIG70" s="262"/>
      <c r="AIH70" s="262"/>
      <c r="AII70" s="1740"/>
      <c r="AIJ70" s="1740"/>
      <c r="AIK70" s="1740"/>
      <c r="AIL70" s="349"/>
      <c r="AIM70" s="262"/>
      <c r="AIN70" s="262"/>
      <c r="AIO70" s="262"/>
      <c r="AIP70" s="350"/>
      <c r="AIQ70" s="262"/>
      <c r="AIR70" s="262"/>
      <c r="AIS70" s="262"/>
      <c r="AIT70" s="262"/>
      <c r="AIU70" s="262"/>
      <c r="AIV70" s="262"/>
      <c r="AIW70" s="262"/>
      <c r="AIX70" s="262"/>
      <c r="AIY70" s="262"/>
      <c r="AIZ70" s="1740"/>
      <c r="AJA70" s="1740"/>
      <c r="AJB70" s="1740"/>
      <c r="AJC70" s="349"/>
      <c r="AJD70" s="262"/>
      <c r="AJE70" s="262"/>
      <c r="AJF70" s="262"/>
      <c r="AJG70" s="350"/>
      <c r="AJH70" s="262"/>
      <c r="AJI70" s="262"/>
      <c r="AJJ70" s="262"/>
      <c r="AJK70" s="262"/>
      <c r="AJL70" s="262"/>
      <c r="AJM70" s="262"/>
      <c r="AJN70" s="262"/>
      <c r="AJO70" s="262"/>
      <c r="AJP70" s="262"/>
      <c r="AJQ70" s="1740"/>
      <c r="AJR70" s="1740"/>
      <c r="AJS70" s="1740"/>
      <c r="AJT70" s="349"/>
      <c r="AJU70" s="262"/>
      <c r="AJV70" s="262"/>
      <c r="AJW70" s="262"/>
      <c r="AJX70" s="350"/>
      <c r="AJY70" s="262"/>
      <c r="AJZ70" s="262"/>
      <c r="AKA70" s="262"/>
      <c r="AKB70" s="262"/>
      <c r="AKC70" s="262"/>
      <c r="AKD70" s="262"/>
      <c r="AKE70" s="262"/>
      <c r="AKF70" s="262"/>
      <c r="AKG70" s="262"/>
      <c r="AKH70" s="1740"/>
      <c r="AKI70" s="1740"/>
      <c r="AKJ70" s="1740"/>
      <c r="AKK70" s="349"/>
      <c r="AKL70" s="262"/>
      <c r="AKM70" s="262"/>
      <c r="AKN70" s="262"/>
      <c r="AKO70" s="350"/>
      <c r="AKP70" s="262"/>
      <c r="AKQ70" s="262"/>
      <c r="AKR70" s="262"/>
      <c r="AKS70" s="262"/>
      <c r="AKT70" s="262"/>
      <c r="AKU70" s="262"/>
      <c r="AKV70" s="262"/>
      <c r="AKW70" s="262"/>
      <c r="AKX70" s="262"/>
      <c r="AKY70" s="1740"/>
      <c r="AKZ70" s="1740"/>
      <c r="ALA70" s="1740"/>
      <c r="ALB70" s="349"/>
      <c r="ALC70" s="262"/>
      <c r="ALD70" s="262"/>
      <c r="ALE70" s="262"/>
      <c r="ALF70" s="350"/>
      <c r="ALG70" s="262"/>
      <c r="ALH70" s="262"/>
      <c r="ALI70" s="262"/>
      <c r="ALJ70" s="262"/>
      <c r="ALK70" s="262"/>
      <c r="ALL70" s="262"/>
      <c r="ALM70" s="262"/>
      <c r="ALN70" s="262"/>
      <c r="ALO70" s="262"/>
      <c r="ALP70" s="1740"/>
      <c r="ALQ70" s="1740"/>
      <c r="ALR70" s="1740"/>
      <c r="ALS70" s="349"/>
      <c r="ALT70" s="262"/>
      <c r="ALU70" s="262"/>
      <c r="ALV70" s="262"/>
      <c r="ALW70" s="350"/>
      <c r="ALX70" s="262"/>
      <c r="ALY70" s="262"/>
      <c r="ALZ70" s="262"/>
      <c r="AMA70" s="262"/>
      <c r="AMB70" s="262"/>
      <c r="AMC70" s="262"/>
      <c r="AMD70" s="262"/>
      <c r="AME70" s="262"/>
      <c r="AMF70" s="262"/>
      <c r="AMG70" s="1740"/>
      <c r="AMH70" s="1740"/>
      <c r="AMI70" s="1740"/>
      <c r="AMJ70" s="349"/>
      <c r="AMK70" s="262"/>
      <c r="AML70" s="262"/>
      <c r="AMM70" s="262"/>
      <c r="AMN70" s="350"/>
      <c r="AMO70" s="262"/>
      <c r="AMP70" s="262"/>
      <c r="AMQ70" s="262"/>
      <c r="AMR70" s="262"/>
      <c r="AMS70" s="262"/>
      <c r="AMT70" s="262"/>
      <c r="AMU70" s="262"/>
      <c r="AMV70" s="262"/>
      <c r="AMW70" s="262"/>
      <c r="AMX70" s="1740"/>
      <c r="AMY70" s="1740"/>
      <c r="AMZ70" s="1740"/>
      <c r="ANA70" s="349"/>
      <c r="ANB70" s="262"/>
      <c r="ANC70" s="262"/>
      <c r="AND70" s="262"/>
      <c r="ANE70" s="350"/>
      <c r="ANF70" s="262"/>
      <c r="ANG70" s="262"/>
      <c r="ANH70" s="262"/>
      <c r="ANI70" s="262"/>
      <c r="ANJ70" s="262"/>
      <c r="ANK70" s="262"/>
      <c r="ANL70" s="262"/>
      <c r="ANM70" s="262"/>
      <c r="ANN70" s="262"/>
      <c r="ANO70" s="1740"/>
      <c r="ANP70" s="1740"/>
      <c r="ANQ70" s="1740"/>
      <c r="ANR70" s="349"/>
      <c r="ANS70" s="262"/>
      <c r="ANT70" s="262"/>
      <c r="ANU70" s="262"/>
      <c r="ANV70" s="350"/>
      <c r="ANW70" s="262"/>
      <c r="ANX70" s="262"/>
      <c r="ANY70" s="262"/>
      <c r="ANZ70" s="262"/>
      <c r="AOA70" s="262"/>
      <c r="AOB70" s="262"/>
      <c r="AOC70" s="262"/>
      <c r="AOD70" s="262"/>
      <c r="AOE70" s="262"/>
      <c r="AOF70" s="1740"/>
      <c r="AOG70" s="1740"/>
      <c r="AOH70" s="1740"/>
      <c r="AOI70" s="349"/>
      <c r="AOJ70" s="262"/>
      <c r="AOK70" s="262"/>
      <c r="AOL70" s="262"/>
      <c r="AOM70" s="350"/>
      <c r="AON70" s="262"/>
      <c r="AOO70" s="262"/>
      <c r="AOP70" s="262"/>
      <c r="AOQ70" s="262"/>
      <c r="AOR70" s="262"/>
      <c r="AOS70" s="262"/>
      <c r="AOT70" s="262"/>
      <c r="AOU70" s="262"/>
      <c r="AOV70" s="262"/>
      <c r="AOW70" s="1740"/>
      <c r="AOX70" s="1740"/>
      <c r="AOY70" s="1740"/>
      <c r="AOZ70" s="349"/>
      <c r="APA70" s="262"/>
      <c r="APB70" s="262"/>
      <c r="APC70" s="262"/>
      <c r="APD70" s="350"/>
      <c r="APE70" s="262"/>
      <c r="APF70" s="262"/>
      <c r="APG70" s="262"/>
      <c r="APH70" s="262"/>
      <c r="API70" s="262"/>
      <c r="APJ70" s="262"/>
      <c r="APK70" s="262"/>
      <c r="APL70" s="262"/>
      <c r="APM70" s="262"/>
      <c r="APN70" s="1740"/>
      <c r="APO70" s="1740"/>
      <c r="APP70" s="1740"/>
      <c r="APQ70" s="349"/>
      <c r="APR70" s="262"/>
      <c r="APS70" s="262"/>
      <c r="APT70" s="262"/>
      <c r="APU70" s="350"/>
      <c r="APV70" s="262"/>
      <c r="APW70" s="262"/>
      <c r="APX70" s="262"/>
      <c r="APY70" s="262"/>
      <c r="APZ70" s="262"/>
      <c r="AQA70" s="262"/>
      <c r="AQB70" s="262"/>
      <c r="AQC70" s="262"/>
      <c r="AQD70" s="262"/>
      <c r="AQE70" s="1740"/>
      <c r="AQF70" s="1740"/>
      <c r="AQG70" s="1740"/>
      <c r="AQH70" s="349"/>
      <c r="AQI70" s="262"/>
      <c r="AQJ70" s="262"/>
      <c r="AQK70" s="262"/>
      <c r="AQL70" s="350"/>
      <c r="AQM70" s="262"/>
      <c r="AQN70" s="262"/>
      <c r="AQO70" s="262"/>
      <c r="AQP70" s="262"/>
      <c r="AQQ70" s="262"/>
      <c r="AQR70" s="262"/>
      <c r="AQS70" s="262"/>
      <c r="AQT70" s="262"/>
      <c r="AQU70" s="262"/>
      <c r="AQV70" s="1740"/>
      <c r="AQW70" s="1740"/>
      <c r="AQX70" s="1740"/>
      <c r="AQY70" s="349"/>
      <c r="AQZ70" s="262"/>
      <c r="ARA70" s="262"/>
      <c r="ARB70" s="262"/>
      <c r="ARC70" s="350"/>
      <c r="ARD70" s="262"/>
      <c r="ARE70" s="262"/>
      <c r="ARF70" s="262"/>
      <c r="ARG70" s="262"/>
      <c r="ARH70" s="262"/>
      <c r="ARI70" s="262"/>
      <c r="ARJ70" s="262"/>
      <c r="ARK70" s="262"/>
      <c r="ARL70" s="262"/>
      <c r="ARM70" s="1740"/>
      <c r="ARN70" s="1740"/>
      <c r="ARO70" s="1740"/>
      <c r="ARP70" s="349"/>
      <c r="ARQ70" s="262"/>
      <c r="ARR70" s="262"/>
      <c r="ARS70" s="262"/>
      <c r="ART70" s="350"/>
      <c r="ARU70" s="262"/>
      <c r="ARV70" s="262"/>
      <c r="ARW70" s="262"/>
      <c r="ARX70" s="262"/>
      <c r="ARY70" s="262"/>
      <c r="ARZ70" s="262"/>
      <c r="ASA70" s="262"/>
      <c r="ASB70" s="262"/>
      <c r="ASC70" s="262"/>
      <c r="ASD70" s="1740"/>
      <c r="ASE70" s="1740"/>
      <c r="ASF70" s="1740"/>
      <c r="ASG70" s="349"/>
      <c r="ASH70" s="262"/>
      <c r="ASI70" s="262"/>
      <c r="ASJ70" s="262"/>
      <c r="ASK70" s="350"/>
      <c r="ASL70" s="262"/>
      <c r="ASM70" s="262"/>
      <c r="ASN70" s="262"/>
      <c r="ASO70" s="262"/>
      <c r="ASP70" s="262"/>
      <c r="ASQ70" s="262"/>
      <c r="ASR70" s="262"/>
      <c r="ASS70" s="262"/>
      <c r="AST70" s="262"/>
      <c r="ASU70" s="1740"/>
      <c r="ASV70" s="1740"/>
      <c r="ASW70" s="1740"/>
      <c r="ASX70" s="349"/>
      <c r="ASY70" s="262"/>
      <c r="ASZ70" s="262"/>
      <c r="ATA70" s="262"/>
      <c r="ATB70" s="350"/>
      <c r="ATC70" s="262"/>
      <c r="ATD70" s="262"/>
      <c r="ATE70" s="262"/>
      <c r="ATF70" s="262"/>
      <c r="ATG70" s="262"/>
      <c r="ATH70" s="262"/>
      <c r="ATI70" s="262"/>
      <c r="ATJ70" s="262"/>
      <c r="ATK70" s="262"/>
      <c r="ATL70" s="1740"/>
      <c r="ATM70" s="1740"/>
      <c r="ATN70" s="1740"/>
      <c r="ATO70" s="349"/>
      <c r="ATP70" s="262"/>
      <c r="ATQ70" s="262"/>
      <c r="ATR70" s="262"/>
      <c r="ATS70" s="350"/>
      <c r="ATT70" s="262"/>
      <c r="ATU70" s="262"/>
      <c r="ATV70" s="262"/>
      <c r="ATW70" s="262"/>
      <c r="ATX70" s="262"/>
      <c r="ATY70" s="262"/>
      <c r="ATZ70" s="262"/>
      <c r="AUA70" s="262"/>
      <c r="AUB70" s="262"/>
      <c r="AUC70" s="1740"/>
      <c r="AUD70" s="1740"/>
      <c r="AUE70" s="1740"/>
      <c r="AUF70" s="349"/>
      <c r="AUG70" s="262"/>
      <c r="AUH70" s="262"/>
      <c r="AUI70" s="262"/>
      <c r="AUJ70" s="350"/>
      <c r="AUK70" s="262"/>
      <c r="AUL70" s="262"/>
      <c r="AUM70" s="262"/>
      <c r="AUN70" s="262"/>
      <c r="AUO70" s="262"/>
      <c r="AUP70" s="262"/>
      <c r="AUQ70" s="262"/>
      <c r="AUR70" s="262"/>
      <c r="AUS70" s="262"/>
      <c r="AUT70" s="1740"/>
      <c r="AUU70" s="1740"/>
      <c r="AUV70" s="1740"/>
      <c r="AUW70" s="349"/>
      <c r="AUX70" s="262"/>
      <c r="AUY70" s="262"/>
      <c r="AUZ70" s="262"/>
      <c r="AVA70" s="350"/>
      <c r="AVB70" s="262"/>
      <c r="AVC70" s="262"/>
      <c r="AVD70" s="262"/>
      <c r="AVE70" s="262"/>
      <c r="AVF70" s="262"/>
      <c r="AVG70" s="262"/>
      <c r="AVH70" s="262"/>
      <c r="AVI70" s="262"/>
      <c r="AVJ70" s="262"/>
      <c r="AVK70" s="1740"/>
      <c r="AVL70" s="1740"/>
      <c r="AVM70" s="1740"/>
      <c r="AVN70" s="349"/>
      <c r="AVO70" s="262"/>
      <c r="AVP70" s="262"/>
      <c r="AVQ70" s="262"/>
      <c r="AVR70" s="350"/>
      <c r="AVS70" s="262"/>
      <c r="AVT70" s="262"/>
      <c r="AVU70" s="262"/>
      <c r="AVV70" s="262"/>
      <c r="AVW70" s="262"/>
      <c r="AVX70" s="262"/>
      <c r="AVY70" s="262"/>
      <c r="AVZ70" s="262"/>
      <c r="AWA70" s="262"/>
      <c r="AWB70" s="1740"/>
      <c r="AWC70" s="1740"/>
      <c r="AWD70" s="1740"/>
      <c r="AWE70" s="349"/>
      <c r="AWF70" s="262"/>
      <c r="AWG70" s="262"/>
      <c r="AWH70" s="262"/>
      <c r="AWI70" s="350"/>
      <c r="AWJ70" s="262"/>
      <c r="AWK70" s="262"/>
      <c r="AWL70" s="262"/>
      <c r="AWM70" s="262"/>
      <c r="AWN70" s="262"/>
      <c r="AWO70" s="262"/>
      <c r="AWP70" s="262"/>
      <c r="AWQ70" s="262"/>
      <c r="AWR70" s="262"/>
      <c r="AWS70" s="1740"/>
      <c r="AWT70" s="1740"/>
      <c r="AWU70" s="1740"/>
      <c r="AWV70" s="349"/>
      <c r="AWW70" s="262"/>
      <c r="AWX70" s="262"/>
      <c r="AWY70" s="262"/>
      <c r="AWZ70" s="350"/>
      <c r="AXA70" s="262"/>
      <c r="AXB70" s="262"/>
      <c r="AXC70" s="262"/>
      <c r="AXD70" s="262"/>
      <c r="AXE70" s="262"/>
      <c r="AXF70" s="262"/>
      <c r="AXG70" s="262"/>
      <c r="AXH70" s="262"/>
      <c r="AXI70" s="262"/>
      <c r="AXJ70" s="1740"/>
      <c r="AXK70" s="1740"/>
      <c r="AXL70" s="1740"/>
      <c r="AXM70" s="349"/>
      <c r="AXN70" s="262"/>
      <c r="AXO70" s="262"/>
      <c r="AXP70" s="262"/>
      <c r="AXQ70" s="350"/>
      <c r="AXR70" s="262"/>
      <c r="AXS70" s="262"/>
      <c r="AXT70" s="262"/>
      <c r="AXU70" s="262"/>
      <c r="AXV70" s="262"/>
      <c r="AXW70" s="262"/>
      <c r="AXX70" s="262"/>
      <c r="AXY70" s="262"/>
      <c r="AXZ70" s="262"/>
      <c r="AYA70" s="1740"/>
      <c r="AYB70" s="1740"/>
      <c r="AYC70" s="1740"/>
      <c r="AYD70" s="349"/>
      <c r="AYE70" s="262"/>
      <c r="AYF70" s="262"/>
      <c r="AYG70" s="262"/>
      <c r="AYH70" s="350"/>
      <c r="AYI70" s="262"/>
      <c r="AYJ70" s="262"/>
      <c r="AYK70" s="262"/>
      <c r="AYL70" s="262"/>
      <c r="AYM70" s="262"/>
      <c r="AYN70" s="262"/>
      <c r="AYO70" s="262"/>
      <c r="AYP70" s="262"/>
      <c r="AYQ70" s="262"/>
      <c r="AYR70" s="1740"/>
      <c r="AYS70" s="1740"/>
      <c r="AYT70" s="1740"/>
      <c r="AYU70" s="349"/>
      <c r="AYV70" s="262"/>
      <c r="AYW70" s="262"/>
      <c r="AYX70" s="262"/>
      <c r="AYY70" s="350"/>
      <c r="AYZ70" s="262"/>
      <c r="AZA70" s="262"/>
      <c r="AZB70" s="262"/>
      <c r="AZC70" s="262"/>
      <c r="AZD70" s="262"/>
      <c r="AZE70" s="262"/>
      <c r="AZF70" s="262"/>
      <c r="AZG70" s="262"/>
      <c r="AZH70" s="262"/>
      <c r="AZI70" s="1740"/>
      <c r="AZJ70" s="1740"/>
      <c r="AZK70" s="1740"/>
      <c r="AZL70" s="349"/>
      <c r="AZM70" s="262"/>
      <c r="AZN70" s="262"/>
      <c r="AZO70" s="262"/>
      <c r="AZP70" s="350"/>
      <c r="AZQ70" s="262"/>
      <c r="AZR70" s="262"/>
      <c r="AZS70" s="262"/>
      <c r="AZT70" s="262"/>
      <c r="AZU70" s="262"/>
      <c r="AZV70" s="262"/>
      <c r="AZW70" s="262"/>
      <c r="AZX70" s="262"/>
      <c r="AZY70" s="262"/>
      <c r="AZZ70" s="1740"/>
      <c r="BAA70" s="1740"/>
      <c r="BAB70" s="1740"/>
      <c r="BAC70" s="349"/>
      <c r="BAD70" s="262"/>
      <c r="BAE70" s="262"/>
      <c r="BAF70" s="262"/>
      <c r="BAG70" s="350"/>
      <c r="BAH70" s="262"/>
      <c r="BAI70" s="262"/>
      <c r="BAJ70" s="262"/>
      <c r="BAK70" s="262"/>
      <c r="BAL70" s="262"/>
      <c r="BAM70" s="262"/>
      <c r="BAN70" s="262"/>
      <c r="BAO70" s="262"/>
      <c r="BAP70" s="262"/>
      <c r="BAQ70" s="1740"/>
      <c r="BAR70" s="1740"/>
      <c r="BAS70" s="1740"/>
      <c r="BAT70" s="349"/>
      <c r="BAU70" s="262"/>
      <c r="BAV70" s="262"/>
      <c r="BAW70" s="262"/>
      <c r="BAX70" s="350"/>
      <c r="BAY70" s="262"/>
      <c r="BAZ70" s="262"/>
      <c r="BBA70" s="262"/>
      <c r="BBB70" s="262"/>
      <c r="BBC70" s="262"/>
      <c r="BBD70" s="262"/>
      <c r="BBE70" s="262"/>
      <c r="BBF70" s="262"/>
      <c r="BBG70" s="262"/>
      <c r="BBH70" s="1740"/>
      <c r="BBI70" s="1740"/>
      <c r="BBJ70" s="1740"/>
      <c r="BBK70" s="349"/>
      <c r="BBL70" s="262"/>
      <c r="BBM70" s="262"/>
      <c r="BBN70" s="262"/>
      <c r="BBO70" s="350"/>
      <c r="BBP70" s="262"/>
      <c r="BBQ70" s="262"/>
      <c r="BBR70" s="262"/>
      <c r="BBS70" s="262"/>
      <c r="BBT70" s="262"/>
      <c r="BBU70" s="262"/>
      <c r="BBV70" s="262"/>
      <c r="BBW70" s="262"/>
      <c r="BBX70" s="262"/>
      <c r="BBY70" s="1740"/>
      <c r="BBZ70" s="1740"/>
      <c r="BCA70" s="1740"/>
      <c r="BCB70" s="349"/>
      <c r="BCC70" s="262"/>
      <c r="BCD70" s="262"/>
      <c r="BCE70" s="262"/>
      <c r="BCF70" s="350"/>
      <c r="BCG70" s="262"/>
      <c r="BCH70" s="262"/>
      <c r="BCI70" s="262"/>
      <c r="BCJ70" s="262"/>
      <c r="BCK70" s="262"/>
      <c r="BCL70" s="262"/>
      <c r="BCM70" s="262"/>
      <c r="BCN70" s="262"/>
      <c r="BCO70" s="262"/>
      <c r="BCP70" s="1740"/>
      <c r="BCQ70" s="1740"/>
      <c r="BCR70" s="1740"/>
      <c r="BCS70" s="349"/>
      <c r="BCT70" s="262"/>
      <c r="BCU70" s="262"/>
      <c r="BCV70" s="262"/>
      <c r="BCW70" s="350"/>
      <c r="BCX70" s="262"/>
      <c r="BCY70" s="262"/>
      <c r="BCZ70" s="262"/>
      <c r="BDA70" s="262"/>
      <c r="BDB70" s="262"/>
      <c r="BDC70" s="262"/>
      <c r="BDD70" s="262"/>
      <c r="BDE70" s="262"/>
      <c r="BDF70" s="262"/>
      <c r="BDG70" s="1740"/>
      <c r="BDH70" s="1740"/>
      <c r="BDI70" s="1740"/>
      <c r="BDJ70" s="349"/>
      <c r="BDK70" s="262"/>
      <c r="BDL70" s="262"/>
      <c r="BDM70" s="262"/>
      <c r="BDN70" s="350"/>
      <c r="BDO70" s="262"/>
      <c r="BDP70" s="262"/>
      <c r="BDQ70" s="262"/>
      <c r="BDR70" s="262"/>
      <c r="BDS70" s="262"/>
      <c r="BDT70" s="262"/>
      <c r="BDU70" s="262"/>
      <c r="BDV70" s="262"/>
      <c r="BDW70" s="262"/>
      <c r="BDX70" s="1740"/>
      <c r="BDY70" s="1740"/>
      <c r="BDZ70" s="1740"/>
      <c r="BEA70" s="349"/>
      <c r="BEB70" s="262"/>
      <c r="BEC70" s="262"/>
      <c r="BED70" s="262"/>
      <c r="BEE70" s="350"/>
      <c r="BEF70" s="262"/>
      <c r="BEG70" s="262"/>
      <c r="BEH70" s="262"/>
      <c r="BEI70" s="262"/>
      <c r="BEJ70" s="262"/>
      <c r="BEK70" s="262"/>
      <c r="BEL70" s="262"/>
      <c r="BEM70" s="262"/>
      <c r="BEN70" s="262"/>
      <c r="BEO70" s="1740"/>
      <c r="BEP70" s="1740"/>
      <c r="BEQ70" s="1740"/>
      <c r="BER70" s="349"/>
      <c r="BES70" s="262"/>
      <c r="BET70" s="262"/>
      <c r="BEU70" s="262"/>
      <c r="BEV70" s="350"/>
      <c r="BEW70" s="262"/>
      <c r="BEX70" s="262"/>
      <c r="BEY70" s="262"/>
      <c r="BEZ70" s="262"/>
      <c r="BFA70" s="262"/>
      <c r="BFB70" s="262"/>
      <c r="BFC70" s="262"/>
      <c r="BFD70" s="262"/>
      <c r="BFE70" s="262"/>
      <c r="BFF70" s="1740"/>
      <c r="BFG70" s="1740"/>
      <c r="BFH70" s="1740"/>
      <c r="BFI70" s="349"/>
      <c r="BFJ70" s="262"/>
      <c r="BFK70" s="262"/>
      <c r="BFL70" s="262"/>
      <c r="BFM70" s="350"/>
      <c r="BFN70" s="262"/>
      <c r="BFO70" s="262"/>
      <c r="BFP70" s="262"/>
      <c r="BFQ70" s="262"/>
      <c r="BFR70" s="262"/>
      <c r="BFS70" s="262"/>
      <c r="BFT70" s="262"/>
      <c r="BFU70" s="262"/>
      <c r="BFV70" s="262"/>
      <c r="BFW70" s="1740"/>
      <c r="BFX70" s="1740"/>
      <c r="BFY70" s="1740"/>
      <c r="BFZ70" s="349"/>
      <c r="BGA70" s="262"/>
      <c r="BGB70" s="262"/>
      <c r="BGC70" s="262"/>
      <c r="BGD70" s="350"/>
      <c r="BGE70" s="262"/>
      <c r="BGF70" s="262"/>
      <c r="BGG70" s="262"/>
      <c r="BGH70" s="262"/>
      <c r="BGI70" s="262"/>
      <c r="BGJ70" s="262"/>
      <c r="BGK70" s="262"/>
      <c r="BGL70" s="262"/>
      <c r="BGM70" s="262"/>
      <c r="BGN70" s="1740"/>
      <c r="BGO70" s="1740"/>
      <c r="BGP70" s="1740"/>
      <c r="BGQ70" s="349"/>
      <c r="BGR70" s="262"/>
      <c r="BGS70" s="262"/>
      <c r="BGT70" s="262"/>
      <c r="BGU70" s="350"/>
      <c r="BGV70" s="262"/>
      <c r="BGW70" s="262"/>
      <c r="BGX70" s="262"/>
      <c r="BGY70" s="262"/>
      <c r="BGZ70" s="262"/>
      <c r="BHA70" s="262"/>
      <c r="BHB70" s="262"/>
      <c r="BHC70" s="262"/>
      <c r="BHD70" s="262"/>
      <c r="BHE70" s="1740"/>
      <c r="BHF70" s="1740"/>
      <c r="BHG70" s="1740"/>
      <c r="BHH70" s="349"/>
      <c r="BHI70" s="262"/>
      <c r="BHJ70" s="262"/>
      <c r="BHK70" s="262"/>
      <c r="BHL70" s="350"/>
      <c r="BHM70" s="262"/>
      <c r="BHN70" s="262"/>
      <c r="BHO70" s="262"/>
      <c r="BHP70" s="262"/>
      <c r="BHQ70" s="262"/>
      <c r="BHR70" s="262"/>
      <c r="BHS70" s="262"/>
      <c r="BHT70" s="262"/>
      <c r="BHU70" s="262"/>
      <c r="BHV70" s="1740"/>
      <c r="BHW70" s="1740"/>
      <c r="BHX70" s="1740"/>
      <c r="BHY70" s="349"/>
      <c r="BHZ70" s="262"/>
      <c r="BIA70" s="262"/>
      <c r="BIB70" s="262"/>
      <c r="BIC70" s="350"/>
      <c r="BID70" s="262"/>
      <c r="BIE70" s="262"/>
      <c r="BIF70" s="262"/>
      <c r="BIG70" s="262"/>
      <c r="BIH70" s="262"/>
      <c r="BII70" s="262"/>
      <c r="BIJ70" s="262"/>
      <c r="BIK70" s="262"/>
      <c r="BIL70" s="262"/>
      <c r="BIM70" s="1740"/>
      <c r="BIN70" s="1740"/>
      <c r="BIO70" s="1740"/>
      <c r="BIP70" s="349"/>
      <c r="BIQ70" s="262"/>
      <c r="BIR70" s="262"/>
      <c r="BIS70" s="262"/>
      <c r="BIT70" s="350"/>
      <c r="BIU70" s="262"/>
      <c r="BIV70" s="262"/>
      <c r="BIW70" s="262"/>
      <c r="BIX70" s="262"/>
      <c r="BIY70" s="262"/>
      <c r="BIZ70" s="262"/>
      <c r="BJA70" s="262"/>
      <c r="BJB70" s="262"/>
      <c r="BJC70" s="262"/>
      <c r="BJD70" s="1740"/>
      <c r="BJE70" s="1740"/>
      <c r="BJF70" s="1740"/>
      <c r="BJG70" s="349"/>
      <c r="BJH70" s="262"/>
      <c r="BJI70" s="262"/>
      <c r="BJJ70" s="262"/>
      <c r="BJK70" s="350"/>
      <c r="BJL70" s="262"/>
      <c r="BJM70" s="262"/>
      <c r="BJN70" s="262"/>
      <c r="BJO70" s="262"/>
      <c r="BJP70" s="262"/>
      <c r="BJQ70" s="262"/>
      <c r="BJR70" s="262"/>
      <c r="BJS70" s="262"/>
      <c r="BJT70" s="262"/>
      <c r="BJU70" s="1740"/>
      <c r="BJV70" s="1740"/>
      <c r="BJW70" s="1740"/>
      <c r="BJX70" s="349"/>
      <c r="BJY70" s="262"/>
      <c r="BJZ70" s="262"/>
      <c r="BKA70" s="262"/>
      <c r="BKB70" s="350"/>
      <c r="BKC70" s="262"/>
      <c r="BKD70" s="262"/>
      <c r="BKE70" s="262"/>
      <c r="BKF70" s="262"/>
      <c r="BKG70" s="262"/>
      <c r="BKH70" s="262"/>
      <c r="BKI70" s="262"/>
      <c r="BKJ70" s="262"/>
      <c r="BKK70" s="262"/>
      <c r="BKL70" s="1740"/>
      <c r="BKM70" s="1740"/>
      <c r="BKN70" s="1740"/>
      <c r="BKO70" s="349"/>
      <c r="BKP70" s="262"/>
      <c r="BKQ70" s="262"/>
      <c r="BKR70" s="262"/>
      <c r="BKS70" s="350"/>
      <c r="BKT70" s="262"/>
      <c r="BKU70" s="262"/>
      <c r="BKV70" s="262"/>
      <c r="BKW70" s="262"/>
      <c r="BKX70" s="262"/>
      <c r="BKY70" s="262"/>
      <c r="BKZ70" s="262"/>
      <c r="BLA70" s="262"/>
      <c r="BLB70" s="262"/>
      <c r="BLC70" s="1740"/>
      <c r="BLD70" s="1740"/>
      <c r="BLE70" s="1740"/>
      <c r="BLF70" s="349"/>
      <c r="BLG70" s="262"/>
      <c r="BLH70" s="262"/>
      <c r="BLI70" s="262"/>
      <c r="BLJ70" s="350"/>
      <c r="BLK70" s="262"/>
      <c r="BLL70" s="262"/>
      <c r="BLM70" s="262"/>
      <c r="BLN70" s="262"/>
      <c r="BLO70" s="262"/>
      <c r="BLP70" s="262"/>
      <c r="BLQ70" s="262"/>
      <c r="BLR70" s="262"/>
      <c r="BLS70" s="262"/>
      <c r="BLT70" s="1740"/>
      <c r="BLU70" s="1740"/>
      <c r="BLV70" s="1740"/>
      <c r="BLW70" s="349"/>
      <c r="BLX70" s="262"/>
      <c r="BLY70" s="262"/>
      <c r="BLZ70" s="262"/>
      <c r="BMA70" s="350"/>
      <c r="BMB70" s="262"/>
      <c r="BMC70" s="262"/>
      <c r="BMD70" s="262"/>
      <c r="BME70" s="262"/>
      <c r="BMF70" s="262"/>
      <c r="BMG70" s="262"/>
      <c r="BMH70" s="262"/>
      <c r="BMI70" s="262"/>
      <c r="BMJ70" s="262"/>
      <c r="BMK70" s="1740"/>
      <c r="BML70" s="1740"/>
      <c r="BMM70" s="1740"/>
      <c r="BMN70" s="349"/>
      <c r="BMO70" s="262"/>
      <c r="BMP70" s="262"/>
      <c r="BMQ70" s="262"/>
      <c r="BMR70" s="350"/>
      <c r="BMS70" s="262"/>
      <c r="BMT70" s="262"/>
      <c r="BMU70" s="262"/>
      <c r="BMV70" s="262"/>
      <c r="BMW70" s="262"/>
      <c r="BMX70" s="262"/>
      <c r="BMY70" s="262"/>
      <c r="BMZ70" s="262"/>
      <c r="BNA70" s="262"/>
      <c r="BNB70" s="1740"/>
      <c r="BNC70" s="1740"/>
      <c r="BND70" s="1740"/>
      <c r="BNE70" s="349"/>
      <c r="BNF70" s="262"/>
      <c r="BNG70" s="262"/>
      <c r="BNH70" s="262"/>
      <c r="BNI70" s="350"/>
      <c r="BNJ70" s="262"/>
      <c r="BNK70" s="262"/>
      <c r="BNL70" s="262"/>
      <c r="BNM70" s="262"/>
      <c r="BNN70" s="262"/>
      <c r="BNO70" s="262"/>
      <c r="BNP70" s="262"/>
      <c r="BNQ70" s="262"/>
      <c r="BNR70" s="262"/>
      <c r="BNS70" s="1740"/>
      <c r="BNT70" s="1740"/>
      <c r="BNU70" s="1740"/>
      <c r="BNV70" s="349"/>
      <c r="BNW70" s="262"/>
      <c r="BNX70" s="262"/>
      <c r="BNY70" s="262"/>
      <c r="BNZ70" s="350"/>
      <c r="BOA70" s="262"/>
      <c r="BOB70" s="262"/>
      <c r="BOC70" s="262"/>
      <c r="BOD70" s="262"/>
      <c r="BOE70" s="262"/>
      <c r="BOF70" s="262"/>
      <c r="BOG70" s="262"/>
      <c r="BOH70" s="262"/>
      <c r="BOI70" s="262"/>
      <c r="BOJ70" s="1740"/>
      <c r="BOK70" s="1740"/>
      <c r="BOL70" s="1740"/>
      <c r="BOM70" s="349"/>
      <c r="BON70" s="262"/>
      <c r="BOO70" s="262"/>
      <c r="BOP70" s="262"/>
      <c r="BOQ70" s="350"/>
      <c r="BOR70" s="262"/>
      <c r="BOS70" s="262"/>
      <c r="BOT70" s="262"/>
      <c r="BOU70" s="262"/>
      <c r="BOV70" s="262"/>
      <c r="BOW70" s="262"/>
      <c r="BOX70" s="262"/>
      <c r="BOY70" s="262"/>
      <c r="BOZ70" s="262"/>
      <c r="BPA70" s="1740"/>
      <c r="BPB70" s="1740"/>
      <c r="BPC70" s="1740"/>
      <c r="BPD70" s="349"/>
      <c r="BPE70" s="262"/>
      <c r="BPF70" s="262"/>
      <c r="BPG70" s="262"/>
      <c r="BPH70" s="350"/>
      <c r="BPI70" s="262"/>
      <c r="BPJ70" s="262"/>
      <c r="BPK70" s="262"/>
      <c r="BPL70" s="262"/>
      <c r="BPM70" s="262"/>
      <c r="BPN70" s="262"/>
      <c r="BPO70" s="262"/>
      <c r="BPP70" s="262"/>
      <c r="BPQ70" s="262"/>
      <c r="BPR70" s="1740"/>
      <c r="BPS70" s="1740"/>
      <c r="BPT70" s="1740"/>
      <c r="BPU70" s="349"/>
      <c r="BPV70" s="262"/>
      <c r="BPW70" s="262"/>
      <c r="BPX70" s="262"/>
      <c r="BPY70" s="350"/>
      <c r="BPZ70" s="262"/>
      <c r="BQA70" s="262"/>
      <c r="BQB70" s="262"/>
      <c r="BQC70" s="262"/>
      <c r="BQD70" s="262"/>
      <c r="BQE70" s="262"/>
      <c r="BQF70" s="262"/>
      <c r="BQG70" s="262"/>
      <c r="BQH70" s="262"/>
      <c r="BQI70" s="1740"/>
      <c r="BQJ70" s="1740"/>
      <c r="BQK70" s="1740"/>
      <c r="BQL70" s="349"/>
      <c r="BQM70" s="262"/>
      <c r="BQN70" s="262"/>
      <c r="BQO70" s="262"/>
      <c r="BQP70" s="350"/>
      <c r="BQQ70" s="262"/>
      <c r="BQR70" s="262"/>
      <c r="BQS70" s="262"/>
      <c r="BQT70" s="262"/>
      <c r="BQU70" s="262"/>
      <c r="BQV70" s="262"/>
      <c r="BQW70" s="262"/>
      <c r="BQX70" s="262"/>
      <c r="BQY70" s="262"/>
      <c r="BQZ70" s="1740"/>
      <c r="BRA70" s="1740"/>
      <c r="BRB70" s="1740"/>
      <c r="BRC70" s="349"/>
      <c r="BRD70" s="262"/>
      <c r="BRE70" s="262"/>
      <c r="BRF70" s="262"/>
      <c r="BRG70" s="350"/>
      <c r="BRH70" s="262"/>
      <c r="BRI70" s="262"/>
      <c r="BRJ70" s="262"/>
      <c r="BRK70" s="262"/>
      <c r="BRL70" s="262"/>
      <c r="BRM70" s="262"/>
      <c r="BRN70" s="262"/>
      <c r="BRO70" s="262"/>
      <c r="BRP70" s="262"/>
      <c r="BRQ70" s="1740"/>
      <c r="BRR70" s="1740"/>
      <c r="BRS70" s="1740"/>
      <c r="BRT70" s="349"/>
      <c r="BRU70" s="262"/>
      <c r="BRV70" s="262"/>
      <c r="BRW70" s="262"/>
      <c r="BRX70" s="350"/>
      <c r="BRY70" s="262"/>
      <c r="BRZ70" s="262"/>
      <c r="BSA70" s="262"/>
      <c r="BSB70" s="262"/>
      <c r="BSC70" s="262"/>
      <c r="BSD70" s="262"/>
      <c r="BSE70" s="262"/>
      <c r="BSF70" s="262"/>
      <c r="BSG70" s="262"/>
      <c r="BSH70" s="1740"/>
      <c r="BSI70" s="1740"/>
      <c r="BSJ70" s="1740"/>
      <c r="BSK70" s="349"/>
      <c r="BSL70" s="262"/>
      <c r="BSM70" s="262"/>
      <c r="BSN70" s="262"/>
      <c r="BSO70" s="350"/>
      <c r="BSP70" s="262"/>
      <c r="BSQ70" s="262"/>
      <c r="BSR70" s="262"/>
      <c r="BSS70" s="262"/>
      <c r="BST70" s="262"/>
      <c r="BSU70" s="262"/>
      <c r="BSV70" s="262"/>
      <c r="BSW70" s="262"/>
      <c r="BSX70" s="262"/>
      <c r="BSY70" s="1740"/>
      <c r="BSZ70" s="1740"/>
      <c r="BTA70" s="1740"/>
      <c r="BTB70" s="349"/>
      <c r="BTC70" s="262"/>
      <c r="BTD70" s="262"/>
      <c r="BTE70" s="262"/>
      <c r="BTF70" s="350"/>
      <c r="BTG70" s="262"/>
      <c r="BTH70" s="262"/>
      <c r="BTI70" s="262"/>
      <c r="BTJ70" s="262"/>
      <c r="BTK70" s="262"/>
      <c r="BTL70" s="262"/>
      <c r="BTM70" s="262"/>
      <c r="BTN70" s="262"/>
      <c r="BTO70" s="262"/>
      <c r="BTP70" s="1740"/>
      <c r="BTQ70" s="1740"/>
      <c r="BTR70" s="1740"/>
      <c r="BTS70" s="349"/>
      <c r="BTT70" s="262"/>
      <c r="BTU70" s="262"/>
      <c r="BTV70" s="262"/>
      <c r="BTW70" s="350"/>
      <c r="BTX70" s="262"/>
      <c r="BTY70" s="262"/>
      <c r="BTZ70" s="262"/>
      <c r="BUA70" s="262"/>
      <c r="BUB70" s="262"/>
      <c r="BUC70" s="262"/>
      <c r="BUD70" s="262"/>
      <c r="BUE70" s="262"/>
      <c r="BUF70" s="262"/>
      <c r="BUG70" s="1740"/>
      <c r="BUH70" s="1740"/>
      <c r="BUI70" s="1740"/>
      <c r="BUJ70" s="349"/>
      <c r="BUK70" s="262"/>
      <c r="BUL70" s="262"/>
      <c r="BUM70" s="262"/>
      <c r="BUN70" s="350"/>
      <c r="BUO70" s="262"/>
      <c r="BUP70" s="262"/>
      <c r="BUQ70" s="262"/>
      <c r="BUR70" s="262"/>
      <c r="BUS70" s="262"/>
      <c r="BUT70" s="262"/>
      <c r="BUU70" s="262"/>
      <c r="BUV70" s="262"/>
      <c r="BUW70" s="262"/>
      <c r="BUX70" s="1740"/>
      <c r="BUY70" s="1740"/>
      <c r="BUZ70" s="1740"/>
      <c r="BVA70" s="349"/>
      <c r="BVB70" s="262"/>
      <c r="BVC70" s="262"/>
      <c r="BVD70" s="262"/>
      <c r="BVE70" s="350"/>
      <c r="BVF70" s="262"/>
      <c r="BVG70" s="262"/>
      <c r="BVH70" s="262"/>
      <c r="BVI70" s="262"/>
      <c r="BVJ70" s="262"/>
      <c r="BVK70" s="262"/>
      <c r="BVL70" s="262"/>
      <c r="BVM70" s="262"/>
      <c r="BVN70" s="262"/>
      <c r="BVO70" s="1740"/>
      <c r="BVP70" s="1740"/>
      <c r="BVQ70" s="1740"/>
      <c r="BVR70" s="349"/>
      <c r="BVS70" s="262"/>
      <c r="BVT70" s="262"/>
      <c r="BVU70" s="262"/>
      <c r="BVV70" s="350"/>
      <c r="BVW70" s="262"/>
      <c r="BVX70" s="262"/>
      <c r="BVY70" s="262"/>
      <c r="BVZ70" s="262"/>
      <c r="BWA70" s="262"/>
      <c r="BWB70" s="262"/>
      <c r="BWC70" s="262"/>
      <c r="BWD70" s="262"/>
      <c r="BWE70" s="262"/>
      <c r="BWF70" s="1740"/>
      <c r="BWG70" s="1740"/>
      <c r="BWH70" s="1740"/>
      <c r="BWI70" s="349"/>
      <c r="BWJ70" s="262"/>
      <c r="BWK70" s="262"/>
      <c r="BWL70" s="262"/>
      <c r="BWM70" s="350"/>
      <c r="BWN70" s="262"/>
      <c r="BWO70" s="262"/>
      <c r="BWP70" s="262"/>
      <c r="BWQ70" s="262"/>
      <c r="BWR70" s="262"/>
      <c r="BWS70" s="262"/>
      <c r="BWT70" s="262"/>
      <c r="BWU70" s="262"/>
      <c r="BWV70" s="262"/>
      <c r="BWW70" s="1740"/>
      <c r="BWX70" s="1740"/>
      <c r="BWY70" s="1740"/>
      <c r="BWZ70" s="349"/>
      <c r="BXA70" s="262"/>
      <c r="BXB70" s="262"/>
      <c r="BXC70" s="262"/>
      <c r="BXD70" s="350"/>
      <c r="BXE70" s="262"/>
      <c r="BXF70" s="262"/>
      <c r="BXG70" s="262"/>
      <c r="BXH70" s="262"/>
      <c r="BXI70" s="262"/>
      <c r="BXJ70" s="262"/>
      <c r="BXK70" s="262"/>
      <c r="BXL70" s="262"/>
      <c r="BXM70" s="262"/>
      <c r="BXN70" s="1740"/>
      <c r="BXO70" s="1740"/>
      <c r="BXP70" s="1740"/>
      <c r="BXQ70" s="349"/>
      <c r="BXR70" s="262"/>
      <c r="BXS70" s="262"/>
      <c r="BXT70" s="262"/>
      <c r="BXU70" s="350"/>
      <c r="BXV70" s="262"/>
      <c r="BXW70" s="262"/>
      <c r="BXX70" s="262"/>
      <c r="BXY70" s="262"/>
      <c r="BXZ70" s="262"/>
      <c r="BYA70" s="262"/>
      <c r="BYB70" s="262"/>
      <c r="BYC70" s="262"/>
      <c r="BYD70" s="262"/>
      <c r="BYE70" s="1740"/>
      <c r="BYF70" s="1740"/>
      <c r="BYG70" s="1740"/>
      <c r="BYH70" s="349"/>
      <c r="BYI70" s="262"/>
      <c r="BYJ70" s="262"/>
      <c r="BYK70" s="262"/>
      <c r="BYL70" s="350"/>
      <c r="BYM70" s="262"/>
      <c r="BYN70" s="262"/>
      <c r="BYO70" s="262"/>
      <c r="BYP70" s="262"/>
      <c r="BYQ70" s="262"/>
      <c r="BYR70" s="262"/>
      <c r="BYS70" s="262"/>
      <c r="BYT70" s="262"/>
      <c r="BYU70" s="262"/>
      <c r="BYV70" s="1740"/>
      <c r="BYW70" s="1740"/>
      <c r="BYX70" s="1740"/>
      <c r="BYY70" s="349"/>
      <c r="BYZ70" s="262"/>
      <c r="BZA70" s="262"/>
      <c r="BZB70" s="262"/>
      <c r="BZC70" s="350"/>
      <c r="BZD70" s="262"/>
      <c r="BZE70" s="262"/>
      <c r="BZF70" s="262"/>
      <c r="BZG70" s="262"/>
      <c r="BZH70" s="262"/>
      <c r="BZI70" s="262"/>
      <c r="BZJ70" s="262"/>
      <c r="BZK70" s="262"/>
      <c r="BZL70" s="262"/>
      <c r="BZM70" s="1740"/>
      <c r="BZN70" s="1740"/>
      <c r="BZO70" s="1740"/>
      <c r="BZP70" s="349"/>
      <c r="BZQ70" s="262"/>
      <c r="BZR70" s="262"/>
      <c r="BZS70" s="262"/>
      <c r="BZT70" s="350"/>
      <c r="BZU70" s="262"/>
      <c r="BZV70" s="262"/>
      <c r="BZW70" s="262"/>
      <c r="BZX70" s="262"/>
      <c r="BZY70" s="262"/>
      <c r="BZZ70" s="262"/>
      <c r="CAA70" s="262"/>
      <c r="CAB70" s="262"/>
      <c r="CAC70" s="262"/>
      <c r="CAD70" s="1740"/>
      <c r="CAE70" s="1740"/>
      <c r="CAF70" s="1740"/>
      <c r="CAG70" s="349"/>
      <c r="CAH70" s="262"/>
      <c r="CAI70" s="262"/>
      <c r="CAJ70" s="262"/>
      <c r="CAK70" s="350"/>
      <c r="CAL70" s="262"/>
      <c r="CAM70" s="262"/>
      <c r="CAN70" s="262"/>
      <c r="CAO70" s="262"/>
      <c r="CAP70" s="262"/>
      <c r="CAQ70" s="262"/>
      <c r="CAR70" s="262"/>
      <c r="CAS70" s="262"/>
      <c r="CAT70" s="262"/>
      <c r="CAU70" s="1740"/>
      <c r="CAV70" s="1740"/>
      <c r="CAW70" s="1740"/>
      <c r="CAX70" s="349"/>
      <c r="CAY70" s="262"/>
      <c r="CAZ70" s="262"/>
      <c r="CBA70" s="262"/>
      <c r="CBB70" s="350"/>
      <c r="CBC70" s="262"/>
      <c r="CBD70" s="262"/>
      <c r="CBE70" s="262"/>
      <c r="CBF70" s="262"/>
      <c r="CBG70" s="262"/>
      <c r="CBH70" s="262"/>
      <c r="CBI70" s="262"/>
      <c r="CBJ70" s="262"/>
      <c r="CBK70" s="262"/>
      <c r="CBL70" s="1740"/>
      <c r="CBM70" s="1740"/>
      <c r="CBN70" s="1740"/>
      <c r="CBO70" s="349"/>
      <c r="CBP70" s="262"/>
      <c r="CBQ70" s="262"/>
      <c r="CBR70" s="262"/>
      <c r="CBS70" s="350"/>
      <c r="CBT70" s="262"/>
      <c r="CBU70" s="262"/>
      <c r="CBV70" s="262"/>
      <c r="CBW70" s="262"/>
      <c r="CBX70" s="262"/>
      <c r="CBY70" s="262"/>
      <c r="CBZ70" s="262"/>
      <c r="CCA70" s="262"/>
      <c r="CCB70" s="262"/>
      <c r="CCC70" s="1740"/>
      <c r="CCD70" s="1740"/>
      <c r="CCE70" s="1740"/>
      <c r="CCF70" s="349"/>
      <c r="CCG70" s="262"/>
      <c r="CCH70" s="262"/>
      <c r="CCI70" s="262"/>
      <c r="CCJ70" s="350"/>
      <c r="CCK70" s="262"/>
      <c r="CCL70" s="262"/>
      <c r="CCM70" s="262"/>
      <c r="CCN70" s="262"/>
      <c r="CCO70" s="262"/>
      <c r="CCP70" s="262"/>
      <c r="CCQ70" s="262"/>
      <c r="CCR70" s="262"/>
      <c r="CCS70" s="262"/>
      <c r="CCT70" s="1740"/>
      <c r="CCU70" s="1740"/>
      <c r="CCV70" s="1740"/>
      <c r="CCW70" s="349"/>
      <c r="CCX70" s="262"/>
      <c r="CCY70" s="262"/>
      <c r="CCZ70" s="262"/>
      <c r="CDA70" s="350"/>
      <c r="CDB70" s="262"/>
      <c r="CDC70" s="262"/>
      <c r="CDD70" s="262"/>
      <c r="CDE70" s="262"/>
      <c r="CDF70" s="262"/>
      <c r="CDG70" s="262"/>
      <c r="CDH70" s="262"/>
      <c r="CDI70" s="262"/>
      <c r="CDJ70" s="262"/>
      <c r="CDK70" s="1740"/>
      <c r="CDL70" s="1740"/>
      <c r="CDM70" s="1740"/>
      <c r="CDN70" s="349"/>
      <c r="CDO70" s="262"/>
      <c r="CDP70" s="262"/>
      <c r="CDQ70" s="262"/>
      <c r="CDR70" s="350"/>
      <c r="CDS70" s="262"/>
      <c r="CDT70" s="262"/>
      <c r="CDU70" s="262"/>
      <c r="CDV70" s="262"/>
      <c r="CDW70" s="262"/>
      <c r="CDX70" s="262"/>
      <c r="CDY70" s="262"/>
      <c r="CDZ70" s="262"/>
      <c r="CEA70" s="262"/>
      <c r="CEB70" s="1740"/>
      <c r="CEC70" s="1740"/>
      <c r="CED70" s="1740"/>
      <c r="CEE70" s="349"/>
      <c r="CEF70" s="262"/>
      <c r="CEG70" s="262"/>
      <c r="CEH70" s="262"/>
      <c r="CEI70" s="350"/>
      <c r="CEJ70" s="262"/>
      <c r="CEK70" s="262"/>
      <c r="CEL70" s="262"/>
      <c r="CEM70" s="262"/>
      <c r="CEN70" s="262"/>
      <c r="CEO70" s="262"/>
      <c r="CEP70" s="262"/>
      <c r="CEQ70" s="262"/>
      <c r="CER70" s="262"/>
      <c r="CES70" s="1740"/>
      <c r="CET70" s="1740"/>
      <c r="CEU70" s="1740"/>
      <c r="CEV70" s="349"/>
      <c r="CEW70" s="262"/>
      <c r="CEX70" s="262"/>
      <c r="CEY70" s="262"/>
      <c r="CEZ70" s="350"/>
      <c r="CFA70" s="262"/>
      <c r="CFB70" s="262"/>
      <c r="CFC70" s="262"/>
      <c r="CFD70" s="262"/>
      <c r="CFE70" s="262"/>
      <c r="CFF70" s="262"/>
      <c r="CFG70" s="262"/>
      <c r="CFH70" s="262"/>
      <c r="CFI70" s="262"/>
      <c r="CFJ70" s="1740"/>
      <c r="CFK70" s="1740"/>
      <c r="CFL70" s="1740"/>
      <c r="CFM70" s="349"/>
      <c r="CFN70" s="262"/>
      <c r="CFO70" s="262"/>
      <c r="CFP70" s="262"/>
      <c r="CFQ70" s="350"/>
      <c r="CFR70" s="262"/>
      <c r="CFS70" s="262"/>
      <c r="CFT70" s="262"/>
      <c r="CFU70" s="262"/>
      <c r="CFV70" s="262"/>
      <c r="CFW70" s="262"/>
      <c r="CFX70" s="262"/>
      <c r="CFY70" s="262"/>
      <c r="CFZ70" s="262"/>
      <c r="CGA70" s="1740"/>
      <c r="CGB70" s="1740"/>
      <c r="CGC70" s="1740"/>
      <c r="CGD70" s="349"/>
      <c r="CGE70" s="262"/>
      <c r="CGF70" s="262"/>
      <c r="CGG70" s="262"/>
      <c r="CGH70" s="350"/>
      <c r="CGI70" s="262"/>
      <c r="CGJ70" s="262"/>
      <c r="CGK70" s="262"/>
      <c r="CGL70" s="262"/>
      <c r="CGM70" s="262"/>
      <c r="CGN70" s="262"/>
      <c r="CGO70" s="262"/>
      <c r="CGP70" s="262"/>
      <c r="CGQ70" s="262"/>
      <c r="CGR70" s="1740"/>
      <c r="CGS70" s="1740"/>
      <c r="CGT70" s="1740"/>
      <c r="CGU70" s="349"/>
      <c r="CGV70" s="262"/>
      <c r="CGW70" s="262"/>
      <c r="CGX70" s="262"/>
      <c r="CGY70" s="350"/>
      <c r="CGZ70" s="262"/>
      <c r="CHA70" s="262"/>
      <c r="CHB70" s="262"/>
      <c r="CHC70" s="262"/>
      <c r="CHD70" s="262"/>
      <c r="CHE70" s="262"/>
      <c r="CHF70" s="262"/>
      <c r="CHG70" s="262"/>
      <c r="CHH70" s="262"/>
      <c r="CHI70" s="1740"/>
      <c r="CHJ70" s="1740"/>
      <c r="CHK70" s="1740"/>
      <c r="CHL70" s="349"/>
      <c r="CHM70" s="262"/>
      <c r="CHN70" s="262"/>
      <c r="CHO70" s="262"/>
      <c r="CHP70" s="350"/>
      <c r="CHQ70" s="262"/>
      <c r="CHR70" s="262"/>
      <c r="CHS70" s="262"/>
      <c r="CHT70" s="262"/>
      <c r="CHU70" s="262"/>
      <c r="CHV70" s="262"/>
      <c r="CHW70" s="262"/>
      <c r="CHX70" s="262"/>
      <c r="CHY70" s="262"/>
      <c r="CHZ70" s="1740"/>
      <c r="CIA70" s="1740"/>
      <c r="CIB70" s="1740"/>
      <c r="CIC70" s="349"/>
      <c r="CID70" s="262"/>
      <c r="CIE70" s="262"/>
      <c r="CIF70" s="262"/>
      <c r="CIG70" s="350"/>
      <c r="CIH70" s="262"/>
      <c r="CII70" s="262"/>
      <c r="CIJ70" s="262"/>
      <c r="CIK70" s="262"/>
      <c r="CIL70" s="262"/>
      <c r="CIM70" s="262"/>
      <c r="CIN70" s="262"/>
      <c r="CIO70" s="262"/>
      <c r="CIP70" s="262"/>
      <c r="CIQ70" s="1740"/>
      <c r="CIR70" s="1740"/>
      <c r="CIS70" s="1740"/>
      <c r="CIT70" s="349"/>
      <c r="CIU70" s="262"/>
      <c r="CIV70" s="262"/>
      <c r="CIW70" s="262"/>
      <c r="CIX70" s="350"/>
      <c r="CIY70" s="262"/>
      <c r="CIZ70" s="262"/>
      <c r="CJA70" s="262"/>
      <c r="CJB70" s="262"/>
      <c r="CJC70" s="262"/>
      <c r="CJD70" s="262"/>
      <c r="CJE70" s="262"/>
      <c r="CJF70" s="262"/>
      <c r="CJG70" s="262"/>
      <c r="CJH70" s="1740"/>
      <c r="CJI70" s="1740"/>
      <c r="CJJ70" s="1740"/>
      <c r="CJK70" s="349"/>
      <c r="CJL70" s="262"/>
      <c r="CJM70" s="262"/>
      <c r="CJN70" s="262"/>
      <c r="CJO70" s="350"/>
      <c r="CJP70" s="262"/>
      <c r="CJQ70" s="262"/>
      <c r="CJR70" s="262"/>
      <c r="CJS70" s="262"/>
      <c r="CJT70" s="262"/>
      <c r="CJU70" s="262"/>
      <c r="CJV70" s="262"/>
      <c r="CJW70" s="262"/>
      <c r="CJX70" s="262"/>
      <c r="CJY70" s="1740"/>
      <c r="CJZ70" s="1740"/>
      <c r="CKA70" s="1740"/>
      <c r="CKB70" s="349"/>
      <c r="CKC70" s="262"/>
      <c r="CKD70" s="262"/>
      <c r="CKE70" s="262"/>
      <c r="CKF70" s="350"/>
      <c r="CKG70" s="262"/>
      <c r="CKH70" s="262"/>
      <c r="CKI70" s="262"/>
      <c r="CKJ70" s="262"/>
      <c r="CKK70" s="262"/>
      <c r="CKL70" s="262"/>
      <c r="CKM70" s="262"/>
      <c r="CKN70" s="262"/>
      <c r="CKO70" s="262"/>
      <c r="CKP70" s="1740"/>
      <c r="CKQ70" s="1740"/>
      <c r="CKR70" s="1740"/>
      <c r="CKS70" s="349"/>
      <c r="CKT70" s="262"/>
      <c r="CKU70" s="262"/>
      <c r="CKV70" s="262"/>
      <c r="CKW70" s="350"/>
      <c r="CKX70" s="262"/>
      <c r="CKY70" s="262"/>
      <c r="CKZ70" s="262"/>
      <c r="CLA70" s="262"/>
      <c r="CLB70" s="262"/>
      <c r="CLC70" s="262"/>
      <c r="CLD70" s="262"/>
      <c r="CLE70" s="262"/>
      <c r="CLF70" s="262"/>
      <c r="CLG70" s="1740"/>
      <c r="CLH70" s="1740"/>
      <c r="CLI70" s="1740"/>
      <c r="CLJ70" s="349"/>
      <c r="CLK70" s="262"/>
      <c r="CLL70" s="262"/>
      <c r="CLM70" s="262"/>
      <c r="CLN70" s="350"/>
      <c r="CLO70" s="262"/>
      <c r="CLP70" s="262"/>
      <c r="CLQ70" s="262"/>
      <c r="CLR70" s="262"/>
      <c r="CLS70" s="262"/>
      <c r="CLT70" s="262"/>
      <c r="CLU70" s="262"/>
      <c r="CLV70" s="262"/>
      <c r="CLW70" s="262"/>
      <c r="CLX70" s="1740"/>
      <c r="CLY70" s="1740"/>
      <c r="CLZ70" s="1740"/>
      <c r="CMA70" s="349"/>
      <c r="CMB70" s="262"/>
      <c r="CMC70" s="262"/>
      <c r="CMD70" s="262"/>
      <c r="CME70" s="350"/>
      <c r="CMF70" s="262"/>
      <c r="CMG70" s="262"/>
      <c r="CMH70" s="262"/>
      <c r="CMI70" s="262"/>
      <c r="CMJ70" s="262"/>
      <c r="CMK70" s="262"/>
      <c r="CML70" s="262"/>
      <c r="CMM70" s="262"/>
      <c r="CMN70" s="262"/>
      <c r="CMO70" s="1740"/>
      <c r="CMP70" s="1740"/>
      <c r="CMQ70" s="1740"/>
      <c r="CMR70" s="349"/>
      <c r="CMS70" s="262"/>
      <c r="CMT70" s="262"/>
      <c r="CMU70" s="262"/>
      <c r="CMV70" s="350"/>
      <c r="CMW70" s="262"/>
      <c r="CMX70" s="262"/>
      <c r="CMY70" s="262"/>
      <c r="CMZ70" s="262"/>
      <c r="CNA70" s="262"/>
      <c r="CNB70" s="262"/>
      <c r="CNC70" s="262"/>
      <c r="CND70" s="262"/>
      <c r="CNE70" s="262"/>
      <c r="CNF70" s="1740"/>
      <c r="CNG70" s="1740"/>
      <c r="CNH70" s="1740"/>
      <c r="CNI70" s="349"/>
      <c r="CNJ70" s="262"/>
      <c r="CNK70" s="262"/>
      <c r="CNL70" s="262"/>
      <c r="CNM70" s="350"/>
      <c r="CNN70" s="262"/>
      <c r="CNO70" s="262"/>
      <c r="CNP70" s="262"/>
      <c r="CNQ70" s="262"/>
      <c r="CNR70" s="262"/>
      <c r="CNS70" s="262"/>
      <c r="CNT70" s="262"/>
      <c r="CNU70" s="262"/>
      <c r="CNV70" s="262"/>
      <c r="CNW70" s="1740"/>
      <c r="CNX70" s="1740"/>
      <c r="CNY70" s="1740"/>
      <c r="CNZ70" s="349"/>
      <c r="COA70" s="262"/>
      <c r="COB70" s="262"/>
      <c r="COC70" s="262"/>
      <c r="COD70" s="350"/>
      <c r="COE70" s="262"/>
      <c r="COF70" s="262"/>
      <c r="COG70" s="262"/>
      <c r="COH70" s="262"/>
      <c r="COI70" s="262"/>
      <c r="COJ70" s="262"/>
      <c r="COK70" s="262"/>
      <c r="COL70" s="262"/>
      <c r="COM70" s="262"/>
      <c r="CON70" s="1740"/>
      <c r="COO70" s="1740"/>
      <c r="COP70" s="1740"/>
      <c r="COQ70" s="349"/>
      <c r="COR70" s="262"/>
      <c r="COS70" s="262"/>
      <c r="COT70" s="262"/>
      <c r="COU70" s="350"/>
      <c r="COV70" s="262"/>
      <c r="COW70" s="262"/>
      <c r="COX70" s="262"/>
      <c r="COY70" s="262"/>
      <c r="COZ70" s="262"/>
      <c r="CPA70" s="262"/>
      <c r="CPB70" s="262"/>
      <c r="CPC70" s="262"/>
      <c r="CPD70" s="262"/>
      <c r="CPE70" s="1740"/>
      <c r="CPF70" s="1740"/>
      <c r="CPG70" s="1740"/>
      <c r="CPH70" s="349"/>
      <c r="CPI70" s="262"/>
      <c r="CPJ70" s="262"/>
      <c r="CPK70" s="262"/>
      <c r="CPL70" s="350"/>
      <c r="CPM70" s="262"/>
      <c r="CPN70" s="262"/>
      <c r="CPO70" s="262"/>
      <c r="CPP70" s="262"/>
      <c r="CPQ70" s="262"/>
      <c r="CPR70" s="262"/>
      <c r="CPS70" s="262"/>
      <c r="CPT70" s="262"/>
      <c r="CPU70" s="262"/>
      <c r="CPV70" s="1740"/>
      <c r="CPW70" s="1740"/>
      <c r="CPX70" s="1740"/>
      <c r="CPY70" s="349"/>
      <c r="CPZ70" s="262"/>
      <c r="CQA70" s="262"/>
      <c r="CQB70" s="262"/>
      <c r="CQC70" s="350"/>
      <c r="CQD70" s="262"/>
      <c r="CQE70" s="262"/>
      <c r="CQF70" s="262"/>
      <c r="CQG70" s="262"/>
      <c r="CQH70" s="262"/>
      <c r="CQI70" s="262"/>
      <c r="CQJ70" s="262"/>
      <c r="CQK70" s="262"/>
      <c r="CQL70" s="262"/>
      <c r="CQM70" s="1740"/>
      <c r="CQN70" s="1740"/>
      <c r="CQO70" s="1740"/>
      <c r="CQP70" s="349"/>
      <c r="CQQ70" s="262"/>
      <c r="CQR70" s="262"/>
      <c r="CQS70" s="262"/>
      <c r="CQT70" s="350"/>
      <c r="CQU70" s="262"/>
      <c r="CQV70" s="262"/>
      <c r="CQW70" s="262"/>
      <c r="CQX70" s="262"/>
      <c r="CQY70" s="262"/>
      <c r="CQZ70" s="262"/>
      <c r="CRA70" s="262"/>
      <c r="CRB70" s="262"/>
      <c r="CRC70" s="262"/>
      <c r="CRD70" s="1740"/>
      <c r="CRE70" s="1740"/>
      <c r="CRF70" s="1740"/>
      <c r="CRG70" s="349"/>
      <c r="CRH70" s="262"/>
      <c r="CRI70" s="262"/>
      <c r="CRJ70" s="262"/>
      <c r="CRK70" s="350"/>
      <c r="CRL70" s="262"/>
      <c r="CRM70" s="262"/>
      <c r="CRN70" s="262"/>
      <c r="CRO70" s="262"/>
      <c r="CRP70" s="262"/>
      <c r="CRQ70" s="262"/>
      <c r="CRR70" s="262"/>
      <c r="CRS70" s="262"/>
      <c r="CRT70" s="262"/>
      <c r="CRU70" s="1740"/>
      <c r="CRV70" s="1740"/>
      <c r="CRW70" s="1740"/>
      <c r="CRX70" s="349"/>
      <c r="CRY70" s="262"/>
      <c r="CRZ70" s="262"/>
      <c r="CSA70" s="262"/>
      <c r="CSB70" s="350"/>
      <c r="CSC70" s="262"/>
      <c r="CSD70" s="262"/>
      <c r="CSE70" s="262"/>
      <c r="CSF70" s="262"/>
      <c r="CSG70" s="262"/>
      <c r="CSH70" s="262"/>
      <c r="CSI70" s="262"/>
      <c r="CSJ70" s="262"/>
      <c r="CSK70" s="262"/>
      <c r="CSL70" s="1740"/>
      <c r="CSM70" s="1740"/>
      <c r="CSN70" s="1740"/>
      <c r="CSO70" s="349"/>
      <c r="CSP70" s="262"/>
      <c r="CSQ70" s="262"/>
      <c r="CSR70" s="262"/>
      <c r="CSS70" s="350"/>
      <c r="CST70" s="262"/>
      <c r="CSU70" s="262"/>
      <c r="CSV70" s="262"/>
      <c r="CSW70" s="262"/>
      <c r="CSX70" s="262"/>
      <c r="CSY70" s="262"/>
      <c r="CSZ70" s="262"/>
      <c r="CTA70" s="262"/>
      <c r="CTB70" s="262"/>
      <c r="CTC70" s="1740"/>
      <c r="CTD70" s="1740"/>
      <c r="CTE70" s="1740"/>
      <c r="CTF70" s="349"/>
      <c r="CTG70" s="262"/>
      <c r="CTH70" s="262"/>
      <c r="CTI70" s="262"/>
      <c r="CTJ70" s="350"/>
      <c r="CTK70" s="262"/>
      <c r="CTL70" s="262"/>
      <c r="CTM70" s="262"/>
      <c r="CTN70" s="262"/>
      <c r="CTO70" s="262"/>
      <c r="CTP70" s="262"/>
      <c r="CTQ70" s="262"/>
      <c r="CTR70" s="262"/>
      <c r="CTS70" s="262"/>
      <c r="CTT70" s="1740"/>
      <c r="CTU70" s="1740"/>
      <c r="CTV70" s="1740"/>
      <c r="CTW70" s="349"/>
      <c r="CTX70" s="262"/>
      <c r="CTY70" s="262"/>
      <c r="CTZ70" s="262"/>
      <c r="CUA70" s="350"/>
      <c r="CUB70" s="262"/>
      <c r="CUC70" s="262"/>
      <c r="CUD70" s="262"/>
      <c r="CUE70" s="262"/>
      <c r="CUF70" s="262"/>
      <c r="CUG70" s="262"/>
      <c r="CUH70" s="262"/>
      <c r="CUI70" s="262"/>
      <c r="CUJ70" s="262"/>
      <c r="CUK70" s="1740"/>
      <c r="CUL70" s="1740"/>
      <c r="CUM70" s="1740"/>
      <c r="CUN70" s="349"/>
      <c r="CUO70" s="262"/>
      <c r="CUP70" s="262"/>
      <c r="CUQ70" s="262"/>
      <c r="CUR70" s="350"/>
      <c r="CUS70" s="262"/>
      <c r="CUT70" s="262"/>
      <c r="CUU70" s="262"/>
      <c r="CUV70" s="262"/>
      <c r="CUW70" s="262"/>
      <c r="CUX70" s="262"/>
      <c r="CUY70" s="262"/>
      <c r="CUZ70" s="262"/>
      <c r="CVA70" s="262"/>
      <c r="CVB70" s="1740"/>
      <c r="CVC70" s="1740"/>
      <c r="CVD70" s="1740"/>
      <c r="CVE70" s="349"/>
      <c r="CVF70" s="262"/>
      <c r="CVG70" s="262"/>
      <c r="CVH70" s="262"/>
      <c r="CVI70" s="350"/>
      <c r="CVJ70" s="262"/>
      <c r="CVK70" s="262"/>
      <c r="CVL70" s="262"/>
      <c r="CVM70" s="262"/>
      <c r="CVN70" s="262"/>
      <c r="CVO70" s="262"/>
      <c r="CVP70" s="262"/>
      <c r="CVQ70" s="262"/>
      <c r="CVR70" s="262"/>
      <c r="CVS70" s="1740"/>
      <c r="CVT70" s="1740"/>
      <c r="CVU70" s="1740"/>
      <c r="CVV70" s="349"/>
      <c r="CVW70" s="262"/>
      <c r="CVX70" s="262"/>
      <c r="CVY70" s="262"/>
      <c r="CVZ70" s="350"/>
      <c r="CWA70" s="262"/>
      <c r="CWB70" s="262"/>
      <c r="CWC70" s="262"/>
      <c r="CWD70" s="262"/>
      <c r="CWE70" s="262"/>
      <c r="CWF70" s="262"/>
      <c r="CWG70" s="262"/>
      <c r="CWH70" s="262"/>
      <c r="CWI70" s="262"/>
      <c r="CWJ70" s="1740"/>
      <c r="CWK70" s="1740"/>
      <c r="CWL70" s="1740"/>
      <c r="CWM70" s="349"/>
      <c r="CWN70" s="262"/>
      <c r="CWO70" s="262"/>
      <c r="CWP70" s="262"/>
      <c r="CWQ70" s="350"/>
      <c r="CWR70" s="262"/>
      <c r="CWS70" s="262"/>
      <c r="CWT70" s="262"/>
      <c r="CWU70" s="262"/>
      <c r="CWV70" s="262"/>
      <c r="CWW70" s="262"/>
      <c r="CWX70" s="262"/>
      <c r="CWY70" s="262"/>
      <c r="CWZ70" s="262"/>
      <c r="CXA70" s="1740"/>
      <c r="CXB70" s="1740"/>
      <c r="CXC70" s="1740"/>
      <c r="CXD70" s="349"/>
      <c r="CXE70" s="262"/>
      <c r="CXF70" s="262"/>
      <c r="CXG70" s="262"/>
      <c r="CXH70" s="350"/>
      <c r="CXI70" s="262"/>
      <c r="CXJ70" s="262"/>
      <c r="CXK70" s="262"/>
      <c r="CXL70" s="262"/>
      <c r="CXM70" s="262"/>
      <c r="CXN70" s="262"/>
      <c r="CXO70" s="262"/>
      <c r="CXP70" s="262"/>
      <c r="CXQ70" s="262"/>
      <c r="CXR70" s="1740"/>
      <c r="CXS70" s="1740"/>
      <c r="CXT70" s="1740"/>
      <c r="CXU70" s="349"/>
      <c r="CXV70" s="262"/>
      <c r="CXW70" s="262"/>
      <c r="CXX70" s="262"/>
      <c r="CXY70" s="350"/>
      <c r="CXZ70" s="262"/>
      <c r="CYA70" s="262"/>
      <c r="CYB70" s="262"/>
      <c r="CYC70" s="262"/>
      <c r="CYD70" s="262"/>
      <c r="CYE70" s="262"/>
      <c r="CYF70" s="262"/>
      <c r="CYG70" s="262"/>
      <c r="CYH70" s="262"/>
      <c r="CYI70" s="1740"/>
      <c r="CYJ70" s="1740"/>
      <c r="CYK70" s="1740"/>
      <c r="CYL70" s="349"/>
      <c r="CYM70" s="262"/>
      <c r="CYN70" s="262"/>
      <c r="CYO70" s="262"/>
      <c r="CYP70" s="350"/>
      <c r="CYQ70" s="262"/>
      <c r="CYR70" s="262"/>
      <c r="CYS70" s="262"/>
      <c r="CYT70" s="262"/>
      <c r="CYU70" s="262"/>
      <c r="CYV70" s="262"/>
      <c r="CYW70" s="262"/>
      <c r="CYX70" s="262"/>
      <c r="CYY70" s="262"/>
      <c r="CYZ70" s="1740"/>
      <c r="CZA70" s="1740"/>
      <c r="CZB70" s="1740"/>
      <c r="CZC70" s="349"/>
      <c r="CZD70" s="262"/>
      <c r="CZE70" s="262"/>
      <c r="CZF70" s="262"/>
      <c r="CZG70" s="350"/>
      <c r="CZH70" s="262"/>
      <c r="CZI70" s="262"/>
      <c r="CZJ70" s="262"/>
      <c r="CZK70" s="262"/>
      <c r="CZL70" s="262"/>
      <c r="CZM70" s="262"/>
      <c r="CZN70" s="262"/>
      <c r="CZO70" s="262"/>
      <c r="CZP70" s="262"/>
      <c r="CZQ70" s="1740"/>
      <c r="CZR70" s="1740"/>
      <c r="CZS70" s="1740"/>
      <c r="CZT70" s="349"/>
      <c r="CZU70" s="262"/>
      <c r="CZV70" s="262"/>
      <c r="CZW70" s="262"/>
      <c r="CZX70" s="350"/>
      <c r="CZY70" s="262"/>
      <c r="CZZ70" s="262"/>
      <c r="DAA70" s="262"/>
      <c r="DAB70" s="262"/>
      <c r="DAC70" s="262"/>
      <c r="DAD70" s="262"/>
      <c r="DAE70" s="262"/>
      <c r="DAF70" s="262"/>
      <c r="DAG70" s="262"/>
      <c r="DAH70" s="1740"/>
      <c r="DAI70" s="1740"/>
      <c r="DAJ70" s="1740"/>
      <c r="DAK70" s="349"/>
      <c r="DAL70" s="262"/>
      <c r="DAM70" s="262"/>
      <c r="DAN70" s="262"/>
      <c r="DAO70" s="350"/>
      <c r="DAP70" s="262"/>
      <c r="DAQ70" s="262"/>
      <c r="DAR70" s="262"/>
      <c r="DAS70" s="262"/>
      <c r="DAT70" s="262"/>
      <c r="DAU70" s="262"/>
      <c r="DAV70" s="262"/>
      <c r="DAW70" s="262"/>
      <c r="DAX70" s="262"/>
      <c r="DAY70" s="1740"/>
      <c r="DAZ70" s="1740"/>
      <c r="DBA70" s="1740"/>
      <c r="DBB70" s="349"/>
      <c r="DBC70" s="262"/>
      <c r="DBD70" s="262"/>
      <c r="DBE70" s="262"/>
      <c r="DBF70" s="350"/>
      <c r="DBG70" s="262"/>
      <c r="DBH70" s="262"/>
      <c r="DBI70" s="262"/>
      <c r="DBJ70" s="262"/>
      <c r="DBK70" s="262"/>
      <c r="DBL70" s="262"/>
      <c r="DBM70" s="262"/>
      <c r="DBN70" s="262"/>
      <c r="DBO70" s="262"/>
      <c r="DBP70" s="1740"/>
      <c r="DBQ70" s="1740"/>
      <c r="DBR70" s="1740"/>
      <c r="DBS70" s="349"/>
      <c r="DBT70" s="262"/>
      <c r="DBU70" s="262"/>
      <c r="DBV70" s="262"/>
      <c r="DBW70" s="350"/>
      <c r="DBX70" s="262"/>
      <c r="DBY70" s="262"/>
      <c r="DBZ70" s="262"/>
      <c r="DCA70" s="262"/>
      <c r="DCB70" s="262"/>
      <c r="DCC70" s="262"/>
      <c r="DCD70" s="262"/>
      <c r="DCE70" s="262"/>
      <c r="DCF70" s="262"/>
      <c r="DCG70" s="1740"/>
      <c r="DCH70" s="1740"/>
      <c r="DCI70" s="1740"/>
      <c r="DCJ70" s="349"/>
      <c r="DCK70" s="262"/>
      <c r="DCL70" s="262"/>
      <c r="DCM70" s="262"/>
      <c r="DCN70" s="350"/>
      <c r="DCO70" s="262"/>
      <c r="DCP70" s="262"/>
      <c r="DCQ70" s="262"/>
      <c r="DCR70" s="262"/>
      <c r="DCS70" s="262"/>
      <c r="DCT70" s="262"/>
      <c r="DCU70" s="262"/>
      <c r="DCV70" s="262"/>
      <c r="DCW70" s="262"/>
      <c r="DCX70" s="1740"/>
      <c r="DCY70" s="1740"/>
      <c r="DCZ70" s="1740"/>
      <c r="DDA70" s="349"/>
      <c r="DDB70" s="262"/>
      <c r="DDC70" s="262"/>
      <c r="DDD70" s="262"/>
      <c r="DDE70" s="350"/>
      <c r="DDF70" s="262"/>
      <c r="DDG70" s="262"/>
      <c r="DDH70" s="262"/>
      <c r="DDI70" s="262"/>
      <c r="DDJ70" s="262"/>
      <c r="DDK70" s="262"/>
      <c r="DDL70" s="262"/>
      <c r="DDM70" s="262"/>
      <c r="DDN70" s="262"/>
      <c r="DDO70" s="1740"/>
      <c r="DDP70" s="1740"/>
      <c r="DDQ70" s="1740"/>
      <c r="DDR70" s="349"/>
      <c r="DDS70" s="262"/>
      <c r="DDT70" s="262"/>
      <c r="DDU70" s="262"/>
      <c r="DDV70" s="350"/>
      <c r="DDW70" s="262"/>
      <c r="DDX70" s="262"/>
      <c r="DDY70" s="262"/>
      <c r="DDZ70" s="262"/>
      <c r="DEA70" s="262"/>
      <c r="DEB70" s="262"/>
      <c r="DEC70" s="262"/>
      <c r="DED70" s="262"/>
      <c r="DEE70" s="262"/>
      <c r="DEF70" s="1740"/>
      <c r="DEG70" s="1740"/>
      <c r="DEH70" s="1740"/>
      <c r="DEI70" s="349"/>
      <c r="DEJ70" s="262"/>
      <c r="DEK70" s="262"/>
      <c r="DEL70" s="262"/>
      <c r="DEM70" s="350"/>
      <c r="DEN70" s="262"/>
      <c r="DEO70" s="262"/>
      <c r="DEP70" s="262"/>
      <c r="DEQ70" s="262"/>
      <c r="DER70" s="262"/>
      <c r="DES70" s="262"/>
      <c r="DET70" s="262"/>
      <c r="DEU70" s="262"/>
      <c r="DEV70" s="262"/>
      <c r="DEW70" s="1740"/>
      <c r="DEX70" s="1740"/>
      <c r="DEY70" s="1740"/>
      <c r="DEZ70" s="349"/>
      <c r="DFA70" s="262"/>
      <c r="DFB70" s="262"/>
      <c r="DFC70" s="262"/>
      <c r="DFD70" s="350"/>
      <c r="DFE70" s="262"/>
      <c r="DFF70" s="262"/>
      <c r="DFG70" s="262"/>
      <c r="DFH70" s="262"/>
      <c r="DFI70" s="262"/>
      <c r="DFJ70" s="262"/>
      <c r="DFK70" s="262"/>
      <c r="DFL70" s="262"/>
      <c r="DFM70" s="262"/>
      <c r="DFN70" s="1740"/>
      <c r="DFO70" s="1740"/>
      <c r="DFP70" s="1740"/>
      <c r="DFQ70" s="349"/>
      <c r="DFR70" s="262"/>
      <c r="DFS70" s="262"/>
      <c r="DFT70" s="262"/>
      <c r="DFU70" s="350"/>
      <c r="DFV70" s="262"/>
      <c r="DFW70" s="262"/>
      <c r="DFX70" s="262"/>
      <c r="DFY70" s="262"/>
      <c r="DFZ70" s="262"/>
      <c r="DGA70" s="262"/>
      <c r="DGB70" s="262"/>
      <c r="DGC70" s="262"/>
      <c r="DGD70" s="262"/>
      <c r="DGE70" s="1740"/>
      <c r="DGF70" s="1740"/>
      <c r="DGG70" s="1740"/>
      <c r="DGH70" s="349"/>
      <c r="DGI70" s="262"/>
      <c r="DGJ70" s="262"/>
      <c r="DGK70" s="262"/>
      <c r="DGL70" s="350"/>
      <c r="DGM70" s="262"/>
      <c r="DGN70" s="262"/>
      <c r="DGO70" s="262"/>
      <c r="DGP70" s="262"/>
      <c r="DGQ70" s="262"/>
      <c r="DGR70" s="262"/>
      <c r="DGS70" s="262"/>
      <c r="DGT70" s="262"/>
      <c r="DGU70" s="262"/>
      <c r="DGV70" s="1740"/>
      <c r="DGW70" s="1740"/>
      <c r="DGX70" s="1740"/>
      <c r="DGY70" s="349"/>
      <c r="DGZ70" s="262"/>
      <c r="DHA70" s="262"/>
      <c r="DHB70" s="262"/>
      <c r="DHC70" s="350"/>
      <c r="DHD70" s="262"/>
      <c r="DHE70" s="262"/>
      <c r="DHF70" s="262"/>
      <c r="DHG70" s="262"/>
      <c r="DHH70" s="262"/>
      <c r="DHI70" s="262"/>
      <c r="DHJ70" s="262"/>
      <c r="DHK70" s="262"/>
      <c r="DHL70" s="262"/>
      <c r="DHM70" s="1740"/>
      <c r="DHN70" s="1740"/>
      <c r="DHO70" s="1740"/>
      <c r="DHP70" s="349"/>
      <c r="DHQ70" s="262"/>
      <c r="DHR70" s="262"/>
      <c r="DHS70" s="262"/>
      <c r="DHT70" s="350"/>
      <c r="DHU70" s="262"/>
      <c r="DHV70" s="262"/>
      <c r="DHW70" s="262"/>
      <c r="DHX70" s="262"/>
      <c r="DHY70" s="262"/>
      <c r="DHZ70" s="262"/>
      <c r="DIA70" s="262"/>
      <c r="DIB70" s="262"/>
      <c r="DIC70" s="262"/>
      <c r="DID70" s="1740"/>
      <c r="DIE70" s="1740"/>
      <c r="DIF70" s="1740"/>
      <c r="DIG70" s="349"/>
      <c r="DIH70" s="262"/>
      <c r="DII70" s="262"/>
      <c r="DIJ70" s="262"/>
      <c r="DIK70" s="350"/>
      <c r="DIL70" s="262"/>
      <c r="DIM70" s="262"/>
      <c r="DIN70" s="262"/>
      <c r="DIO70" s="262"/>
      <c r="DIP70" s="262"/>
      <c r="DIQ70" s="262"/>
      <c r="DIR70" s="262"/>
      <c r="DIS70" s="262"/>
      <c r="DIT70" s="262"/>
      <c r="DIU70" s="1740"/>
      <c r="DIV70" s="1740"/>
      <c r="DIW70" s="1740"/>
      <c r="DIX70" s="349"/>
      <c r="DIY70" s="262"/>
      <c r="DIZ70" s="262"/>
      <c r="DJA70" s="262"/>
      <c r="DJB70" s="350"/>
      <c r="DJC70" s="262"/>
      <c r="DJD70" s="262"/>
      <c r="DJE70" s="262"/>
      <c r="DJF70" s="262"/>
      <c r="DJG70" s="262"/>
      <c r="DJH70" s="262"/>
      <c r="DJI70" s="262"/>
      <c r="DJJ70" s="262"/>
      <c r="DJK70" s="262"/>
      <c r="DJL70" s="1740"/>
      <c r="DJM70" s="1740"/>
      <c r="DJN70" s="1740"/>
      <c r="DJO70" s="349"/>
      <c r="DJP70" s="262"/>
      <c r="DJQ70" s="262"/>
      <c r="DJR70" s="262"/>
      <c r="DJS70" s="350"/>
      <c r="DJT70" s="262"/>
      <c r="DJU70" s="262"/>
      <c r="DJV70" s="262"/>
      <c r="DJW70" s="262"/>
      <c r="DJX70" s="262"/>
      <c r="DJY70" s="262"/>
      <c r="DJZ70" s="262"/>
      <c r="DKA70" s="262"/>
      <c r="DKB70" s="262"/>
      <c r="DKC70" s="1740"/>
      <c r="DKD70" s="1740"/>
      <c r="DKE70" s="1740"/>
      <c r="DKF70" s="349"/>
      <c r="DKG70" s="262"/>
      <c r="DKH70" s="262"/>
      <c r="DKI70" s="262"/>
      <c r="DKJ70" s="350"/>
      <c r="DKK70" s="262"/>
      <c r="DKL70" s="262"/>
      <c r="DKM70" s="262"/>
      <c r="DKN70" s="262"/>
      <c r="DKO70" s="262"/>
      <c r="DKP70" s="262"/>
      <c r="DKQ70" s="262"/>
      <c r="DKR70" s="262"/>
      <c r="DKS70" s="262"/>
      <c r="DKT70" s="1740"/>
      <c r="DKU70" s="1740"/>
      <c r="DKV70" s="1740"/>
      <c r="DKW70" s="349"/>
      <c r="DKX70" s="262"/>
      <c r="DKY70" s="262"/>
      <c r="DKZ70" s="262"/>
      <c r="DLA70" s="350"/>
      <c r="DLB70" s="262"/>
      <c r="DLC70" s="262"/>
      <c r="DLD70" s="262"/>
      <c r="DLE70" s="262"/>
      <c r="DLF70" s="262"/>
      <c r="DLG70" s="262"/>
      <c r="DLH70" s="262"/>
      <c r="DLI70" s="262"/>
      <c r="DLJ70" s="262"/>
      <c r="DLK70" s="1740"/>
      <c r="DLL70" s="1740"/>
      <c r="DLM70" s="1740"/>
      <c r="DLN70" s="349"/>
      <c r="DLO70" s="262"/>
      <c r="DLP70" s="262"/>
      <c r="DLQ70" s="262"/>
      <c r="DLR70" s="350"/>
      <c r="DLS70" s="262"/>
      <c r="DLT70" s="262"/>
      <c r="DLU70" s="262"/>
      <c r="DLV70" s="262"/>
      <c r="DLW70" s="262"/>
      <c r="DLX70" s="262"/>
      <c r="DLY70" s="262"/>
      <c r="DLZ70" s="262"/>
      <c r="DMA70" s="262"/>
      <c r="DMB70" s="1740"/>
      <c r="DMC70" s="1740"/>
      <c r="DMD70" s="1740"/>
      <c r="DME70" s="349"/>
      <c r="DMF70" s="262"/>
      <c r="DMG70" s="262"/>
      <c r="DMH70" s="262"/>
      <c r="DMI70" s="350"/>
      <c r="DMJ70" s="262"/>
      <c r="DMK70" s="262"/>
      <c r="DML70" s="262"/>
      <c r="DMM70" s="262"/>
      <c r="DMN70" s="262"/>
      <c r="DMO70" s="262"/>
      <c r="DMP70" s="262"/>
      <c r="DMQ70" s="262"/>
      <c r="DMR70" s="262"/>
      <c r="DMS70" s="1740"/>
      <c r="DMT70" s="1740"/>
      <c r="DMU70" s="1740"/>
      <c r="DMV70" s="349"/>
      <c r="DMW70" s="262"/>
      <c r="DMX70" s="262"/>
      <c r="DMY70" s="262"/>
      <c r="DMZ70" s="350"/>
      <c r="DNA70" s="262"/>
      <c r="DNB70" s="262"/>
      <c r="DNC70" s="262"/>
      <c r="DND70" s="262"/>
      <c r="DNE70" s="262"/>
      <c r="DNF70" s="262"/>
      <c r="DNG70" s="262"/>
      <c r="DNH70" s="262"/>
      <c r="DNI70" s="262"/>
      <c r="DNJ70" s="1740"/>
      <c r="DNK70" s="1740"/>
      <c r="DNL70" s="1740"/>
      <c r="DNM70" s="349"/>
      <c r="DNN70" s="262"/>
      <c r="DNO70" s="262"/>
      <c r="DNP70" s="262"/>
      <c r="DNQ70" s="350"/>
      <c r="DNR70" s="262"/>
      <c r="DNS70" s="262"/>
      <c r="DNT70" s="262"/>
      <c r="DNU70" s="262"/>
      <c r="DNV70" s="262"/>
      <c r="DNW70" s="262"/>
      <c r="DNX70" s="262"/>
      <c r="DNY70" s="262"/>
      <c r="DNZ70" s="262"/>
      <c r="DOA70" s="1740"/>
      <c r="DOB70" s="1740"/>
      <c r="DOC70" s="1740"/>
      <c r="DOD70" s="349"/>
      <c r="DOE70" s="262"/>
      <c r="DOF70" s="262"/>
      <c r="DOG70" s="262"/>
      <c r="DOH70" s="350"/>
      <c r="DOI70" s="262"/>
      <c r="DOJ70" s="262"/>
      <c r="DOK70" s="262"/>
      <c r="DOL70" s="262"/>
      <c r="DOM70" s="262"/>
      <c r="DON70" s="262"/>
      <c r="DOO70" s="262"/>
      <c r="DOP70" s="262"/>
      <c r="DOQ70" s="262"/>
      <c r="DOR70" s="1740"/>
      <c r="DOS70" s="1740"/>
      <c r="DOT70" s="1740"/>
      <c r="DOU70" s="349"/>
      <c r="DOV70" s="262"/>
      <c r="DOW70" s="262"/>
      <c r="DOX70" s="262"/>
      <c r="DOY70" s="350"/>
      <c r="DOZ70" s="262"/>
      <c r="DPA70" s="262"/>
      <c r="DPB70" s="262"/>
      <c r="DPC70" s="262"/>
      <c r="DPD70" s="262"/>
      <c r="DPE70" s="262"/>
      <c r="DPF70" s="262"/>
      <c r="DPG70" s="262"/>
      <c r="DPH70" s="262"/>
      <c r="DPI70" s="1740"/>
      <c r="DPJ70" s="1740"/>
      <c r="DPK70" s="1740"/>
      <c r="DPL70" s="349"/>
      <c r="DPM70" s="262"/>
      <c r="DPN70" s="262"/>
      <c r="DPO70" s="262"/>
      <c r="DPP70" s="350"/>
      <c r="DPQ70" s="262"/>
      <c r="DPR70" s="262"/>
      <c r="DPS70" s="262"/>
      <c r="DPT70" s="262"/>
      <c r="DPU70" s="262"/>
      <c r="DPV70" s="262"/>
      <c r="DPW70" s="262"/>
      <c r="DPX70" s="262"/>
      <c r="DPY70" s="262"/>
      <c r="DPZ70" s="1740"/>
      <c r="DQA70" s="1740"/>
      <c r="DQB70" s="1740"/>
      <c r="DQC70" s="349"/>
      <c r="DQD70" s="262"/>
      <c r="DQE70" s="262"/>
      <c r="DQF70" s="262"/>
      <c r="DQG70" s="350"/>
      <c r="DQH70" s="262"/>
      <c r="DQI70" s="262"/>
      <c r="DQJ70" s="262"/>
      <c r="DQK70" s="262"/>
      <c r="DQL70" s="262"/>
      <c r="DQM70" s="262"/>
      <c r="DQN70" s="262"/>
      <c r="DQO70" s="262"/>
      <c r="DQP70" s="262"/>
      <c r="DQQ70" s="1740"/>
      <c r="DQR70" s="1740"/>
      <c r="DQS70" s="1740"/>
      <c r="DQT70" s="349"/>
      <c r="DQU70" s="262"/>
      <c r="DQV70" s="262"/>
      <c r="DQW70" s="262"/>
      <c r="DQX70" s="350"/>
      <c r="DQY70" s="262"/>
      <c r="DQZ70" s="262"/>
      <c r="DRA70" s="262"/>
      <c r="DRB70" s="262"/>
      <c r="DRC70" s="262"/>
      <c r="DRD70" s="262"/>
      <c r="DRE70" s="262"/>
      <c r="DRF70" s="262"/>
      <c r="DRG70" s="262"/>
      <c r="DRH70" s="1740"/>
      <c r="DRI70" s="1740"/>
      <c r="DRJ70" s="1740"/>
      <c r="DRK70" s="349"/>
      <c r="DRL70" s="262"/>
      <c r="DRM70" s="262"/>
      <c r="DRN70" s="262"/>
      <c r="DRO70" s="350"/>
      <c r="DRP70" s="262"/>
      <c r="DRQ70" s="262"/>
      <c r="DRR70" s="262"/>
      <c r="DRS70" s="262"/>
      <c r="DRT70" s="262"/>
      <c r="DRU70" s="262"/>
      <c r="DRV70" s="262"/>
      <c r="DRW70" s="262"/>
      <c r="DRX70" s="262"/>
      <c r="DRY70" s="1740"/>
      <c r="DRZ70" s="1740"/>
      <c r="DSA70" s="1740"/>
      <c r="DSB70" s="349"/>
      <c r="DSC70" s="262"/>
      <c r="DSD70" s="262"/>
      <c r="DSE70" s="262"/>
      <c r="DSF70" s="350"/>
      <c r="DSG70" s="262"/>
      <c r="DSH70" s="262"/>
      <c r="DSI70" s="262"/>
      <c r="DSJ70" s="262"/>
      <c r="DSK70" s="262"/>
      <c r="DSL70" s="262"/>
      <c r="DSM70" s="262"/>
      <c r="DSN70" s="262"/>
      <c r="DSO70" s="262"/>
      <c r="DSP70" s="1740"/>
      <c r="DSQ70" s="1740"/>
      <c r="DSR70" s="1740"/>
      <c r="DSS70" s="349"/>
      <c r="DST70" s="262"/>
      <c r="DSU70" s="262"/>
      <c r="DSV70" s="262"/>
      <c r="DSW70" s="350"/>
      <c r="DSX70" s="262"/>
      <c r="DSY70" s="262"/>
      <c r="DSZ70" s="262"/>
      <c r="DTA70" s="262"/>
      <c r="DTB70" s="262"/>
      <c r="DTC70" s="262"/>
      <c r="DTD70" s="262"/>
      <c r="DTE70" s="262"/>
      <c r="DTF70" s="262"/>
      <c r="DTG70" s="1740"/>
      <c r="DTH70" s="1740"/>
      <c r="DTI70" s="1740"/>
      <c r="DTJ70" s="349"/>
      <c r="DTK70" s="262"/>
      <c r="DTL70" s="262"/>
      <c r="DTM70" s="262"/>
      <c r="DTN70" s="350"/>
      <c r="DTO70" s="262"/>
      <c r="DTP70" s="262"/>
      <c r="DTQ70" s="262"/>
      <c r="DTR70" s="262"/>
      <c r="DTS70" s="262"/>
      <c r="DTT70" s="262"/>
      <c r="DTU70" s="262"/>
      <c r="DTV70" s="262"/>
      <c r="DTW70" s="262"/>
      <c r="DTX70" s="1740"/>
      <c r="DTY70" s="1740"/>
      <c r="DTZ70" s="1740"/>
      <c r="DUA70" s="349"/>
      <c r="DUB70" s="262"/>
      <c r="DUC70" s="262"/>
      <c r="DUD70" s="262"/>
      <c r="DUE70" s="350"/>
      <c r="DUF70" s="262"/>
      <c r="DUG70" s="262"/>
      <c r="DUH70" s="262"/>
      <c r="DUI70" s="262"/>
      <c r="DUJ70" s="262"/>
      <c r="DUK70" s="262"/>
      <c r="DUL70" s="262"/>
      <c r="DUM70" s="262"/>
      <c r="DUN70" s="262"/>
      <c r="DUO70" s="1740"/>
      <c r="DUP70" s="1740"/>
      <c r="DUQ70" s="1740"/>
      <c r="DUR70" s="349"/>
      <c r="DUS70" s="262"/>
      <c r="DUT70" s="262"/>
      <c r="DUU70" s="262"/>
      <c r="DUV70" s="350"/>
      <c r="DUW70" s="262"/>
      <c r="DUX70" s="262"/>
      <c r="DUY70" s="262"/>
      <c r="DUZ70" s="262"/>
      <c r="DVA70" s="262"/>
      <c r="DVB70" s="262"/>
      <c r="DVC70" s="262"/>
      <c r="DVD70" s="262"/>
      <c r="DVE70" s="262"/>
      <c r="DVF70" s="1740"/>
      <c r="DVG70" s="1740"/>
      <c r="DVH70" s="1740"/>
      <c r="DVI70" s="349"/>
      <c r="DVJ70" s="262"/>
      <c r="DVK70" s="262"/>
      <c r="DVL70" s="262"/>
      <c r="DVM70" s="350"/>
      <c r="DVN70" s="262"/>
      <c r="DVO70" s="262"/>
      <c r="DVP70" s="262"/>
      <c r="DVQ70" s="262"/>
      <c r="DVR70" s="262"/>
      <c r="DVS70" s="262"/>
      <c r="DVT70" s="262"/>
      <c r="DVU70" s="262"/>
      <c r="DVV70" s="262"/>
      <c r="DVW70" s="1740"/>
      <c r="DVX70" s="1740"/>
      <c r="DVY70" s="1740"/>
      <c r="DVZ70" s="349"/>
      <c r="DWA70" s="262"/>
      <c r="DWB70" s="262"/>
      <c r="DWC70" s="262"/>
      <c r="DWD70" s="350"/>
      <c r="DWE70" s="262"/>
      <c r="DWF70" s="262"/>
      <c r="DWG70" s="262"/>
      <c r="DWH70" s="262"/>
      <c r="DWI70" s="262"/>
      <c r="DWJ70" s="262"/>
      <c r="DWK70" s="262"/>
      <c r="DWL70" s="262"/>
      <c r="DWM70" s="262"/>
      <c r="DWN70" s="1740"/>
      <c r="DWO70" s="1740"/>
      <c r="DWP70" s="1740"/>
      <c r="DWQ70" s="349"/>
      <c r="DWR70" s="262"/>
      <c r="DWS70" s="262"/>
      <c r="DWT70" s="262"/>
      <c r="DWU70" s="350"/>
      <c r="DWV70" s="262"/>
      <c r="DWW70" s="262"/>
      <c r="DWX70" s="262"/>
      <c r="DWY70" s="262"/>
      <c r="DWZ70" s="262"/>
      <c r="DXA70" s="262"/>
      <c r="DXB70" s="262"/>
      <c r="DXC70" s="262"/>
      <c r="DXD70" s="262"/>
      <c r="DXE70" s="1740"/>
      <c r="DXF70" s="1740"/>
      <c r="DXG70" s="1740"/>
      <c r="DXH70" s="349"/>
      <c r="DXI70" s="262"/>
      <c r="DXJ70" s="262"/>
      <c r="DXK70" s="262"/>
      <c r="DXL70" s="350"/>
      <c r="DXM70" s="262"/>
      <c r="DXN70" s="262"/>
      <c r="DXO70" s="262"/>
      <c r="DXP70" s="262"/>
      <c r="DXQ70" s="262"/>
      <c r="DXR70" s="262"/>
      <c r="DXS70" s="262"/>
      <c r="DXT70" s="262"/>
      <c r="DXU70" s="262"/>
      <c r="DXV70" s="1740"/>
      <c r="DXW70" s="1740"/>
      <c r="DXX70" s="1740"/>
      <c r="DXY70" s="349"/>
      <c r="DXZ70" s="262"/>
      <c r="DYA70" s="262"/>
      <c r="DYB70" s="262"/>
      <c r="DYC70" s="350"/>
      <c r="DYD70" s="262"/>
      <c r="DYE70" s="262"/>
      <c r="DYF70" s="262"/>
      <c r="DYG70" s="262"/>
      <c r="DYH70" s="262"/>
      <c r="DYI70" s="262"/>
      <c r="DYJ70" s="262"/>
      <c r="DYK70" s="262"/>
      <c r="DYL70" s="262"/>
      <c r="DYM70" s="1740"/>
      <c r="DYN70" s="1740"/>
      <c r="DYO70" s="1740"/>
      <c r="DYP70" s="349"/>
      <c r="DYQ70" s="262"/>
      <c r="DYR70" s="262"/>
      <c r="DYS70" s="262"/>
      <c r="DYT70" s="350"/>
      <c r="DYU70" s="262"/>
      <c r="DYV70" s="262"/>
      <c r="DYW70" s="262"/>
      <c r="DYX70" s="262"/>
      <c r="DYY70" s="262"/>
      <c r="DYZ70" s="262"/>
      <c r="DZA70" s="262"/>
      <c r="DZB70" s="262"/>
      <c r="DZC70" s="262"/>
      <c r="DZD70" s="1740"/>
      <c r="DZE70" s="1740"/>
      <c r="DZF70" s="1740"/>
      <c r="DZG70" s="349"/>
      <c r="DZH70" s="262"/>
      <c r="DZI70" s="262"/>
      <c r="DZJ70" s="262"/>
      <c r="DZK70" s="350"/>
      <c r="DZL70" s="262"/>
      <c r="DZM70" s="262"/>
      <c r="DZN70" s="262"/>
      <c r="DZO70" s="262"/>
      <c r="DZP70" s="262"/>
      <c r="DZQ70" s="262"/>
      <c r="DZR70" s="262"/>
      <c r="DZS70" s="262"/>
      <c r="DZT70" s="262"/>
      <c r="DZU70" s="1740"/>
      <c r="DZV70" s="1740"/>
      <c r="DZW70" s="1740"/>
      <c r="DZX70" s="349"/>
      <c r="DZY70" s="262"/>
      <c r="DZZ70" s="262"/>
      <c r="EAA70" s="262"/>
      <c r="EAB70" s="350"/>
      <c r="EAC70" s="262"/>
      <c r="EAD70" s="262"/>
      <c r="EAE70" s="262"/>
      <c r="EAF70" s="262"/>
      <c r="EAG70" s="262"/>
      <c r="EAH70" s="262"/>
      <c r="EAI70" s="262"/>
      <c r="EAJ70" s="262"/>
      <c r="EAK70" s="262"/>
      <c r="EAL70" s="1740"/>
      <c r="EAM70" s="1740"/>
      <c r="EAN70" s="1740"/>
      <c r="EAO70" s="349"/>
      <c r="EAP70" s="262"/>
      <c r="EAQ70" s="262"/>
      <c r="EAR70" s="262"/>
      <c r="EAS70" s="350"/>
      <c r="EAT70" s="262"/>
      <c r="EAU70" s="262"/>
      <c r="EAV70" s="262"/>
      <c r="EAW70" s="262"/>
      <c r="EAX70" s="262"/>
      <c r="EAY70" s="262"/>
      <c r="EAZ70" s="262"/>
      <c r="EBA70" s="262"/>
      <c r="EBB70" s="262"/>
      <c r="EBC70" s="1740"/>
      <c r="EBD70" s="1740"/>
      <c r="EBE70" s="1740"/>
      <c r="EBF70" s="349"/>
      <c r="EBG70" s="262"/>
      <c r="EBH70" s="262"/>
      <c r="EBI70" s="262"/>
      <c r="EBJ70" s="350"/>
      <c r="EBK70" s="262"/>
      <c r="EBL70" s="262"/>
      <c r="EBM70" s="262"/>
      <c r="EBN70" s="262"/>
      <c r="EBO70" s="262"/>
      <c r="EBP70" s="262"/>
      <c r="EBQ70" s="262"/>
      <c r="EBR70" s="262"/>
      <c r="EBS70" s="262"/>
      <c r="EBT70" s="1740"/>
      <c r="EBU70" s="1740"/>
      <c r="EBV70" s="1740"/>
      <c r="EBW70" s="349"/>
      <c r="EBX70" s="262"/>
      <c r="EBY70" s="262"/>
      <c r="EBZ70" s="262"/>
      <c r="ECA70" s="350"/>
      <c r="ECB70" s="262"/>
      <c r="ECC70" s="262"/>
      <c r="ECD70" s="262"/>
      <c r="ECE70" s="262"/>
      <c r="ECF70" s="262"/>
      <c r="ECG70" s="262"/>
      <c r="ECH70" s="262"/>
      <c r="ECI70" s="262"/>
      <c r="ECJ70" s="262"/>
      <c r="ECK70" s="1740"/>
      <c r="ECL70" s="1740"/>
      <c r="ECM70" s="1740"/>
      <c r="ECN70" s="349"/>
      <c r="ECO70" s="262"/>
      <c r="ECP70" s="262"/>
      <c r="ECQ70" s="262"/>
      <c r="ECR70" s="350"/>
      <c r="ECS70" s="262"/>
      <c r="ECT70" s="262"/>
      <c r="ECU70" s="262"/>
      <c r="ECV70" s="262"/>
      <c r="ECW70" s="262"/>
      <c r="ECX70" s="262"/>
      <c r="ECY70" s="262"/>
      <c r="ECZ70" s="262"/>
      <c r="EDA70" s="262"/>
      <c r="EDB70" s="1740"/>
      <c r="EDC70" s="1740"/>
      <c r="EDD70" s="1740"/>
      <c r="EDE70" s="349"/>
      <c r="EDF70" s="262"/>
      <c r="EDG70" s="262"/>
      <c r="EDH70" s="262"/>
      <c r="EDI70" s="350"/>
      <c r="EDJ70" s="262"/>
      <c r="EDK70" s="262"/>
      <c r="EDL70" s="262"/>
      <c r="EDM70" s="262"/>
      <c r="EDN70" s="262"/>
      <c r="EDO70" s="262"/>
      <c r="EDP70" s="262"/>
      <c r="EDQ70" s="262"/>
      <c r="EDR70" s="262"/>
      <c r="EDS70" s="1740"/>
      <c r="EDT70" s="1740"/>
      <c r="EDU70" s="1740"/>
      <c r="EDV70" s="349"/>
      <c r="EDW70" s="262"/>
      <c r="EDX70" s="262"/>
      <c r="EDY70" s="262"/>
      <c r="EDZ70" s="350"/>
      <c r="EEA70" s="262"/>
      <c r="EEB70" s="262"/>
      <c r="EEC70" s="262"/>
      <c r="EED70" s="262"/>
      <c r="EEE70" s="262"/>
      <c r="EEF70" s="262"/>
      <c r="EEG70" s="262"/>
      <c r="EEH70" s="262"/>
      <c r="EEI70" s="262"/>
      <c r="EEJ70" s="1740"/>
      <c r="EEK70" s="1740"/>
      <c r="EEL70" s="1740"/>
      <c r="EEM70" s="349"/>
      <c r="EEN70" s="262"/>
      <c r="EEO70" s="262"/>
      <c r="EEP70" s="262"/>
      <c r="EEQ70" s="350"/>
      <c r="EER70" s="262"/>
      <c r="EES70" s="262"/>
      <c r="EET70" s="262"/>
      <c r="EEU70" s="262"/>
      <c r="EEV70" s="262"/>
      <c r="EEW70" s="262"/>
      <c r="EEX70" s="262"/>
      <c r="EEY70" s="262"/>
      <c r="EEZ70" s="262"/>
      <c r="EFA70" s="1740"/>
      <c r="EFB70" s="1740"/>
      <c r="EFC70" s="1740"/>
      <c r="EFD70" s="349"/>
      <c r="EFE70" s="262"/>
      <c r="EFF70" s="262"/>
      <c r="EFG70" s="262"/>
      <c r="EFH70" s="350"/>
      <c r="EFI70" s="262"/>
      <c r="EFJ70" s="262"/>
      <c r="EFK70" s="262"/>
      <c r="EFL70" s="262"/>
      <c r="EFM70" s="262"/>
      <c r="EFN70" s="262"/>
      <c r="EFO70" s="262"/>
      <c r="EFP70" s="262"/>
      <c r="EFQ70" s="262"/>
      <c r="EFR70" s="1740"/>
      <c r="EFS70" s="1740"/>
      <c r="EFT70" s="1740"/>
      <c r="EFU70" s="349"/>
      <c r="EFV70" s="262"/>
      <c r="EFW70" s="262"/>
      <c r="EFX70" s="262"/>
      <c r="EFY70" s="350"/>
      <c r="EFZ70" s="262"/>
      <c r="EGA70" s="262"/>
      <c r="EGB70" s="262"/>
      <c r="EGC70" s="262"/>
      <c r="EGD70" s="262"/>
      <c r="EGE70" s="262"/>
      <c r="EGF70" s="262"/>
      <c r="EGG70" s="262"/>
      <c r="EGH70" s="262"/>
      <c r="EGI70" s="1740"/>
      <c r="EGJ70" s="1740"/>
      <c r="EGK70" s="1740"/>
      <c r="EGL70" s="349"/>
      <c r="EGM70" s="262"/>
      <c r="EGN70" s="262"/>
      <c r="EGO70" s="262"/>
      <c r="EGP70" s="350"/>
      <c r="EGQ70" s="262"/>
      <c r="EGR70" s="262"/>
      <c r="EGS70" s="262"/>
      <c r="EGT70" s="262"/>
      <c r="EGU70" s="262"/>
      <c r="EGV70" s="262"/>
      <c r="EGW70" s="262"/>
      <c r="EGX70" s="262"/>
      <c r="EGY70" s="262"/>
      <c r="EGZ70" s="1740"/>
      <c r="EHA70" s="1740"/>
      <c r="EHB70" s="1740"/>
      <c r="EHC70" s="349"/>
      <c r="EHD70" s="262"/>
      <c r="EHE70" s="262"/>
      <c r="EHF70" s="262"/>
      <c r="EHG70" s="350"/>
      <c r="EHH70" s="262"/>
      <c r="EHI70" s="262"/>
      <c r="EHJ70" s="262"/>
      <c r="EHK70" s="262"/>
      <c r="EHL70" s="262"/>
      <c r="EHM70" s="262"/>
      <c r="EHN70" s="262"/>
      <c r="EHO70" s="262"/>
      <c r="EHP70" s="262"/>
      <c r="EHQ70" s="1740"/>
      <c r="EHR70" s="1740"/>
      <c r="EHS70" s="1740"/>
      <c r="EHT70" s="349"/>
      <c r="EHU70" s="262"/>
      <c r="EHV70" s="262"/>
      <c r="EHW70" s="262"/>
      <c r="EHX70" s="350"/>
      <c r="EHY70" s="262"/>
      <c r="EHZ70" s="262"/>
      <c r="EIA70" s="262"/>
      <c r="EIB70" s="262"/>
      <c r="EIC70" s="262"/>
      <c r="EID70" s="262"/>
      <c r="EIE70" s="262"/>
      <c r="EIF70" s="262"/>
      <c r="EIG70" s="262"/>
      <c r="EIH70" s="1740"/>
      <c r="EII70" s="1740"/>
      <c r="EIJ70" s="1740"/>
      <c r="EIK70" s="349"/>
      <c r="EIL70" s="262"/>
      <c r="EIM70" s="262"/>
      <c r="EIN70" s="262"/>
      <c r="EIO70" s="350"/>
      <c r="EIP70" s="262"/>
      <c r="EIQ70" s="262"/>
      <c r="EIR70" s="262"/>
      <c r="EIS70" s="262"/>
      <c r="EIT70" s="262"/>
      <c r="EIU70" s="262"/>
      <c r="EIV70" s="262"/>
      <c r="EIW70" s="262"/>
      <c r="EIX70" s="262"/>
      <c r="EIY70" s="1740"/>
      <c r="EIZ70" s="1740"/>
      <c r="EJA70" s="1740"/>
      <c r="EJB70" s="349"/>
      <c r="EJC70" s="262"/>
      <c r="EJD70" s="262"/>
      <c r="EJE70" s="262"/>
      <c r="EJF70" s="350"/>
      <c r="EJG70" s="262"/>
      <c r="EJH70" s="262"/>
      <c r="EJI70" s="262"/>
      <c r="EJJ70" s="262"/>
      <c r="EJK70" s="262"/>
      <c r="EJL70" s="262"/>
      <c r="EJM70" s="262"/>
      <c r="EJN70" s="262"/>
      <c r="EJO70" s="262"/>
      <c r="EJP70" s="1740"/>
      <c r="EJQ70" s="1740"/>
      <c r="EJR70" s="1740"/>
      <c r="EJS70" s="349"/>
      <c r="EJT70" s="262"/>
      <c r="EJU70" s="262"/>
      <c r="EJV70" s="262"/>
      <c r="EJW70" s="350"/>
      <c r="EJX70" s="262"/>
      <c r="EJY70" s="262"/>
      <c r="EJZ70" s="262"/>
      <c r="EKA70" s="262"/>
      <c r="EKB70" s="262"/>
      <c r="EKC70" s="262"/>
      <c r="EKD70" s="262"/>
      <c r="EKE70" s="262"/>
      <c r="EKF70" s="262"/>
      <c r="EKG70" s="1740"/>
      <c r="EKH70" s="1740"/>
      <c r="EKI70" s="1740"/>
      <c r="EKJ70" s="349"/>
      <c r="EKK70" s="262"/>
      <c r="EKL70" s="262"/>
      <c r="EKM70" s="262"/>
      <c r="EKN70" s="350"/>
      <c r="EKO70" s="262"/>
      <c r="EKP70" s="262"/>
      <c r="EKQ70" s="262"/>
      <c r="EKR70" s="262"/>
      <c r="EKS70" s="262"/>
      <c r="EKT70" s="262"/>
      <c r="EKU70" s="262"/>
      <c r="EKV70" s="262"/>
      <c r="EKW70" s="262"/>
      <c r="EKX70" s="1740"/>
      <c r="EKY70" s="1740"/>
      <c r="EKZ70" s="1740"/>
      <c r="ELA70" s="349"/>
      <c r="ELB70" s="262"/>
      <c r="ELC70" s="262"/>
      <c r="ELD70" s="262"/>
      <c r="ELE70" s="350"/>
      <c r="ELF70" s="262"/>
      <c r="ELG70" s="262"/>
      <c r="ELH70" s="262"/>
      <c r="ELI70" s="262"/>
      <c r="ELJ70" s="262"/>
      <c r="ELK70" s="262"/>
      <c r="ELL70" s="262"/>
      <c r="ELM70" s="262"/>
      <c r="ELN70" s="262"/>
      <c r="ELO70" s="1740"/>
      <c r="ELP70" s="1740"/>
      <c r="ELQ70" s="1740"/>
      <c r="ELR70" s="349"/>
      <c r="ELS70" s="262"/>
      <c r="ELT70" s="262"/>
      <c r="ELU70" s="262"/>
      <c r="ELV70" s="350"/>
      <c r="ELW70" s="262"/>
      <c r="ELX70" s="262"/>
      <c r="ELY70" s="262"/>
      <c r="ELZ70" s="262"/>
      <c r="EMA70" s="262"/>
      <c r="EMB70" s="262"/>
      <c r="EMC70" s="262"/>
      <c r="EMD70" s="262"/>
      <c r="EME70" s="262"/>
      <c r="EMF70" s="1740"/>
      <c r="EMG70" s="1740"/>
      <c r="EMH70" s="1740"/>
      <c r="EMI70" s="349"/>
      <c r="EMJ70" s="262"/>
      <c r="EMK70" s="262"/>
      <c r="EML70" s="262"/>
      <c r="EMM70" s="350"/>
      <c r="EMN70" s="262"/>
      <c r="EMO70" s="262"/>
      <c r="EMP70" s="262"/>
      <c r="EMQ70" s="262"/>
      <c r="EMR70" s="262"/>
      <c r="EMS70" s="262"/>
      <c r="EMT70" s="262"/>
      <c r="EMU70" s="262"/>
      <c r="EMV70" s="262"/>
      <c r="EMW70" s="1740"/>
      <c r="EMX70" s="1740"/>
      <c r="EMY70" s="1740"/>
      <c r="EMZ70" s="349"/>
      <c r="ENA70" s="262"/>
      <c r="ENB70" s="262"/>
      <c r="ENC70" s="262"/>
      <c r="END70" s="350"/>
      <c r="ENE70" s="262"/>
      <c r="ENF70" s="262"/>
      <c r="ENG70" s="262"/>
      <c r="ENH70" s="262"/>
      <c r="ENI70" s="262"/>
      <c r="ENJ70" s="262"/>
      <c r="ENK70" s="262"/>
      <c r="ENL70" s="262"/>
      <c r="ENM70" s="262"/>
      <c r="ENN70" s="1740"/>
      <c r="ENO70" s="1740"/>
      <c r="ENP70" s="1740"/>
      <c r="ENQ70" s="349"/>
      <c r="ENR70" s="262"/>
      <c r="ENS70" s="262"/>
      <c r="ENT70" s="262"/>
      <c r="ENU70" s="350"/>
      <c r="ENV70" s="262"/>
      <c r="ENW70" s="262"/>
      <c r="ENX70" s="262"/>
      <c r="ENY70" s="262"/>
      <c r="ENZ70" s="262"/>
      <c r="EOA70" s="262"/>
      <c r="EOB70" s="262"/>
      <c r="EOC70" s="262"/>
      <c r="EOD70" s="262"/>
      <c r="EOE70" s="1740"/>
      <c r="EOF70" s="1740"/>
      <c r="EOG70" s="1740"/>
      <c r="EOH70" s="349"/>
      <c r="EOI70" s="262"/>
      <c r="EOJ70" s="262"/>
      <c r="EOK70" s="262"/>
      <c r="EOL70" s="350"/>
      <c r="EOM70" s="262"/>
      <c r="EON70" s="262"/>
      <c r="EOO70" s="262"/>
      <c r="EOP70" s="262"/>
      <c r="EOQ70" s="262"/>
      <c r="EOR70" s="262"/>
      <c r="EOS70" s="262"/>
      <c r="EOT70" s="262"/>
      <c r="EOU70" s="262"/>
      <c r="EOV70" s="1740"/>
      <c r="EOW70" s="1740"/>
      <c r="EOX70" s="1740"/>
      <c r="EOY70" s="349"/>
      <c r="EOZ70" s="262"/>
      <c r="EPA70" s="262"/>
      <c r="EPB70" s="262"/>
      <c r="EPC70" s="350"/>
      <c r="EPD70" s="262"/>
      <c r="EPE70" s="262"/>
      <c r="EPF70" s="262"/>
      <c r="EPG70" s="262"/>
      <c r="EPH70" s="262"/>
      <c r="EPI70" s="262"/>
      <c r="EPJ70" s="262"/>
      <c r="EPK70" s="262"/>
      <c r="EPL70" s="262"/>
      <c r="EPM70" s="1740"/>
      <c r="EPN70" s="1740"/>
      <c r="EPO70" s="1740"/>
      <c r="EPP70" s="349"/>
      <c r="EPQ70" s="262"/>
      <c r="EPR70" s="262"/>
      <c r="EPS70" s="262"/>
      <c r="EPT70" s="350"/>
      <c r="EPU70" s="262"/>
      <c r="EPV70" s="262"/>
      <c r="EPW70" s="262"/>
      <c r="EPX70" s="262"/>
      <c r="EPY70" s="262"/>
      <c r="EPZ70" s="262"/>
      <c r="EQA70" s="262"/>
      <c r="EQB70" s="262"/>
      <c r="EQC70" s="262"/>
      <c r="EQD70" s="1740"/>
      <c r="EQE70" s="1740"/>
      <c r="EQF70" s="1740"/>
      <c r="EQG70" s="349"/>
      <c r="EQH70" s="262"/>
      <c r="EQI70" s="262"/>
      <c r="EQJ70" s="262"/>
      <c r="EQK70" s="350"/>
      <c r="EQL70" s="262"/>
      <c r="EQM70" s="262"/>
      <c r="EQN70" s="262"/>
      <c r="EQO70" s="262"/>
      <c r="EQP70" s="262"/>
      <c r="EQQ70" s="262"/>
      <c r="EQR70" s="262"/>
      <c r="EQS70" s="262"/>
      <c r="EQT70" s="262"/>
      <c r="EQU70" s="1740"/>
      <c r="EQV70" s="1740"/>
      <c r="EQW70" s="1740"/>
      <c r="EQX70" s="349"/>
      <c r="EQY70" s="262"/>
      <c r="EQZ70" s="262"/>
      <c r="ERA70" s="262"/>
      <c r="ERB70" s="350"/>
      <c r="ERC70" s="262"/>
      <c r="ERD70" s="262"/>
      <c r="ERE70" s="262"/>
      <c r="ERF70" s="262"/>
      <c r="ERG70" s="262"/>
      <c r="ERH70" s="262"/>
      <c r="ERI70" s="262"/>
      <c r="ERJ70" s="262"/>
      <c r="ERK70" s="262"/>
      <c r="ERL70" s="1740"/>
      <c r="ERM70" s="1740"/>
      <c r="ERN70" s="1740"/>
      <c r="ERO70" s="349"/>
      <c r="ERP70" s="262"/>
      <c r="ERQ70" s="262"/>
      <c r="ERR70" s="262"/>
      <c r="ERS70" s="350"/>
      <c r="ERT70" s="262"/>
      <c r="ERU70" s="262"/>
      <c r="ERV70" s="262"/>
      <c r="ERW70" s="262"/>
      <c r="ERX70" s="262"/>
      <c r="ERY70" s="262"/>
      <c r="ERZ70" s="262"/>
      <c r="ESA70" s="262"/>
      <c r="ESB70" s="262"/>
      <c r="ESC70" s="1740"/>
      <c r="ESD70" s="1740"/>
      <c r="ESE70" s="1740"/>
      <c r="ESF70" s="349"/>
      <c r="ESG70" s="262"/>
      <c r="ESH70" s="262"/>
      <c r="ESI70" s="262"/>
      <c r="ESJ70" s="350"/>
      <c r="ESK70" s="262"/>
      <c r="ESL70" s="262"/>
      <c r="ESM70" s="262"/>
      <c r="ESN70" s="262"/>
      <c r="ESO70" s="262"/>
      <c r="ESP70" s="262"/>
      <c r="ESQ70" s="262"/>
      <c r="ESR70" s="262"/>
      <c r="ESS70" s="262"/>
      <c r="EST70" s="1740"/>
      <c r="ESU70" s="1740"/>
      <c r="ESV70" s="1740"/>
      <c r="ESW70" s="349"/>
      <c r="ESX70" s="262"/>
      <c r="ESY70" s="262"/>
      <c r="ESZ70" s="262"/>
      <c r="ETA70" s="350"/>
      <c r="ETB70" s="262"/>
      <c r="ETC70" s="262"/>
      <c r="ETD70" s="262"/>
      <c r="ETE70" s="262"/>
      <c r="ETF70" s="262"/>
      <c r="ETG70" s="262"/>
      <c r="ETH70" s="262"/>
      <c r="ETI70" s="262"/>
      <c r="ETJ70" s="262"/>
      <c r="ETK70" s="1740"/>
      <c r="ETL70" s="1740"/>
      <c r="ETM70" s="1740"/>
      <c r="ETN70" s="349"/>
      <c r="ETO70" s="262"/>
      <c r="ETP70" s="262"/>
      <c r="ETQ70" s="262"/>
      <c r="ETR70" s="350"/>
      <c r="ETS70" s="262"/>
      <c r="ETT70" s="262"/>
      <c r="ETU70" s="262"/>
      <c r="ETV70" s="262"/>
      <c r="ETW70" s="262"/>
      <c r="ETX70" s="262"/>
      <c r="ETY70" s="262"/>
      <c r="ETZ70" s="262"/>
      <c r="EUA70" s="262"/>
      <c r="EUB70" s="1740"/>
      <c r="EUC70" s="1740"/>
      <c r="EUD70" s="1740"/>
      <c r="EUE70" s="349"/>
      <c r="EUF70" s="262"/>
      <c r="EUG70" s="262"/>
      <c r="EUH70" s="262"/>
      <c r="EUI70" s="350"/>
      <c r="EUJ70" s="262"/>
      <c r="EUK70" s="262"/>
      <c r="EUL70" s="262"/>
      <c r="EUM70" s="262"/>
      <c r="EUN70" s="262"/>
      <c r="EUO70" s="262"/>
      <c r="EUP70" s="262"/>
      <c r="EUQ70" s="262"/>
      <c r="EUR70" s="262"/>
      <c r="EUS70" s="1740"/>
      <c r="EUT70" s="1740"/>
      <c r="EUU70" s="1740"/>
      <c r="EUV70" s="349"/>
      <c r="EUW70" s="262"/>
      <c r="EUX70" s="262"/>
      <c r="EUY70" s="262"/>
      <c r="EUZ70" s="350"/>
      <c r="EVA70" s="262"/>
      <c r="EVB70" s="262"/>
      <c r="EVC70" s="262"/>
      <c r="EVD70" s="262"/>
      <c r="EVE70" s="262"/>
      <c r="EVF70" s="262"/>
      <c r="EVG70" s="262"/>
      <c r="EVH70" s="262"/>
      <c r="EVI70" s="262"/>
      <c r="EVJ70" s="1740"/>
      <c r="EVK70" s="1740"/>
      <c r="EVL70" s="1740"/>
      <c r="EVM70" s="349"/>
      <c r="EVN70" s="262"/>
      <c r="EVO70" s="262"/>
      <c r="EVP70" s="262"/>
      <c r="EVQ70" s="350"/>
      <c r="EVR70" s="262"/>
      <c r="EVS70" s="262"/>
      <c r="EVT70" s="262"/>
      <c r="EVU70" s="262"/>
      <c r="EVV70" s="262"/>
      <c r="EVW70" s="262"/>
      <c r="EVX70" s="262"/>
      <c r="EVY70" s="262"/>
      <c r="EVZ70" s="262"/>
      <c r="EWA70" s="1740"/>
      <c r="EWB70" s="1740"/>
      <c r="EWC70" s="1740"/>
      <c r="EWD70" s="349"/>
      <c r="EWE70" s="262"/>
      <c r="EWF70" s="262"/>
      <c r="EWG70" s="262"/>
      <c r="EWH70" s="350"/>
      <c r="EWI70" s="262"/>
      <c r="EWJ70" s="262"/>
      <c r="EWK70" s="262"/>
      <c r="EWL70" s="262"/>
      <c r="EWM70" s="262"/>
      <c r="EWN70" s="262"/>
      <c r="EWO70" s="262"/>
      <c r="EWP70" s="262"/>
      <c r="EWQ70" s="262"/>
      <c r="EWR70" s="1740"/>
      <c r="EWS70" s="1740"/>
      <c r="EWT70" s="1740"/>
      <c r="EWU70" s="349"/>
      <c r="EWV70" s="262"/>
      <c r="EWW70" s="262"/>
      <c r="EWX70" s="262"/>
      <c r="EWY70" s="350"/>
      <c r="EWZ70" s="262"/>
      <c r="EXA70" s="262"/>
      <c r="EXB70" s="262"/>
      <c r="EXC70" s="262"/>
      <c r="EXD70" s="262"/>
      <c r="EXE70" s="262"/>
      <c r="EXF70" s="262"/>
      <c r="EXG70" s="262"/>
      <c r="EXH70" s="262"/>
      <c r="EXI70" s="1740"/>
      <c r="EXJ70" s="1740"/>
      <c r="EXK70" s="1740"/>
      <c r="EXL70" s="349"/>
      <c r="EXM70" s="262"/>
      <c r="EXN70" s="262"/>
      <c r="EXO70" s="262"/>
      <c r="EXP70" s="350"/>
      <c r="EXQ70" s="262"/>
      <c r="EXR70" s="262"/>
      <c r="EXS70" s="262"/>
      <c r="EXT70" s="262"/>
      <c r="EXU70" s="262"/>
      <c r="EXV70" s="262"/>
      <c r="EXW70" s="262"/>
      <c r="EXX70" s="262"/>
      <c r="EXY70" s="262"/>
      <c r="EXZ70" s="1740"/>
      <c r="EYA70" s="1740"/>
      <c r="EYB70" s="1740"/>
      <c r="EYC70" s="349"/>
      <c r="EYD70" s="262"/>
      <c r="EYE70" s="262"/>
      <c r="EYF70" s="262"/>
      <c r="EYG70" s="350"/>
      <c r="EYH70" s="262"/>
      <c r="EYI70" s="262"/>
      <c r="EYJ70" s="262"/>
      <c r="EYK70" s="262"/>
      <c r="EYL70" s="262"/>
      <c r="EYM70" s="262"/>
      <c r="EYN70" s="262"/>
      <c r="EYO70" s="262"/>
      <c r="EYP70" s="262"/>
      <c r="EYQ70" s="1740"/>
      <c r="EYR70" s="1740"/>
      <c r="EYS70" s="1740"/>
      <c r="EYT70" s="349"/>
      <c r="EYU70" s="262"/>
      <c r="EYV70" s="262"/>
      <c r="EYW70" s="262"/>
      <c r="EYX70" s="350"/>
      <c r="EYY70" s="262"/>
      <c r="EYZ70" s="262"/>
      <c r="EZA70" s="262"/>
      <c r="EZB70" s="262"/>
      <c r="EZC70" s="262"/>
      <c r="EZD70" s="262"/>
      <c r="EZE70" s="262"/>
      <c r="EZF70" s="262"/>
      <c r="EZG70" s="262"/>
      <c r="EZH70" s="1740"/>
      <c r="EZI70" s="1740"/>
      <c r="EZJ70" s="1740"/>
      <c r="EZK70" s="349"/>
      <c r="EZL70" s="262"/>
      <c r="EZM70" s="262"/>
      <c r="EZN70" s="262"/>
      <c r="EZO70" s="350"/>
      <c r="EZP70" s="262"/>
      <c r="EZQ70" s="262"/>
      <c r="EZR70" s="262"/>
      <c r="EZS70" s="262"/>
      <c r="EZT70" s="262"/>
      <c r="EZU70" s="262"/>
      <c r="EZV70" s="262"/>
      <c r="EZW70" s="262"/>
      <c r="EZX70" s="262"/>
      <c r="EZY70" s="1740"/>
      <c r="EZZ70" s="1740"/>
      <c r="FAA70" s="1740"/>
      <c r="FAB70" s="349"/>
      <c r="FAC70" s="262"/>
      <c r="FAD70" s="262"/>
      <c r="FAE70" s="262"/>
      <c r="FAF70" s="350"/>
      <c r="FAG70" s="262"/>
      <c r="FAH70" s="262"/>
      <c r="FAI70" s="262"/>
      <c r="FAJ70" s="262"/>
      <c r="FAK70" s="262"/>
      <c r="FAL70" s="262"/>
      <c r="FAM70" s="262"/>
      <c r="FAN70" s="262"/>
      <c r="FAO70" s="262"/>
      <c r="FAP70" s="1740"/>
      <c r="FAQ70" s="1740"/>
      <c r="FAR70" s="1740"/>
      <c r="FAS70" s="349"/>
      <c r="FAT70" s="262"/>
      <c r="FAU70" s="262"/>
      <c r="FAV70" s="262"/>
      <c r="FAW70" s="350"/>
      <c r="FAX70" s="262"/>
      <c r="FAY70" s="262"/>
      <c r="FAZ70" s="262"/>
      <c r="FBA70" s="262"/>
      <c r="FBB70" s="262"/>
      <c r="FBC70" s="262"/>
      <c r="FBD70" s="262"/>
      <c r="FBE70" s="262"/>
      <c r="FBF70" s="262"/>
      <c r="FBG70" s="1740"/>
      <c r="FBH70" s="1740"/>
      <c r="FBI70" s="1740"/>
      <c r="FBJ70" s="349"/>
      <c r="FBK70" s="262"/>
      <c r="FBL70" s="262"/>
      <c r="FBM70" s="262"/>
      <c r="FBN70" s="350"/>
      <c r="FBO70" s="262"/>
      <c r="FBP70" s="262"/>
      <c r="FBQ70" s="262"/>
      <c r="FBR70" s="262"/>
      <c r="FBS70" s="262"/>
      <c r="FBT70" s="262"/>
      <c r="FBU70" s="262"/>
      <c r="FBV70" s="262"/>
      <c r="FBW70" s="262"/>
      <c r="FBX70" s="1740"/>
      <c r="FBY70" s="1740"/>
      <c r="FBZ70" s="1740"/>
      <c r="FCA70" s="349"/>
      <c r="FCB70" s="262"/>
      <c r="FCC70" s="262"/>
      <c r="FCD70" s="262"/>
      <c r="FCE70" s="350"/>
      <c r="FCF70" s="262"/>
      <c r="FCG70" s="262"/>
      <c r="FCH70" s="262"/>
      <c r="FCI70" s="262"/>
      <c r="FCJ70" s="262"/>
      <c r="FCK70" s="262"/>
      <c r="FCL70" s="262"/>
      <c r="FCM70" s="262"/>
      <c r="FCN70" s="262"/>
      <c r="FCO70" s="1740"/>
      <c r="FCP70" s="1740"/>
      <c r="FCQ70" s="1740"/>
      <c r="FCR70" s="349"/>
      <c r="FCS70" s="262"/>
      <c r="FCT70" s="262"/>
      <c r="FCU70" s="262"/>
      <c r="FCV70" s="350"/>
      <c r="FCW70" s="262"/>
      <c r="FCX70" s="262"/>
      <c r="FCY70" s="262"/>
      <c r="FCZ70" s="262"/>
      <c r="FDA70" s="262"/>
      <c r="FDB70" s="262"/>
      <c r="FDC70" s="262"/>
      <c r="FDD70" s="262"/>
      <c r="FDE70" s="262"/>
      <c r="FDF70" s="1740"/>
      <c r="FDG70" s="1740"/>
      <c r="FDH70" s="1740"/>
      <c r="FDI70" s="349"/>
      <c r="FDJ70" s="262"/>
      <c r="FDK70" s="262"/>
      <c r="FDL70" s="262"/>
      <c r="FDM70" s="350"/>
      <c r="FDN70" s="262"/>
      <c r="FDO70" s="262"/>
      <c r="FDP70" s="262"/>
      <c r="FDQ70" s="262"/>
      <c r="FDR70" s="262"/>
      <c r="FDS70" s="262"/>
      <c r="FDT70" s="262"/>
      <c r="FDU70" s="262"/>
      <c r="FDV70" s="262"/>
      <c r="FDW70" s="1740"/>
      <c r="FDX70" s="1740"/>
      <c r="FDY70" s="1740"/>
      <c r="FDZ70" s="349"/>
      <c r="FEA70" s="262"/>
      <c r="FEB70" s="262"/>
      <c r="FEC70" s="262"/>
      <c r="FED70" s="350"/>
      <c r="FEE70" s="262"/>
      <c r="FEF70" s="262"/>
      <c r="FEG70" s="262"/>
      <c r="FEH70" s="262"/>
      <c r="FEI70" s="262"/>
      <c r="FEJ70" s="262"/>
      <c r="FEK70" s="262"/>
      <c r="FEL70" s="262"/>
      <c r="FEM70" s="262"/>
      <c r="FEN70" s="1740"/>
      <c r="FEO70" s="1740"/>
      <c r="FEP70" s="1740"/>
      <c r="FEQ70" s="349"/>
      <c r="FER70" s="262"/>
      <c r="FES70" s="262"/>
      <c r="FET70" s="262"/>
      <c r="FEU70" s="350"/>
      <c r="FEV70" s="262"/>
      <c r="FEW70" s="262"/>
      <c r="FEX70" s="262"/>
      <c r="FEY70" s="262"/>
      <c r="FEZ70" s="262"/>
      <c r="FFA70" s="262"/>
      <c r="FFB70" s="262"/>
      <c r="FFC70" s="262"/>
      <c r="FFD70" s="262"/>
      <c r="FFE70" s="1740"/>
      <c r="FFF70" s="1740"/>
      <c r="FFG70" s="1740"/>
      <c r="FFH70" s="349"/>
      <c r="FFI70" s="262"/>
      <c r="FFJ70" s="262"/>
      <c r="FFK70" s="262"/>
      <c r="FFL70" s="350"/>
      <c r="FFM70" s="262"/>
      <c r="FFN70" s="262"/>
      <c r="FFO70" s="262"/>
      <c r="FFP70" s="262"/>
      <c r="FFQ70" s="262"/>
      <c r="FFR70" s="262"/>
      <c r="FFS70" s="262"/>
      <c r="FFT70" s="262"/>
      <c r="FFU70" s="262"/>
      <c r="FFV70" s="1740"/>
      <c r="FFW70" s="1740"/>
      <c r="FFX70" s="1740"/>
      <c r="FFY70" s="349"/>
      <c r="FFZ70" s="262"/>
      <c r="FGA70" s="262"/>
      <c r="FGB70" s="262"/>
      <c r="FGC70" s="350"/>
      <c r="FGD70" s="262"/>
      <c r="FGE70" s="262"/>
      <c r="FGF70" s="262"/>
      <c r="FGG70" s="262"/>
      <c r="FGH70" s="262"/>
      <c r="FGI70" s="262"/>
      <c r="FGJ70" s="262"/>
      <c r="FGK70" s="262"/>
      <c r="FGL70" s="262"/>
      <c r="FGM70" s="1740"/>
      <c r="FGN70" s="1740"/>
      <c r="FGO70" s="1740"/>
      <c r="FGP70" s="349"/>
      <c r="FGQ70" s="262"/>
      <c r="FGR70" s="262"/>
      <c r="FGS70" s="262"/>
      <c r="FGT70" s="350"/>
      <c r="FGU70" s="262"/>
      <c r="FGV70" s="262"/>
      <c r="FGW70" s="262"/>
      <c r="FGX70" s="262"/>
      <c r="FGY70" s="262"/>
      <c r="FGZ70" s="262"/>
      <c r="FHA70" s="262"/>
      <c r="FHB70" s="262"/>
      <c r="FHC70" s="262"/>
      <c r="FHD70" s="1740"/>
      <c r="FHE70" s="1740"/>
      <c r="FHF70" s="1740"/>
      <c r="FHG70" s="349"/>
      <c r="FHH70" s="262"/>
      <c r="FHI70" s="262"/>
      <c r="FHJ70" s="262"/>
      <c r="FHK70" s="350"/>
      <c r="FHL70" s="262"/>
      <c r="FHM70" s="262"/>
      <c r="FHN70" s="262"/>
      <c r="FHO70" s="262"/>
      <c r="FHP70" s="262"/>
      <c r="FHQ70" s="262"/>
      <c r="FHR70" s="262"/>
      <c r="FHS70" s="262"/>
      <c r="FHT70" s="262"/>
      <c r="FHU70" s="1740"/>
      <c r="FHV70" s="1740"/>
      <c r="FHW70" s="1740"/>
      <c r="FHX70" s="349"/>
      <c r="FHY70" s="262"/>
      <c r="FHZ70" s="262"/>
      <c r="FIA70" s="262"/>
      <c r="FIB70" s="350"/>
      <c r="FIC70" s="262"/>
      <c r="FID70" s="262"/>
      <c r="FIE70" s="262"/>
      <c r="FIF70" s="262"/>
      <c r="FIG70" s="262"/>
      <c r="FIH70" s="262"/>
      <c r="FII70" s="262"/>
      <c r="FIJ70" s="262"/>
      <c r="FIK70" s="262"/>
      <c r="FIL70" s="1740"/>
      <c r="FIM70" s="1740"/>
      <c r="FIN70" s="1740"/>
      <c r="FIO70" s="349"/>
      <c r="FIP70" s="262"/>
      <c r="FIQ70" s="262"/>
      <c r="FIR70" s="262"/>
      <c r="FIS70" s="350"/>
      <c r="FIT70" s="262"/>
      <c r="FIU70" s="262"/>
      <c r="FIV70" s="262"/>
      <c r="FIW70" s="262"/>
      <c r="FIX70" s="262"/>
      <c r="FIY70" s="262"/>
      <c r="FIZ70" s="262"/>
      <c r="FJA70" s="262"/>
      <c r="FJB70" s="262"/>
      <c r="FJC70" s="1740"/>
      <c r="FJD70" s="1740"/>
      <c r="FJE70" s="1740"/>
      <c r="FJF70" s="349"/>
      <c r="FJG70" s="262"/>
      <c r="FJH70" s="262"/>
      <c r="FJI70" s="262"/>
      <c r="FJJ70" s="350"/>
      <c r="FJK70" s="262"/>
      <c r="FJL70" s="262"/>
      <c r="FJM70" s="262"/>
      <c r="FJN70" s="262"/>
      <c r="FJO70" s="262"/>
      <c r="FJP70" s="262"/>
      <c r="FJQ70" s="262"/>
      <c r="FJR70" s="262"/>
      <c r="FJS70" s="262"/>
      <c r="FJT70" s="1740"/>
      <c r="FJU70" s="1740"/>
      <c r="FJV70" s="1740"/>
      <c r="FJW70" s="349"/>
      <c r="FJX70" s="262"/>
      <c r="FJY70" s="262"/>
      <c r="FJZ70" s="262"/>
      <c r="FKA70" s="350"/>
      <c r="FKB70" s="262"/>
      <c r="FKC70" s="262"/>
      <c r="FKD70" s="262"/>
      <c r="FKE70" s="262"/>
      <c r="FKF70" s="262"/>
      <c r="FKG70" s="262"/>
      <c r="FKH70" s="262"/>
      <c r="FKI70" s="262"/>
      <c r="FKJ70" s="262"/>
      <c r="FKK70" s="1740"/>
      <c r="FKL70" s="1740"/>
      <c r="FKM70" s="1740"/>
      <c r="FKN70" s="349"/>
      <c r="FKO70" s="262"/>
      <c r="FKP70" s="262"/>
      <c r="FKQ70" s="262"/>
      <c r="FKR70" s="350"/>
      <c r="FKS70" s="262"/>
      <c r="FKT70" s="262"/>
      <c r="FKU70" s="262"/>
      <c r="FKV70" s="262"/>
      <c r="FKW70" s="262"/>
      <c r="FKX70" s="262"/>
      <c r="FKY70" s="262"/>
      <c r="FKZ70" s="262"/>
      <c r="FLA70" s="262"/>
      <c r="FLB70" s="1740"/>
      <c r="FLC70" s="1740"/>
      <c r="FLD70" s="1740"/>
      <c r="FLE70" s="349"/>
      <c r="FLF70" s="262"/>
      <c r="FLG70" s="262"/>
      <c r="FLH70" s="262"/>
      <c r="FLI70" s="350"/>
      <c r="FLJ70" s="262"/>
      <c r="FLK70" s="262"/>
      <c r="FLL70" s="262"/>
      <c r="FLM70" s="262"/>
      <c r="FLN70" s="262"/>
      <c r="FLO70" s="262"/>
      <c r="FLP70" s="262"/>
      <c r="FLQ70" s="262"/>
      <c r="FLR70" s="262"/>
      <c r="FLS70" s="1740"/>
      <c r="FLT70" s="1740"/>
      <c r="FLU70" s="1740"/>
      <c r="FLV70" s="349"/>
      <c r="FLW70" s="262"/>
      <c r="FLX70" s="262"/>
      <c r="FLY70" s="262"/>
      <c r="FLZ70" s="350"/>
      <c r="FMA70" s="262"/>
      <c r="FMB70" s="262"/>
      <c r="FMC70" s="262"/>
      <c r="FMD70" s="262"/>
      <c r="FME70" s="262"/>
      <c r="FMF70" s="262"/>
      <c r="FMG70" s="262"/>
      <c r="FMH70" s="262"/>
      <c r="FMI70" s="262"/>
      <c r="FMJ70" s="1740"/>
      <c r="FMK70" s="1740"/>
      <c r="FML70" s="1740"/>
      <c r="FMM70" s="349"/>
      <c r="FMN70" s="262"/>
      <c r="FMO70" s="262"/>
      <c r="FMP70" s="262"/>
      <c r="FMQ70" s="350"/>
      <c r="FMR70" s="262"/>
      <c r="FMS70" s="262"/>
      <c r="FMT70" s="262"/>
      <c r="FMU70" s="262"/>
      <c r="FMV70" s="262"/>
      <c r="FMW70" s="262"/>
      <c r="FMX70" s="262"/>
      <c r="FMY70" s="262"/>
      <c r="FMZ70" s="262"/>
      <c r="FNA70" s="1740"/>
      <c r="FNB70" s="1740"/>
      <c r="FNC70" s="1740"/>
      <c r="FND70" s="349"/>
      <c r="FNE70" s="262"/>
      <c r="FNF70" s="262"/>
      <c r="FNG70" s="262"/>
      <c r="FNH70" s="350"/>
      <c r="FNI70" s="262"/>
      <c r="FNJ70" s="262"/>
      <c r="FNK70" s="262"/>
      <c r="FNL70" s="262"/>
      <c r="FNM70" s="262"/>
      <c r="FNN70" s="262"/>
      <c r="FNO70" s="262"/>
      <c r="FNP70" s="262"/>
      <c r="FNQ70" s="262"/>
      <c r="FNR70" s="1740"/>
      <c r="FNS70" s="1740"/>
      <c r="FNT70" s="1740"/>
      <c r="FNU70" s="349"/>
      <c r="FNV70" s="262"/>
      <c r="FNW70" s="262"/>
      <c r="FNX70" s="262"/>
      <c r="FNY70" s="350"/>
      <c r="FNZ70" s="262"/>
      <c r="FOA70" s="262"/>
      <c r="FOB70" s="262"/>
      <c r="FOC70" s="262"/>
      <c r="FOD70" s="262"/>
      <c r="FOE70" s="262"/>
      <c r="FOF70" s="262"/>
      <c r="FOG70" s="262"/>
      <c r="FOH70" s="262"/>
      <c r="FOI70" s="1740"/>
      <c r="FOJ70" s="1740"/>
      <c r="FOK70" s="1740"/>
      <c r="FOL70" s="349"/>
      <c r="FOM70" s="262"/>
      <c r="FON70" s="262"/>
      <c r="FOO70" s="262"/>
      <c r="FOP70" s="350"/>
      <c r="FOQ70" s="262"/>
      <c r="FOR70" s="262"/>
      <c r="FOS70" s="262"/>
      <c r="FOT70" s="262"/>
      <c r="FOU70" s="262"/>
      <c r="FOV70" s="262"/>
      <c r="FOW70" s="262"/>
      <c r="FOX70" s="262"/>
      <c r="FOY70" s="262"/>
      <c r="FOZ70" s="1740"/>
      <c r="FPA70" s="1740"/>
      <c r="FPB70" s="1740"/>
      <c r="FPC70" s="349"/>
      <c r="FPD70" s="262"/>
      <c r="FPE70" s="262"/>
      <c r="FPF70" s="262"/>
      <c r="FPG70" s="350"/>
      <c r="FPH70" s="262"/>
      <c r="FPI70" s="262"/>
      <c r="FPJ70" s="262"/>
      <c r="FPK70" s="262"/>
      <c r="FPL70" s="262"/>
      <c r="FPM70" s="262"/>
      <c r="FPN70" s="262"/>
      <c r="FPO70" s="262"/>
      <c r="FPP70" s="262"/>
      <c r="FPQ70" s="1740"/>
      <c r="FPR70" s="1740"/>
      <c r="FPS70" s="1740"/>
      <c r="FPT70" s="349"/>
      <c r="FPU70" s="262"/>
      <c r="FPV70" s="262"/>
      <c r="FPW70" s="262"/>
      <c r="FPX70" s="350"/>
      <c r="FPY70" s="262"/>
      <c r="FPZ70" s="262"/>
      <c r="FQA70" s="262"/>
      <c r="FQB70" s="262"/>
      <c r="FQC70" s="262"/>
      <c r="FQD70" s="262"/>
      <c r="FQE70" s="262"/>
      <c r="FQF70" s="262"/>
      <c r="FQG70" s="262"/>
      <c r="FQH70" s="1740"/>
      <c r="FQI70" s="1740"/>
      <c r="FQJ70" s="1740"/>
      <c r="FQK70" s="349"/>
      <c r="FQL70" s="262"/>
      <c r="FQM70" s="262"/>
      <c r="FQN70" s="262"/>
      <c r="FQO70" s="350"/>
      <c r="FQP70" s="262"/>
      <c r="FQQ70" s="262"/>
      <c r="FQR70" s="262"/>
      <c r="FQS70" s="262"/>
      <c r="FQT70" s="262"/>
      <c r="FQU70" s="262"/>
      <c r="FQV70" s="262"/>
      <c r="FQW70" s="262"/>
      <c r="FQX70" s="262"/>
      <c r="FQY70" s="1740"/>
      <c r="FQZ70" s="1740"/>
      <c r="FRA70" s="1740"/>
      <c r="FRB70" s="349"/>
      <c r="FRC70" s="262"/>
      <c r="FRD70" s="262"/>
      <c r="FRE70" s="262"/>
      <c r="FRF70" s="350"/>
      <c r="FRG70" s="262"/>
      <c r="FRH70" s="262"/>
      <c r="FRI70" s="262"/>
      <c r="FRJ70" s="262"/>
      <c r="FRK70" s="262"/>
      <c r="FRL70" s="262"/>
      <c r="FRM70" s="262"/>
      <c r="FRN70" s="262"/>
      <c r="FRO70" s="262"/>
      <c r="FRP70" s="1740"/>
      <c r="FRQ70" s="1740"/>
      <c r="FRR70" s="1740"/>
      <c r="FRS70" s="349"/>
      <c r="FRT70" s="262"/>
      <c r="FRU70" s="262"/>
      <c r="FRV70" s="262"/>
      <c r="FRW70" s="350"/>
      <c r="FRX70" s="262"/>
      <c r="FRY70" s="262"/>
      <c r="FRZ70" s="262"/>
      <c r="FSA70" s="262"/>
      <c r="FSB70" s="262"/>
      <c r="FSC70" s="262"/>
      <c r="FSD70" s="262"/>
      <c r="FSE70" s="262"/>
      <c r="FSF70" s="262"/>
      <c r="FSG70" s="1740"/>
      <c r="FSH70" s="1740"/>
      <c r="FSI70" s="1740"/>
      <c r="FSJ70" s="349"/>
      <c r="FSK70" s="262"/>
      <c r="FSL70" s="262"/>
      <c r="FSM70" s="262"/>
      <c r="FSN70" s="350"/>
      <c r="FSO70" s="262"/>
      <c r="FSP70" s="262"/>
      <c r="FSQ70" s="262"/>
      <c r="FSR70" s="262"/>
      <c r="FSS70" s="262"/>
      <c r="FST70" s="262"/>
      <c r="FSU70" s="262"/>
      <c r="FSV70" s="262"/>
      <c r="FSW70" s="262"/>
      <c r="FSX70" s="1740"/>
      <c r="FSY70" s="1740"/>
      <c r="FSZ70" s="1740"/>
      <c r="FTA70" s="349"/>
      <c r="FTB70" s="262"/>
      <c r="FTC70" s="262"/>
      <c r="FTD70" s="262"/>
      <c r="FTE70" s="350"/>
      <c r="FTF70" s="262"/>
      <c r="FTG70" s="262"/>
      <c r="FTH70" s="262"/>
      <c r="FTI70" s="262"/>
      <c r="FTJ70" s="262"/>
      <c r="FTK70" s="262"/>
      <c r="FTL70" s="262"/>
      <c r="FTM70" s="262"/>
      <c r="FTN70" s="262"/>
      <c r="FTO70" s="1740"/>
      <c r="FTP70" s="1740"/>
      <c r="FTQ70" s="1740"/>
      <c r="FTR70" s="349"/>
      <c r="FTS70" s="262"/>
      <c r="FTT70" s="262"/>
      <c r="FTU70" s="262"/>
      <c r="FTV70" s="350"/>
      <c r="FTW70" s="262"/>
      <c r="FTX70" s="262"/>
      <c r="FTY70" s="262"/>
      <c r="FTZ70" s="262"/>
      <c r="FUA70" s="262"/>
      <c r="FUB70" s="262"/>
      <c r="FUC70" s="262"/>
      <c r="FUD70" s="262"/>
      <c r="FUE70" s="262"/>
      <c r="FUF70" s="1740"/>
      <c r="FUG70" s="1740"/>
      <c r="FUH70" s="1740"/>
      <c r="FUI70" s="349"/>
      <c r="FUJ70" s="262"/>
      <c r="FUK70" s="262"/>
      <c r="FUL70" s="262"/>
      <c r="FUM70" s="350"/>
      <c r="FUN70" s="262"/>
      <c r="FUO70" s="262"/>
      <c r="FUP70" s="262"/>
      <c r="FUQ70" s="262"/>
      <c r="FUR70" s="262"/>
      <c r="FUS70" s="262"/>
      <c r="FUT70" s="262"/>
      <c r="FUU70" s="262"/>
      <c r="FUV70" s="262"/>
      <c r="FUW70" s="1740"/>
      <c r="FUX70" s="1740"/>
      <c r="FUY70" s="1740"/>
      <c r="FUZ70" s="349"/>
      <c r="FVA70" s="262"/>
      <c r="FVB70" s="262"/>
      <c r="FVC70" s="262"/>
      <c r="FVD70" s="350"/>
      <c r="FVE70" s="262"/>
      <c r="FVF70" s="262"/>
      <c r="FVG70" s="262"/>
      <c r="FVH70" s="262"/>
      <c r="FVI70" s="262"/>
      <c r="FVJ70" s="262"/>
      <c r="FVK70" s="262"/>
      <c r="FVL70" s="262"/>
      <c r="FVM70" s="262"/>
      <c r="FVN70" s="1740"/>
      <c r="FVO70" s="1740"/>
      <c r="FVP70" s="1740"/>
      <c r="FVQ70" s="349"/>
      <c r="FVR70" s="262"/>
      <c r="FVS70" s="262"/>
      <c r="FVT70" s="262"/>
      <c r="FVU70" s="350"/>
      <c r="FVV70" s="262"/>
      <c r="FVW70" s="262"/>
      <c r="FVX70" s="262"/>
      <c r="FVY70" s="262"/>
      <c r="FVZ70" s="262"/>
      <c r="FWA70" s="262"/>
      <c r="FWB70" s="262"/>
      <c r="FWC70" s="262"/>
      <c r="FWD70" s="262"/>
      <c r="FWE70" s="1740"/>
      <c r="FWF70" s="1740"/>
      <c r="FWG70" s="1740"/>
      <c r="FWH70" s="349"/>
      <c r="FWI70" s="262"/>
      <c r="FWJ70" s="262"/>
      <c r="FWK70" s="262"/>
      <c r="FWL70" s="350"/>
      <c r="FWM70" s="262"/>
      <c r="FWN70" s="262"/>
      <c r="FWO70" s="262"/>
      <c r="FWP70" s="262"/>
      <c r="FWQ70" s="262"/>
      <c r="FWR70" s="262"/>
      <c r="FWS70" s="262"/>
      <c r="FWT70" s="262"/>
      <c r="FWU70" s="262"/>
      <c r="FWV70" s="1740"/>
      <c r="FWW70" s="1740"/>
      <c r="FWX70" s="1740"/>
      <c r="FWY70" s="349"/>
      <c r="FWZ70" s="262"/>
      <c r="FXA70" s="262"/>
      <c r="FXB70" s="262"/>
      <c r="FXC70" s="350"/>
      <c r="FXD70" s="262"/>
      <c r="FXE70" s="262"/>
      <c r="FXF70" s="262"/>
      <c r="FXG70" s="262"/>
      <c r="FXH70" s="262"/>
      <c r="FXI70" s="262"/>
      <c r="FXJ70" s="262"/>
      <c r="FXK70" s="262"/>
      <c r="FXL70" s="262"/>
      <c r="FXM70" s="1740"/>
      <c r="FXN70" s="1740"/>
      <c r="FXO70" s="1740"/>
      <c r="FXP70" s="349"/>
      <c r="FXQ70" s="262"/>
      <c r="FXR70" s="262"/>
      <c r="FXS70" s="262"/>
      <c r="FXT70" s="350"/>
      <c r="FXU70" s="262"/>
      <c r="FXV70" s="262"/>
      <c r="FXW70" s="262"/>
      <c r="FXX70" s="262"/>
      <c r="FXY70" s="262"/>
      <c r="FXZ70" s="262"/>
      <c r="FYA70" s="262"/>
      <c r="FYB70" s="262"/>
      <c r="FYC70" s="262"/>
      <c r="FYD70" s="1740"/>
      <c r="FYE70" s="1740"/>
      <c r="FYF70" s="1740"/>
      <c r="FYG70" s="349"/>
      <c r="FYH70" s="262"/>
      <c r="FYI70" s="262"/>
      <c r="FYJ70" s="262"/>
      <c r="FYK70" s="350"/>
      <c r="FYL70" s="262"/>
      <c r="FYM70" s="262"/>
      <c r="FYN70" s="262"/>
      <c r="FYO70" s="262"/>
      <c r="FYP70" s="262"/>
      <c r="FYQ70" s="262"/>
      <c r="FYR70" s="262"/>
      <c r="FYS70" s="262"/>
      <c r="FYT70" s="262"/>
      <c r="FYU70" s="1740"/>
      <c r="FYV70" s="1740"/>
      <c r="FYW70" s="1740"/>
      <c r="FYX70" s="349"/>
      <c r="FYY70" s="262"/>
      <c r="FYZ70" s="262"/>
      <c r="FZA70" s="262"/>
      <c r="FZB70" s="350"/>
      <c r="FZC70" s="262"/>
      <c r="FZD70" s="262"/>
      <c r="FZE70" s="262"/>
      <c r="FZF70" s="262"/>
      <c r="FZG70" s="262"/>
      <c r="FZH70" s="262"/>
      <c r="FZI70" s="262"/>
      <c r="FZJ70" s="262"/>
      <c r="FZK70" s="262"/>
      <c r="FZL70" s="1740"/>
      <c r="FZM70" s="1740"/>
      <c r="FZN70" s="1740"/>
      <c r="FZO70" s="349"/>
      <c r="FZP70" s="262"/>
      <c r="FZQ70" s="262"/>
      <c r="FZR70" s="262"/>
      <c r="FZS70" s="350"/>
      <c r="FZT70" s="262"/>
      <c r="FZU70" s="262"/>
      <c r="FZV70" s="262"/>
      <c r="FZW70" s="262"/>
      <c r="FZX70" s="262"/>
      <c r="FZY70" s="262"/>
      <c r="FZZ70" s="262"/>
      <c r="GAA70" s="262"/>
      <c r="GAB70" s="262"/>
      <c r="GAC70" s="1740"/>
      <c r="GAD70" s="1740"/>
      <c r="GAE70" s="1740"/>
      <c r="GAF70" s="349"/>
      <c r="GAG70" s="262"/>
      <c r="GAH70" s="262"/>
      <c r="GAI70" s="262"/>
      <c r="GAJ70" s="350"/>
      <c r="GAK70" s="262"/>
      <c r="GAL70" s="262"/>
      <c r="GAM70" s="262"/>
      <c r="GAN70" s="262"/>
      <c r="GAO70" s="262"/>
      <c r="GAP70" s="262"/>
      <c r="GAQ70" s="262"/>
      <c r="GAR70" s="262"/>
      <c r="GAS70" s="262"/>
      <c r="GAT70" s="1740"/>
      <c r="GAU70" s="1740"/>
      <c r="GAV70" s="1740"/>
      <c r="GAW70" s="349"/>
      <c r="GAX70" s="262"/>
      <c r="GAY70" s="262"/>
      <c r="GAZ70" s="262"/>
      <c r="GBA70" s="350"/>
      <c r="GBB70" s="262"/>
      <c r="GBC70" s="262"/>
      <c r="GBD70" s="262"/>
      <c r="GBE70" s="262"/>
      <c r="GBF70" s="262"/>
      <c r="GBG70" s="262"/>
      <c r="GBH70" s="262"/>
      <c r="GBI70" s="262"/>
      <c r="GBJ70" s="262"/>
      <c r="GBK70" s="1740"/>
      <c r="GBL70" s="1740"/>
      <c r="GBM70" s="1740"/>
      <c r="GBN70" s="349"/>
      <c r="GBO70" s="262"/>
      <c r="GBP70" s="262"/>
      <c r="GBQ70" s="262"/>
      <c r="GBR70" s="350"/>
      <c r="GBS70" s="262"/>
      <c r="GBT70" s="262"/>
      <c r="GBU70" s="262"/>
      <c r="GBV70" s="262"/>
      <c r="GBW70" s="262"/>
      <c r="GBX70" s="262"/>
      <c r="GBY70" s="262"/>
      <c r="GBZ70" s="262"/>
      <c r="GCA70" s="262"/>
      <c r="GCB70" s="1740"/>
      <c r="GCC70" s="1740"/>
      <c r="GCD70" s="1740"/>
      <c r="GCE70" s="349"/>
      <c r="GCF70" s="262"/>
      <c r="GCG70" s="262"/>
      <c r="GCH70" s="262"/>
      <c r="GCI70" s="350"/>
      <c r="GCJ70" s="262"/>
      <c r="GCK70" s="262"/>
      <c r="GCL70" s="262"/>
      <c r="GCM70" s="262"/>
      <c r="GCN70" s="262"/>
      <c r="GCO70" s="262"/>
      <c r="GCP70" s="262"/>
      <c r="GCQ70" s="262"/>
      <c r="GCR70" s="262"/>
      <c r="GCS70" s="1740"/>
      <c r="GCT70" s="1740"/>
      <c r="GCU70" s="1740"/>
      <c r="GCV70" s="349"/>
      <c r="GCW70" s="262"/>
      <c r="GCX70" s="262"/>
      <c r="GCY70" s="262"/>
      <c r="GCZ70" s="350"/>
      <c r="GDA70" s="262"/>
      <c r="GDB70" s="262"/>
      <c r="GDC70" s="262"/>
      <c r="GDD70" s="262"/>
      <c r="GDE70" s="262"/>
      <c r="GDF70" s="262"/>
      <c r="GDG70" s="262"/>
      <c r="GDH70" s="262"/>
      <c r="GDI70" s="262"/>
      <c r="GDJ70" s="1740"/>
      <c r="GDK70" s="1740"/>
      <c r="GDL70" s="1740"/>
      <c r="GDM70" s="349"/>
      <c r="GDN70" s="262"/>
      <c r="GDO70" s="262"/>
      <c r="GDP70" s="262"/>
      <c r="GDQ70" s="350"/>
      <c r="GDR70" s="262"/>
      <c r="GDS70" s="262"/>
      <c r="GDT70" s="262"/>
      <c r="GDU70" s="262"/>
      <c r="GDV70" s="262"/>
      <c r="GDW70" s="262"/>
      <c r="GDX70" s="262"/>
      <c r="GDY70" s="262"/>
      <c r="GDZ70" s="262"/>
      <c r="GEA70" s="1740"/>
      <c r="GEB70" s="1740"/>
      <c r="GEC70" s="1740"/>
      <c r="GED70" s="349"/>
      <c r="GEE70" s="262"/>
      <c r="GEF70" s="262"/>
      <c r="GEG70" s="262"/>
      <c r="GEH70" s="350"/>
      <c r="GEI70" s="262"/>
      <c r="GEJ70" s="262"/>
      <c r="GEK70" s="262"/>
      <c r="GEL70" s="262"/>
      <c r="GEM70" s="262"/>
      <c r="GEN70" s="262"/>
      <c r="GEO70" s="262"/>
      <c r="GEP70" s="262"/>
      <c r="GEQ70" s="262"/>
      <c r="GER70" s="1740"/>
      <c r="GES70" s="1740"/>
      <c r="GET70" s="1740"/>
      <c r="GEU70" s="349"/>
      <c r="GEV70" s="262"/>
      <c r="GEW70" s="262"/>
      <c r="GEX70" s="262"/>
      <c r="GEY70" s="350"/>
      <c r="GEZ70" s="262"/>
      <c r="GFA70" s="262"/>
      <c r="GFB70" s="262"/>
      <c r="GFC70" s="262"/>
      <c r="GFD70" s="262"/>
      <c r="GFE70" s="262"/>
      <c r="GFF70" s="262"/>
      <c r="GFG70" s="262"/>
      <c r="GFH70" s="262"/>
      <c r="GFI70" s="1740"/>
      <c r="GFJ70" s="1740"/>
      <c r="GFK70" s="1740"/>
      <c r="GFL70" s="349"/>
      <c r="GFM70" s="262"/>
      <c r="GFN70" s="262"/>
      <c r="GFO70" s="262"/>
      <c r="GFP70" s="350"/>
      <c r="GFQ70" s="262"/>
      <c r="GFR70" s="262"/>
      <c r="GFS70" s="262"/>
      <c r="GFT70" s="262"/>
      <c r="GFU70" s="262"/>
      <c r="GFV70" s="262"/>
      <c r="GFW70" s="262"/>
      <c r="GFX70" s="262"/>
      <c r="GFY70" s="262"/>
      <c r="GFZ70" s="1740"/>
      <c r="GGA70" s="1740"/>
      <c r="GGB70" s="1740"/>
      <c r="GGC70" s="349"/>
      <c r="GGD70" s="262"/>
      <c r="GGE70" s="262"/>
      <c r="GGF70" s="262"/>
      <c r="GGG70" s="350"/>
      <c r="GGH70" s="262"/>
      <c r="GGI70" s="262"/>
      <c r="GGJ70" s="262"/>
      <c r="GGK70" s="262"/>
      <c r="GGL70" s="262"/>
      <c r="GGM70" s="262"/>
      <c r="GGN70" s="262"/>
      <c r="GGO70" s="262"/>
      <c r="GGP70" s="262"/>
      <c r="GGQ70" s="1740"/>
      <c r="GGR70" s="1740"/>
      <c r="GGS70" s="1740"/>
      <c r="GGT70" s="349"/>
      <c r="GGU70" s="262"/>
      <c r="GGV70" s="262"/>
      <c r="GGW70" s="262"/>
      <c r="GGX70" s="350"/>
      <c r="GGY70" s="262"/>
      <c r="GGZ70" s="262"/>
      <c r="GHA70" s="262"/>
      <c r="GHB70" s="262"/>
      <c r="GHC70" s="262"/>
      <c r="GHD70" s="262"/>
      <c r="GHE70" s="262"/>
      <c r="GHF70" s="262"/>
      <c r="GHG70" s="262"/>
      <c r="GHH70" s="1740"/>
      <c r="GHI70" s="1740"/>
      <c r="GHJ70" s="1740"/>
      <c r="GHK70" s="349"/>
      <c r="GHL70" s="262"/>
      <c r="GHM70" s="262"/>
      <c r="GHN70" s="262"/>
      <c r="GHO70" s="350"/>
      <c r="GHP70" s="262"/>
      <c r="GHQ70" s="262"/>
      <c r="GHR70" s="262"/>
      <c r="GHS70" s="262"/>
      <c r="GHT70" s="262"/>
      <c r="GHU70" s="262"/>
      <c r="GHV70" s="262"/>
      <c r="GHW70" s="262"/>
      <c r="GHX70" s="262"/>
      <c r="GHY70" s="1740"/>
      <c r="GHZ70" s="1740"/>
      <c r="GIA70" s="1740"/>
      <c r="GIB70" s="349"/>
      <c r="GIC70" s="262"/>
      <c r="GID70" s="262"/>
      <c r="GIE70" s="262"/>
      <c r="GIF70" s="350"/>
      <c r="GIG70" s="262"/>
      <c r="GIH70" s="262"/>
      <c r="GII70" s="262"/>
      <c r="GIJ70" s="262"/>
      <c r="GIK70" s="262"/>
      <c r="GIL70" s="262"/>
      <c r="GIM70" s="262"/>
      <c r="GIN70" s="262"/>
      <c r="GIO70" s="262"/>
      <c r="GIP70" s="1740"/>
      <c r="GIQ70" s="1740"/>
      <c r="GIR70" s="1740"/>
      <c r="GIS70" s="349"/>
      <c r="GIT70" s="262"/>
      <c r="GIU70" s="262"/>
      <c r="GIV70" s="262"/>
      <c r="GIW70" s="350"/>
      <c r="GIX70" s="262"/>
      <c r="GIY70" s="262"/>
      <c r="GIZ70" s="262"/>
      <c r="GJA70" s="262"/>
      <c r="GJB70" s="262"/>
      <c r="GJC70" s="262"/>
      <c r="GJD70" s="262"/>
      <c r="GJE70" s="262"/>
      <c r="GJF70" s="262"/>
      <c r="GJG70" s="1740"/>
      <c r="GJH70" s="1740"/>
      <c r="GJI70" s="1740"/>
      <c r="GJJ70" s="349"/>
      <c r="GJK70" s="262"/>
      <c r="GJL70" s="262"/>
      <c r="GJM70" s="262"/>
      <c r="GJN70" s="350"/>
      <c r="GJO70" s="262"/>
      <c r="GJP70" s="262"/>
      <c r="GJQ70" s="262"/>
      <c r="GJR70" s="262"/>
      <c r="GJS70" s="262"/>
      <c r="GJT70" s="262"/>
      <c r="GJU70" s="262"/>
      <c r="GJV70" s="262"/>
      <c r="GJW70" s="262"/>
      <c r="GJX70" s="1740"/>
      <c r="GJY70" s="1740"/>
      <c r="GJZ70" s="1740"/>
      <c r="GKA70" s="349"/>
      <c r="GKB70" s="262"/>
      <c r="GKC70" s="262"/>
      <c r="GKD70" s="262"/>
      <c r="GKE70" s="350"/>
      <c r="GKF70" s="262"/>
      <c r="GKG70" s="262"/>
      <c r="GKH70" s="262"/>
      <c r="GKI70" s="262"/>
      <c r="GKJ70" s="262"/>
      <c r="GKK70" s="262"/>
      <c r="GKL70" s="262"/>
      <c r="GKM70" s="262"/>
      <c r="GKN70" s="262"/>
      <c r="GKO70" s="1740"/>
      <c r="GKP70" s="1740"/>
      <c r="GKQ70" s="1740"/>
      <c r="GKR70" s="349"/>
      <c r="GKS70" s="262"/>
      <c r="GKT70" s="262"/>
      <c r="GKU70" s="262"/>
      <c r="GKV70" s="350"/>
      <c r="GKW70" s="262"/>
      <c r="GKX70" s="262"/>
      <c r="GKY70" s="262"/>
      <c r="GKZ70" s="262"/>
      <c r="GLA70" s="262"/>
      <c r="GLB70" s="262"/>
      <c r="GLC70" s="262"/>
      <c r="GLD70" s="262"/>
      <c r="GLE70" s="262"/>
      <c r="GLF70" s="1740"/>
      <c r="GLG70" s="1740"/>
      <c r="GLH70" s="1740"/>
      <c r="GLI70" s="349"/>
      <c r="GLJ70" s="262"/>
      <c r="GLK70" s="262"/>
      <c r="GLL70" s="262"/>
      <c r="GLM70" s="350"/>
      <c r="GLN70" s="262"/>
      <c r="GLO70" s="262"/>
      <c r="GLP70" s="262"/>
      <c r="GLQ70" s="262"/>
      <c r="GLR70" s="262"/>
      <c r="GLS70" s="262"/>
      <c r="GLT70" s="262"/>
      <c r="GLU70" s="262"/>
      <c r="GLV70" s="262"/>
      <c r="GLW70" s="1740"/>
      <c r="GLX70" s="1740"/>
      <c r="GLY70" s="1740"/>
      <c r="GLZ70" s="349"/>
      <c r="GMA70" s="262"/>
      <c r="GMB70" s="262"/>
      <c r="GMC70" s="262"/>
      <c r="GMD70" s="350"/>
      <c r="GME70" s="262"/>
      <c r="GMF70" s="262"/>
      <c r="GMG70" s="262"/>
      <c r="GMH70" s="262"/>
      <c r="GMI70" s="262"/>
      <c r="GMJ70" s="262"/>
      <c r="GMK70" s="262"/>
      <c r="GML70" s="262"/>
      <c r="GMM70" s="262"/>
      <c r="GMN70" s="1740"/>
      <c r="GMO70" s="1740"/>
      <c r="GMP70" s="1740"/>
      <c r="GMQ70" s="349"/>
      <c r="GMR70" s="262"/>
      <c r="GMS70" s="262"/>
      <c r="GMT70" s="262"/>
      <c r="GMU70" s="350"/>
      <c r="GMV70" s="262"/>
      <c r="GMW70" s="262"/>
      <c r="GMX70" s="262"/>
      <c r="GMY70" s="262"/>
      <c r="GMZ70" s="262"/>
      <c r="GNA70" s="262"/>
      <c r="GNB70" s="262"/>
      <c r="GNC70" s="262"/>
      <c r="GND70" s="262"/>
      <c r="GNE70" s="1740"/>
      <c r="GNF70" s="1740"/>
      <c r="GNG70" s="1740"/>
      <c r="GNH70" s="349"/>
      <c r="GNI70" s="262"/>
      <c r="GNJ70" s="262"/>
      <c r="GNK70" s="262"/>
      <c r="GNL70" s="350"/>
      <c r="GNM70" s="262"/>
      <c r="GNN70" s="262"/>
      <c r="GNO70" s="262"/>
      <c r="GNP70" s="262"/>
      <c r="GNQ70" s="262"/>
      <c r="GNR70" s="262"/>
      <c r="GNS70" s="262"/>
      <c r="GNT70" s="262"/>
      <c r="GNU70" s="262"/>
      <c r="GNV70" s="1740"/>
      <c r="GNW70" s="1740"/>
      <c r="GNX70" s="1740"/>
      <c r="GNY70" s="349"/>
      <c r="GNZ70" s="262"/>
      <c r="GOA70" s="262"/>
      <c r="GOB70" s="262"/>
      <c r="GOC70" s="350"/>
      <c r="GOD70" s="262"/>
      <c r="GOE70" s="262"/>
      <c r="GOF70" s="262"/>
      <c r="GOG70" s="262"/>
      <c r="GOH70" s="262"/>
      <c r="GOI70" s="262"/>
      <c r="GOJ70" s="262"/>
      <c r="GOK70" s="262"/>
      <c r="GOL70" s="262"/>
      <c r="GOM70" s="1740"/>
      <c r="GON70" s="1740"/>
      <c r="GOO70" s="1740"/>
      <c r="GOP70" s="349"/>
      <c r="GOQ70" s="262"/>
      <c r="GOR70" s="262"/>
      <c r="GOS70" s="262"/>
      <c r="GOT70" s="350"/>
      <c r="GOU70" s="262"/>
      <c r="GOV70" s="262"/>
      <c r="GOW70" s="262"/>
      <c r="GOX70" s="262"/>
      <c r="GOY70" s="262"/>
      <c r="GOZ70" s="262"/>
      <c r="GPA70" s="262"/>
      <c r="GPB70" s="262"/>
      <c r="GPC70" s="262"/>
      <c r="GPD70" s="1740"/>
      <c r="GPE70" s="1740"/>
      <c r="GPF70" s="1740"/>
      <c r="GPG70" s="349"/>
      <c r="GPH70" s="262"/>
      <c r="GPI70" s="262"/>
      <c r="GPJ70" s="262"/>
      <c r="GPK70" s="350"/>
      <c r="GPL70" s="262"/>
      <c r="GPM70" s="262"/>
      <c r="GPN70" s="262"/>
      <c r="GPO70" s="262"/>
      <c r="GPP70" s="262"/>
      <c r="GPQ70" s="262"/>
      <c r="GPR70" s="262"/>
      <c r="GPS70" s="262"/>
      <c r="GPT70" s="262"/>
      <c r="GPU70" s="1740"/>
      <c r="GPV70" s="1740"/>
      <c r="GPW70" s="1740"/>
      <c r="GPX70" s="349"/>
      <c r="GPY70" s="262"/>
      <c r="GPZ70" s="262"/>
      <c r="GQA70" s="262"/>
      <c r="GQB70" s="350"/>
      <c r="GQC70" s="262"/>
      <c r="GQD70" s="262"/>
      <c r="GQE70" s="262"/>
      <c r="GQF70" s="262"/>
      <c r="GQG70" s="262"/>
      <c r="GQH70" s="262"/>
      <c r="GQI70" s="262"/>
      <c r="GQJ70" s="262"/>
      <c r="GQK70" s="262"/>
      <c r="GQL70" s="1740"/>
      <c r="GQM70" s="1740"/>
      <c r="GQN70" s="1740"/>
      <c r="GQO70" s="349"/>
      <c r="GQP70" s="262"/>
      <c r="GQQ70" s="262"/>
      <c r="GQR70" s="262"/>
      <c r="GQS70" s="350"/>
      <c r="GQT70" s="262"/>
      <c r="GQU70" s="262"/>
      <c r="GQV70" s="262"/>
      <c r="GQW70" s="262"/>
      <c r="GQX70" s="262"/>
      <c r="GQY70" s="262"/>
      <c r="GQZ70" s="262"/>
      <c r="GRA70" s="262"/>
      <c r="GRB70" s="262"/>
      <c r="GRC70" s="1740"/>
      <c r="GRD70" s="1740"/>
      <c r="GRE70" s="1740"/>
      <c r="GRF70" s="349"/>
      <c r="GRG70" s="262"/>
      <c r="GRH70" s="262"/>
      <c r="GRI70" s="262"/>
      <c r="GRJ70" s="350"/>
      <c r="GRK70" s="262"/>
      <c r="GRL70" s="262"/>
      <c r="GRM70" s="262"/>
      <c r="GRN70" s="262"/>
      <c r="GRO70" s="262"/>
      <c r="GRP70" s="262"/>
      <c r="GRQ70" s="262"/>
      <c r="GRR70" s="262"/>
      <c r="GRS70" s="262"/>
      <c r="GRT70" s="1740"/>
      <c r="GRU70" s="1740"/>
      <c r="GRV70" s="1740"/>
      <c r="GRW70" s="349"/>
      <c r="GRX70" s="262"/>
      <c r="GRY70" s="262"/>
      <c r="GRZ70" s="262"/>
      <c r="GSA70" s="350"/>
      <c r="GSB70" s="262"/>
      <c r="GSC70" s="262"/>
      <c r="GSD70" s="262"/>
      <c r="GSE70" s="262"/>
      <c r="GSF70" s="262"/>
      <c r="GSG70" s="262"/>
      <c r="GSH70" s="262"/>
      <c r="GSI70" s="262"/>
      <c r="GSJ70" s="262"/>
      <c r="GSK70" s="1740"/>
      <c r="GSL70" s="1740"/>
      <c r="GSM70" s="1740"/>
      <c r="GSN70" s="349"/>
      <c r="GSO70" s="262"/>
      <c r="GSP70" s="262"/>
      <c r="GSQ70" s="262"/>
      <c r="GSR70" s="350"/>
      <c r="GSS70" s="262"/>
      <c r="GST70" s="262"/>
      <c r="GSU70" s="262"/>
      <c r="GSV70" s="262"/>
      <c r="GSW70" s="262"/>
      <c r="GSX70" s="262"/>
      <c r="GSY70" s="262"/>
      <c r="GSZ70" s="262"/>
      <c r="GTA70" s="262"/>
      <c r="GTB70" s="1740"/>
      <c r="GTC70" s="1740"/>
      <c r="GTD70" s="1740"/>
      <c r="GTE70" s="349"/>
      <c r="GTF70" s="262"/>
      <c r="GTG70" s="262"/>
      <c r="GTH70" s="262"/>
      <c r="GTI70" s="350"/>
      <c r="GTJ70" s="262"/>
      <c r="GTK70" s="262"/>
      <c r="GTL70" s="262"/>
      <c r="GTM70" s="262"/>
      <c r="GTN70" s="262"/>
      <c r="GTO70" s="262"/>
      <c r="GTP70" s="262"/>
      <c r="GTQ70" s="262"/>
      <c r="GTR70" s="262"/>
      <c r="GTS70" s="1740"/>
      <c r="GTT70" s="1740"/>
      <c r="GTU70" s="1740"/>
      <c r="GTV70" s="349"/>
      <c r="GTW70" s="262"/>
      <c r="GTX70" s="262"/>
      <c r="GTY70" s="262"/>
      <c r="GTZ70" s="350"/>
      <c r="GUA70" s="262"/>
      <c r="GUB70" s="262"/>
      <c r="GUC70" s="262"/>
      <c r="GUD70" s="262"/>
      <c r="GUE70" s="262"/>
      <c r="GUF70" s="262"/>
      <c r="GUG70" s="262"/>
      <c r="GUH70" s="262"/>
      <c r="GUI70" s="262"/>
      <c r="GUJ70" s="1740"/>
      <c r="GUK70" s="1740"/>
      <c r="GUL70" s="1740"/>
      <c r="GUM70" s="349"/>
      <c r="GUN70" s="262"/>
      <c r="GUO70" s="262"/>
      <c r="GUP70" s="262"/>
      <c r="GUQ70" s="350"/>
      <c r="GUR70" s="262"/>
      <c r="GUS70" s="262"/>
      <c r="GUT70" s="262"/>
      <c r="GUU70" s="262"/>
      <c r="GUV70" s="262"/>
      <c r="GUW70" s="262"/>
      <c r="GUX70" s="262"/>
      <c r="GUY70" s="262"/>
      <c r="GUZ70" s="262"/>
      <c r="GVA70" s="1740"/>
      <c r="GVB70" s="1740"/>
      <c r="GVC70" s="1740"/>
      <c r="GVD70" s="349"/>
      <c r="GVE70" s="262"/>
      <c r="GVF70" s="262"/>
      <c r="GVG70" s="262"/>
      <c r="GVH70" s="350"/>
      <c r="GVI70" s="262"/>
      <c r="GVJ70" s="262"/>
      <c r="GVK70" s="262"/>
      <c r="GVL70" s="262"/>
      <c r="GVM70" s="262"/>
      <c r="GVN70" s="262"/>
      <c r="GVO70" s="262"/>
      <c r="GVP70" s="262"/>
      <c r="GVQ70" s="262"/>
      <c r="GVR70" s="1740"/>
      <c r="GVS70" s="1740"/>
      <c r="GVT70" s="1740"/>
      <c r="GVU70" s="349"/>
      <c r="GVV70" s="262"/>
      <c r="GVW70" s="262"/>
      <c r="GVX70" s="262"/>
      <c r="GVY70" s="350"/>
      <c r="GVZ70" s="262"/>
      <c r="GWA70" s="262"/>
      <c r="GWB70" s="262"/>
      <c r="GWC70" s="262"/>
      <c r="GWD70" s="262"/>
      <c r="GWE70" s="262"/>
      <c r="GWF70" s="262"/>
      <c r="GWG70" s="262"/>
      <c r="GWH70" s="262"/>
      <c r="GWI70" s="1740"/>
      <c r="GWJ70" s="1740"/>
      <c r="GWK70" s="1740"/>
      <c r="GWL70" s="349"/>
      <c r="GWM70" s="262"/>
      <c r="GWN70" s="262"/>
      <c r="GWO70" s="262"/>
      <c r="GWP70" s="350"/>
      <c r="GWQ70" s="262"/>
      <c r="GWR70" s="262"/>
      <c r="GWS70" s="262"/>
      <c r="GWT70" s="262"/>
      <c r="GWU70" s="262"/>
      <c r="GWV70" s="262"/>
      <c r="GWW70" s="262"/>
      <c r="GWX70" s="262"/>
      <c r="GWY70" s="262"/>
      <c r="GWZ70" s="1740"/>
      <c r="GXA70" s="1740"/>
      <c r="GXB70" s="1740"/>
      <c r="GXC70" s="349"/>
      <c r="GXD70" s="262"/>
      <c r="GXE70" s="262"/>
      <c r="GXF70" s="262"/>
      <c r="GXG70" s="350"/>
      <c r="GXH70" s="262"/>
      <c r="GXI70" s="262"/>
      <c r="GXJ70" s="262"/>
      <c r="GXK70" s="262"/>
      <c r="GXL70" s="262"/>
      <c r="GXM70" s="262"/>
      <c r="GXN70" s="262"/>
      <c r="GXO70" s="262"/>
      <c r="GXP70" s="262"/>
      <c r="GXQ70" s="1740"/>
      <c r="GXR70" s="1740"/>
      <c r="GXS70" s="1740"/>
      <c r="GXT70" s="349"/>
      <c r="GXU70" s="262"/>
      <c r="GXV70" s="262"/>
      <c r="GXW70" s="262"/>
      <c r="GXX70" s="350"/>
      <c r="GXY70" s="262"/>
      <c r="GXZ70" s="262"/>
      <c r="GYA70" s="262"/>
      <c r="GYB70" s="262"/>
      <c r="GYC70" s="262"/>
      <c r="GYD70" s="262"/>
      <c r="GYE70" s="262"/>
      <c r="GYF70" s="262"/>
      <c r="GYG70" s="262"/>
      <c r="GYH70" s="1740"/>
      <c r="GYI70" s="1740"/>
      <c r="GYJ70" s="1740"/>
      <c r="GYK70" s="349"/>
      <c r="GYL70" s="262"/>
      <c r="GYM70" s="262"/>
      <c r="GYN70" s="262"/>
      <c r="GYO70" s="350"/>
      <c r="GYP70" s="262"/>
      <c r="GYQ70" s="262"/>
      <c r="GYR70" s="262"/>
      <c r="GYS70" s="262"/>
      <c r="GYT70" s="262"/>
      <c r="GYU70" s="262"/>
      <c r="GYV70" s="262"/>
      <c r="GYW70" s="262"/>
      <c r="GYX70" s="262"/>
      <c r="GYY70" s="1740"/>
      <c r="GYZ70" s="1740"/>
      <c r="GZA70" s="1740"/>
      <c r="GZB70" s="349"/>
      <c r="GZC70" s="262"/>
      <c r="GZD70" s="262"/>
      <c r="GZE70" s="262"/>
      <c r="GZF70" s="350"/>
      <c r="GZG70" s="262"/>
      <c r="GZH70" s="262"/>
      <c r="GZI70" s="262"/>
      <c r="GZJ70" s="262"/>
      <c r="GZK70" s="262"/>
      <c r="GZL70" s="262"/>
      <c r="GZM70" s="262"/>
      <c r="GZN70" s="262"/>
      <c r="GZO70" s="262"/>
      <c r="GZP70" s="1740"/>
      <c r="GZQ70" s="1740"/>
      <c r="GZR70" s="1740"/>
      <c r="GZS70" s="349"/>
      <c r="GZT70" s="262"/>
      <c r="GZU70" s="262"/>
      <c r="GZV70" s="262"/>
      <c r="GZW70" s="350"/>
      <c r="GZX70" s="262"/>
      <c r="GZY70" s="262"/>
      <c r="GZZ70" s="262"/>
      <c r="HAA70" s="262"/>
      <c r="HAB70" s="262"/>
      <c r="HAC70" s="262"/>
      <c r="HAD70" s="262"/>
      <c r="HAE70" s="262"/>
      <c r="HAF70" s="262"/>
      <c r="HAG70" s="1740"/>
      <c r="HAH70" s="1740"/>
      <c r="HAI70" s="1740"/>
      <c r="HAJ70" s="349"/>
      <c r="HAK70" s="262"/>
      <c r="HAL70" s="262"/>
      <c r="HAM70" s="262"/>
      <c r="HAN70" s="350"/>
      <c r="HAO70" s="262"/>
      <c r="HAP70" s="262"/>
      <c r="HAQ70" s="262"/>
      <c r="HAR70" s="262"/>
      <c r="HAS70" s="262"/>
      <c r="HAT70" s="262"/>
      <c r="HAU70" s="262"/>
      <c r="HAV70" s="262"/>
      <c r="HAW70" s="262"/>
      <c r="HAX70" s="1740"/>
      <c r="HAY70" s="1740"/>
      <c r="HAZ70" s="1740"/>
      <c r="HBA70" s="349"/>
      <c r="HBB70" s="262"/>
      <c r="HBC70" s="262"/>
      <c r="HBD70" s="262"/>
      <c r="HBE70" s="350"/>
      <c r="HBF70" s="262"/>
      <c r="HBG70" s="262"/>
      <c r="HBH70" s="262"/>
      <c r="HBI70" s="262"/>
      <c r="HBJ70" s="262"/>
      <c r="HBK70" s="262"/>
      <c r="HBL70" s="262"/>
      <c r="HBM70" s="262"/>
      <c r="HBN70" s="262"/>
      <c r="HBO70" s="1740"/>
      <c r="HBP70" s="1740"/>
      <c r="HBQ70" s="1740"/>
      <c r="HBR70" s="349"/>
      <c r="HBS70" s="262"/>
      <c r="HBT70" s="262"/>
      <c r="HBU70" s="262"/>
      <c r="HBV70" s="350"/>
      <c r="HBW70" s="262"/>
      <c r="HBX70" s="262"/>
      <c r="HBY70" s="262"/>
      <c r="HBZ70" s="262"/>
      <c r="HCA70" s="262"/>
      <c r="HCB70" s="262"/>
      <c r="HCC70" s="262"/>
      <c r="HCD70" s="262"/>
      <c r="HCE70" s="262"/>
      <c r="HCF70" s="1740"/>
      <c r="HCG70" s="1740"/>
      <c r="HCH70" s="1740"/>
      <c r="HCI70" s="349"/>
      <c r="HCJ70" s="262"/>
      <c r="HCK70" s="262"/>
      <c r="HCL70" s="262"/>
      <c r="HCM70" s="350"/>
      <c r="HCN70" s="262"/>
      <c r="HCO70" s="262"/>
      <c r="HCP70" s="262"/>
      <c r="HCQ70" s="262"/>
      <c r="HCR70" s="262"/>
      <c r="HCS70" s="262"/>
      <c r="HCT70" s="262"/>
      <c r="HCU70" s="262"/>
      <c r="HCV70" s="262"/>
      <c r="HCW70" s="1740"/>
      <c r="HCX70" s="1740"/>
      <c r="HCY70" s="1740"/>
      <c r="HCZ70" s="349"/>
      <c r="HDA70" s="262"/>
      <c r="HDB70" s="262"/>
      <c r="HDC70" s="262"/>
      <c r="HDD70" s="350"/>
      <c r="HDE70" s="262"/>
      <c r="HDF70" s="262"/>
      <c r="HDG70" s="262"/>
      <c r="HDH70" s="262"/>
      <c r="HDI70" s="262"/>
      <c r="HDJ70" s="262"/>
      <c r="HDK70" s="262"/>
      <c r="HDL70" s="262"/>
      <c r="HDM70" s="262"/>
      <c r="HDN70" s="1740"/>
      <c r="HDO70" s="1740"/>
      <c r="HDP70" s="1740"/>
      <c r="HDQ70" s="349"/>
      <c r="HDR70" s="262"/>
      <c r="HDS70" s="262"/>
      <c r="HDT70" s="262"/>
      <c r="HDU70" s="350"/>
      <c r="HDV70" s="262"/>
      <c r="HDW70" s="262"/>
      <c r="HDX70" s="262"/>
      <c r="HDY70" s="262"/>
      <c r="HDZ70" s="262"/>
      <c r="HEA70" s="262"/>
      <c r="HEB70" s="262"/>
      <c r="HEC70" s="262"/>
      <c r="HED70" s="262"/>
      <c r="HEE70" s="1740"/>
      <c r="HEF70" s="1740"/>
      <c r="HEG70" s="1740"/>
      <c r="HEH70" s="349"/>
      <c r="HEI70" s="262"/>
      <c r="HEJ70" s="262"/>
      <c r="HEK70" s="262"/>
      <c r="HEL70" s="350"/>
      <c r="HEM70" s="262"/>
      <c r="HEN70" s="262"/>
      <c r="HEO70" s="262"/>
      <c r="HEP70" s="262"/>
      <c r="HEQ70" s="262"/>
      <c r="HER70" s="262"/>
      <c r="HES70" s="262"/>
      <c r="HET70" s="262"/>
      <c r="HEU70" s="262"/>
      <c r="HEV70" s="1740"/>
      <c r="HEW70" s="1740"/>
      <c r="HEX70" s="1740"/>
      <c r="HEY70" s="349"/>
      <c r="HEZ70" s="262"/>
      <c r="HFA70" s="262"/>
      <c r="HFB70" s="262"/>
      <c r="HFC70" s="350"/>
      <c r="HFD70" s="262"/>
      <c r="HFE70" s="262"/>
      <c r="HFF70" s="262"/>
      <c r="HFG70" s="262"/>
      <c r="HFH70" s="262"/>
      <c r="HFI70" s="262"/>
      <c r="HFJ70" s="262"/>
      <c r="HFK70" s="262"/>
      <c r="HFL70" s="262"/>
      <c r="HFM70" s="1740"/>
      <c r="HFN70" s="1740"/>
      <c r="HFO70" s="1740"/>
      <c r="HFP70" s="349"/>
      <c r="HFQ70" s="262"/>
      <c r="HFR70" s="262"/>
      <c r="HFS70" s="262"/>
      <c r="HFT70" s="350"/>
      <c r="HFU70" s="262"/>
      <c r="HFV70" s="262"/>
      <c r="HFW70" s="262"/>
      <c r="HFX70" s="262"/>
      <c r="HFY70" s="262"/>
      <c r="HFZ70" s="262"/>
      <c r="HGA70" s="262"/>
      <c r="HGB70" s="262"/>
      <c r="HGC70" s="262"/>
      <c r="HGD70" s="1740"/>
      <c r="HGE70" s="1740"/>
      <c r="HGF70" s="1740"/>
      <c r="HGG70" s="349"/>
      <c r="HGH70" s="262"/>
      <c r="HGI70" s="262"/>
      <c r="HGJ70" s="262"/>
      <c r="HGK70" s="350"/>
      <c r="HGL70" s="262"/>
      <c r="HGM70" s="262"/>
      <c r="HGN70" s="262"/>
      <c r="HGO70" s="262"/>
      <c r="HGP70" s="262"/>
      <c r="HGQ70" s="262"/>
      <c r="HGR70" s="262"/>
      <c r="HGS70" s="262"/>
      <c r="HGT70" s="262"/>
      <c r="HGU70" s="1740"/>
      <c r="HGV70" s="1740"/>
      <c r="HGW70" s="1740"/>
      <c r="HGX70" s="349"/>
      <c r="HGY70" s="262"/>
      <c r="HGZ70" s="262"/>
      <c r="HHA70" s="262"/>
      <c r="HHB70" s="350"/>
      <c r="HHC70" s="262"/>
      <c r="HHD70" s="262"/>
      <c r="HHE70" s="262"/>
      <c r="HHF70" s="262"/>
      <c r="HHG70" s="262"/>
      <c r="HHH70" s="262"/>
      <c r="HHI70" s="262"/>
      <c r="HHJ70" s="262"/>
      <c r="HHK70" s="262"/>
      <c r="HHL70" s="1740"/>
      <c r="HHM70" s="1740"/>
      <c r="HHN70" s="1740"/>
      <c r="HHO70" s="349"/>
      <c r="HHP70" s="262"/>
      <c r="HHQ70" s="262"/>
      <c r="HHR70" s="262"/>
      <c r="HHS70" s="350"/>
      <c r="HHT70" s="262"/>
      <c r="HHU70" s="262"/>
      <c r="HHV70" s="262"/>
      <c r="HHW70" s="262"/>
      <c r="HHX70" s="262"/>
      <c r="HHY70" s="262"/>
      <c r="HHZ70" s="262"/>
      <c r="HIA70" s="262"/>
      <c r="HIB70" s="262"/>
      <c r="HIC70" s="1740"/>
      <c r="HID70" s="1740"/>
      <c r="HIE70" s="1740"/>
      <c r="HIF70" s="349"/>
      <c r="HIG70" s="262"/>
      <c r="HIH70" s="262"/>
      <c r="HII70" s="262"/>
      <c r="HIJ70" s="350"/>
      <c r="HIK70" s="262"/>
      <c r="HIL70" s="262"/>
      <c r="HIM70" s="262"/>
      <c r="HIN70" s="262"/>
      <c r="HIO70" s="262"/>
      <c r="HIP70" s="262"/>
      <c r="HIQ70" s="262"/>
      <c r="HIR70" s="262"/>
      <c r="HIS70" s="262"/>
      <c r="HIT70" s="1740"/>
      <c r="HIU70" s="1740"/>
      <c r="HIV70" s="1740"/>
      <c r="HIW70" s="349"/>
      <c r="HIX70" s="262"/>
      <c r="HIY70" s="262"/>
      <c r="HIZ70" s="262"/>
      <c r="HJA70" s="350"/>
      <c r="HJB70" s="262"/>
      <c r="HJC70" s="262"/>
      <c r="HJD70" s="262"/>
      <c r="HJE70" s="262"/>
      <c r="HJF70" s="262"/>
      <c r="HJG70" s="262"/>
      <c r="HJH70" s="262"/>
      <c r="HJI70" s="262"/>
      <c r="HJJ70" s="262"/>
      <c r="HJK70" s="1740"/>
      <c r="HJL70" s="1740"/>
      <c r="HJM70" s="1740"/>
      <c r="HJN70" s="349"/>
      <c r="HJO70" s="262"/>
      <c r="HJP70" s="262"/>
      <c r="HJQ70" s="262"/>
      <c r="HJR70" s="350"/>
      <c r="HJS70" s="262"/>
      <c r="HJT70" s="262"/>
      <c r="HJU70" s="262"/>
      <c r="HJV70" s="262"/>
      <c r="HJW70" s="262"/>
      <c r="HJX70" s="262"/>
      <c r="HJY70" s="262"/>
      <c r="HJZ70" s="262"/>
      <c r="HKA70" s="262"/>
      <c r="HKB70" s="1740"/>
      <c r="HKC70" s="1740"/>
      <c r="HKD70" s="1740"/>
      <c r="HKE70" s="349"/>
      <c r="HKF70" s="262"/>
      <c r="HKG70" s="262"/>
      <c r="HKH70" s="262"/>
      <c r="HKI70" s="350"/>
      <c r="HKJ70" s="262"/>
      <c r="HKK70" s="262"/>
      <c r="HKL70" s="262"/>
      <c r="HKM70" s="262"/>
      <c r="HKN70" s="262"/>
      <c r="HKO70" s="262"/>
      <c r="HKP70" s="262"/>
      <c r="HKQ70" s="262"/>
      <c r="HKR70" s="262"/>
      <c r="HKS70" s="1740"/>
      <c r="HKT70" s="1740"/>
      <c r="HKU70" s="1740"/>
      <c r="HKV70" s="349"/>
      <c r="HKW70" s="262"/>
      <c r="HKX70" s="262"/>
      <c r="HKY70" s="262"/>
      <c r="HKZ70" s="350"/>
      <c r="HLA70" s="262"/>
      <c r="HLB70" s="262"/>
      <c r="HLC70" s="262"/>
      <c r="HLD70" s="262"/>
      <c r="HLE70" s="262"/>
      <c r="HLF70" s="262"/>
      <c r="HLG70" s="262"/>
      <c r="HLH70" s="262"/>
      <c r="HLI70" s="262"/>
      <c r="HLJ70" s="1740"/>
      <c r="HLK70" s="1740"/>
      <c r="HLL70" s="1740"/>
      <c r="HLM70" s="349"/>
      <c r="HLN70" s="262"/>
      <c r="HLO70" s="262"/>
      <c r="HLP70" s="262"/>
      <c r="HLQ70" s="350"/>
      <c r="HLR70" s="262"/>
      <c r="HLS70" s="262"/>
      <c r="HLT70" s="262"/>
      <c r="HLU70" s="262"/>
      <c r="HLV70" s="262"/>
      <c r="HLW70" s="262"/>
      <c r="HLX70" s="262"/>
      <c r="HLY70" s="262"/>
      <c r="HLZ70" s="262"/>
      <c r="HMA70" s="1740"/>
      <c r="HMB70" s="1740"/>
      <c r="HMC70" s="1740"/>
      <c r="HMD70" s="349"/>
      <c r="HME70" s="262"/>
      <c r="HMF70" s="262"/>
      <c r="HMG70" s="262"/>
      <c r="HMH70" s="350"/>
      <c r="HMI70" s="262"/>
      <c r="HMJ70" s="262"/>
      <c r="HMK70" s="262"/>
      <c r="HML70" s="262"/>
      <c r="HMM70" s="262"/>
      <c r="HMN70" s="262"/>
      <c r="HMO70" s="262"/>
      <c r="HMP70" s="262"/>
      <c r="HMQ70" s="262"/>
      <c r="HMR70" s="1740"/>
      <c r="HMS70" s="1740"/>
      <c r="HMT70" s="1740"/>
      <c r="HMU70" s="349"/>
      <c r="HMV70" s="262"/>
      <c r="HMW70" s="262"/>
      <c r="HMX70" s="262"/>
      <c r="HMY70" s="350"/>
      <c r="HMZ70" s="262"/>
      <c r="HNA70" s="262"/>
      <c r="HNB70" s="262"/>
      <c r="HNC70" s="262"/>
      <c r="HND70" s="262"/>
      <c r="HNE70" s="262"/>
      <c r="HNF70" s="262"/>
      <c r="HNG70" s="262"/>
      <c r="HNH70" s="262"/>
      <c r="HNI70" s="1740"/>
      <c r="HNJ70" s="1740"/>
      <c r="HNK70" s="1740"/>
      <c r="HNL70" s="349"/>
      <c r="HNM70" s="262"/>
      <c r="HNN70" s="262"/>
      <c r="HNO70" s="262"/>
      <c r="HNP70" s="350"/>
      <c r="HNQ70" s="262"/>
      <c r="HNR70" s="262"/>
      <c r="HNS70" s="262"/>
      <c r="HNT70" s="262"/>
      <c r="HNU70" s="262"/>
      <c r="HNV70" s="262"/>
      <c r="HNW70" s="262"/>
      <c r="HNX70" s="262"/>
      <c r="HNY70" s="262"/>
      <c r="HNZ70" s="1740"/>
      <c r="HOA70" s="1740"/>
      <c r="HOB70" s="1740"/>
      <c r="HOC70" s="349"/>
      <c r="HOD70" s="262"/>
      <c r="HOE70" s="262"/>
      <c r="HOF70" s="262"/>
      <c r="HOG70" s="350"/>
      <c r="HOH70" s="262"/>
      <c r="HOI70" s="262"/>
      <c r="HOJ70" s="262"/>
      <c r="HOK70" s="262"/>
      <c r="HOL70" s="262"/>
      <c r="HOM70" s="262"/>
      <c r="HON70" s="262"/>
      <c r="HOO70" s="262"/>
      <c r="HOP70" s="262"/>
      <c r="HOQ70" s="1740"/>
      <c r="HOR70" s="1740"/>
      <c r="HOS70" s="1740"/>
      <c r="HOT70" s="349"/>
      <c r="HOU70" s="262"/>
      <c r="HOV70" s="262"/>
      <c r="HOW70" s="262"/>
      <c r="HOX70" s="350"/>
      <c r="HOY70" s="262"/>
      <c r="HOZ70" s="262"/>
      <c r="HPA70" s="262"/>
      <c r="HPB70" s="262"/>
      <c r="HPC70" s="262"/>
      <c r="HPD70" s="262"/>
      <c r="HPE70" s="262"/>
      <c r="HPF70" s="262"/>
      <c r="HPG70" s="262"/>
      <c r="HPH70" s="1740"/>
      <c r="HPI70" s="1740"/>
      <c r="HPJ70" s="1740"/>
      <c r="HPK70" s="349"/>
      <c r="HPL70" s="262"/>
      <c r="HPM70" s="262"/>
      <c r="HPN70" s="262"/>
      <c r="HPO70" s="350"/>
      <c r="HPP70" s="262"/>
      <c r="HPQ70" s="262"/>
      <c r="HPR70" s="262"/>
      <c r="HPS70" s="262"/>
      <c r="HPT70" s="262"/>
      <c r="HPU70" s="262"/>
      <c r="HPV70" s="262"/>
      <c r="HPW70" s="262"/>
      <c r="HPX70" s="262"/>
      <c r="HPY70" s="1740"/>
      <c r="HPZ70" s="1740"/>
      <c r="HQA70" s="1740"/>
      <c r="HQB70" s="349"/>
      <c r="HQC70" s="262"/>
      <c r="HQD70" s="262"/>
      <c r="HQE70" s="262"/>
      <c r="HQF70" s="350"/>
      <c r="HQG70" s="262"/>
      <c r="HQH70" s="262"/>
      <c r="HQI70" s="262"/>
      <c r="HQJ70" s="262"/>
      <c r="HQK70" s="262"/>
      <c r="HQL70" s="262"/>
      <c r="HQM70" s="262"/>
      <c r="HQN70" s="262"/>
      <c r="HQO70" s="262"/>
      <c r="HQP70" s="1740"/>
      <c r="HQQ70" s="1740"/>
      <c r="HQR70" s="1740"/>
      <c r="HQS70" s="349"/>
      <c r="HQT70" s="262"/>
      <c r="HQU70" s="262"/>
      <c r="HQV70" s="262"/>
      <c r="HQW70" s="350"/>
      <c r="HQX70" s="262"/>
      <c r="HQY70" s="262"/>
      <c r="HQZ70" s="262"/>
      <c r="HRA70" s="262"/>
      <c r="HRB70" s="262"/>
      <c r="HRC70" s="262"/>
      <c r="HRD70" s="262"/>
      <c r="HRE70" s="262"/>
      <c r="HRF70" s="262"/>
      <c r="HRG70" s="1740"/>
      <c r="HRH70" s="1740"/>
      <c r="HRI70" s="1740"/>
      <c r="HRJ70" s="349"/>
      <c r="HRK70" s="262"/>
      <c r="HRL70" s="262"/>
      <c r="HRM70" s="262"/>
      <c r="HRN70" s="350"/>
      <c r="HRO70" s="262"/>
      <c r="HRP70" s="262"/>
      <c r="HRQ70" s="262"/>
      <c r="HRR70" s="262"/>
      <c r="HRS70" s="262"/>
      <c r="HRT70" s="262"/>
      <c r="HRU70" s="262"/>
      <c r="HRV70" s="262"/>
      <c r="HRW70" s="262"/>
      <c r="HRX70" s="1740"/>
      <c r="HRY70" s="1740"/>
      <c r="HRZ70" s="1740"/>
      <c r="HSA70" s="349"/>
      <c r="HSB70" s="262"/>
      <c r="HSC70" s="262"/>
      <c r="HSD70" s="262"/>
      <c r="HSE70" s="350"/>
      <c r="HSF70" s="262"/>
      <c r="HSG70" s="262"/>
      <c r="HSH70" s="262"/>
      <c r="HSI70" s="262"/>
      <c r="HSJ70" s="262"/>
      <c r="HSK70" s="262"/>
      <c r="HSL70" s="262"/>
      <c r="HSM70" s="262"/>
      <c r="HSN70" s="262"/>
      <c r="HSO70" s="1740"/>
      <c r="HSP70" s="1740"/>
      <c r="HSQ70" s="1740"/>
      <c r="HSR70" s="349"/>
      <c r="HSS70" s="262"/>
      <c r="HST70" s="262"/>
      <c r="HSU70" s="262"/>
      <c r="HSV70" s="350"/>
      <c r="HSW70" s="262"/>
      <c r="HSX70" s="262"/>
      <c r="HSY70" s="262"/>
      <c r="HSZ70" s="262"/>
      <c r="HTA70" s="262"/>
      <c r="HTB70" s="262"/>
      <c r="HTC70" s="262"/>
      <c r="HTD70" s="262"/>
      <c r="HTE70" s="262"/>
      <c r="HTF70" s="1740"/>
      <c r="HTG70" s="1740"/>
      <c r="HTH70" s="1740"/>
      <c r="HTI70" s="349"/>
      <c r="HTJ70" s="262"/>
      <c r="HTK70" s="262"/>
      <c r="HTL70" s="262"/>
      <c r="HTM70" s="350"/>
      <c r="HTN70" s="262"/>
      <c r="HTO70" s="262"/>
      <c r="HTP70" s="262"/>
      <c r="HTQ70" s="262"/>
      <c r="HTR70" s="262"/>
      <c r="HTS70" s="262"/>
      <c r="HTT70" s="262"/>
      <c r="HTU70" s="262"/>
      <c r="HTV70" s="262"/>
      <c r="HTW70" s="1740"/>
      <c r="HTX70" s="1740"/>
      <c r="HTY70" s="1740"/>
      <c r="HTZ70" s="349"/>
      <c r="HUA70" s="262"/>
      <c r="HUB70" s="262"/>
      <c r="HUC70" s="262"/>
      <c r="HUD70" s="350"/>
      <c r="HUE70" s="262"/>
      <c r="HUF70" s="262"/>
      <c r="HUG70" s="262"/>
      <c r="HUH70" s="262"/>
      <c r="HUI70" s="262"/>
      <c r="HUJ70" s="262"/>
      <c r="HUK70" s="262"/>
      <c r="HUL70" s="262"/>
      <c r="HUM70" s="262"/>
      <c r="HUN70" s="1740"/>
      <c r="HUO70" s="1740"/>
      <c r="HUP70" s="1740"/>
      <c r="HUQ70" s="349"/>
      <c r="HUR70" s="262"/>
      <c r="HUS70" s="262"/>
      <c r="HUT70" s="262"/>
      <c r="HUU70" s="350"/>
      <c r="HUV70" s="262"/>
      <c r="HUW70" s="262"/>
      <c r="HUX70" s="262"/>
      <c r="HUY70" s="262"/>
      <c r="HUZ70" s="262"/>
      <c r="HVA70" s="262"/>
      <c r="HVB70" s="262"/>
      <c r="HVC70" s="262"/>
      <c r="HVD70" s="262"/>
      <c r="HVE70" s="1740"/>
      <c r="HVF70" s="1740"/>
      <c r="HVG70" s="1740"/>
      <c r="HVH70" s="349"/>
      <c r="HVI70" s="262"/>
      <c r="HVJ70" s="262"/>
      <c r="HVK70" s="262"/>
      <c r="HVL70" s="350"/>
      <c r="HVM70" s="262"/>
      <c r="HVN70" s="262"/>
      <c r="HVO70" s="262"/>
      <c r="HVP70" s="262"/>
      <c r="HVQ70" s="262"/>
      <c r="HVR70" s="262"/>
      <c r="HVS70" s="262"/>
      <c r="HVT70" s="262"/>
      <c r="HVU70" s="262"/>
      <c r="HVV70" s="1740"/>
      <c r="HVW70" s="1740"/>
      <c r="HVX70" s="1740"/>
      <c r="HVY70" s="349"/>
      <c r="HVZ70" s="262"/>
      <c r="HWA70" s="262"/>
      <c r="HWB70" s="262"/>
      <c r="HWC70" s="350"/>
      <c r="HWD70" s="262"/>
      <c r="HWE70" s="262"/>
      <c r="HWF70" s="262"/>
      <c r="HWG70" s="262"/>
      <c r="HWH70" s="262"/>
      <c r="HWI70" s="262"/>
      <c r="HWJ70" s="262"/>
      <c r="HWK70" s="262"/>
      <c r="HWL70" s="262"/>
      <c r="HWM70" s="1740"/>
      <c r="HWN70" s="1740"/>
      <c r="HWO70" s="1740"/>
      <c r="HWP70" s="349"/>
      <c r="HWQ70" s="262"/>
      <c r="HWR70" s="262"/>
      <c r="HWS70" s="262"/>
      <c r="HWT70" s="350"/>
      <c r="HWU70" s="262"/>
      <c r="HWV70" s="262"/>
      <c r="HWW70" s="262"/>
      <c r="HWX70" s="262"/>
      <c r="HWY70" s="262"/>
      <c r="HWZ70" s="262"/>
      <c r="HXA70" s="262"/>
      <c r="HXB70" s="262"/>
      <c r="HXC70" s="262"/>
      <c r="HXD70" s="1740"/>
      <c r="HXE70" s="1740"/>
      <c r="HXF70" s="1740"/>
      <c r="HXG70" s="349"/>
      <c r="HXH70" s="262"/>
      <c r="HXI70" s="262"/>
      <c r="HXJ70" s="262"/>
      <c r="HXK70" s="350"/>
      <c r="HXL70" s="262"/>
      <c r="HXM70" s="262"/>
      <c r="HXN70" s="262"/>
      <c r="HXO70" s="262"/>
      <c r="HXP70" s="262"/>
      <c r="HXQ70" s="262"/>
      <c r="HXR70" s="262"/>
      <c r="HXS70" s="262"/>
      <c r="HXT70" s="262"/>
      <c r="HXU70" s="1740"/>
      <c r="HXV70" s="1740"/>
      <c r="HXW70" s="1740"/>
      <c r="HXX70" s="349"/>
      <c r="HXY70" s="262"/>
      <c r="HXZ70" s="262"/>
      <c r="HYA70" s="262"/>
      <c r="HYB70" s="350"/>
      <c r="HYC70" s="262"/>
      <c r="HYD70" s="262"/>
      <c r="HYE70" s="262"/>
      <c r="HYF70" s="262"/>
      <c r="HYG70" s="262"/>
      <c r="HYH70" s="262"/>
      <c r="HYI70" s="262"/>
      <c r="HYJ70" s="262"/>
      <c r="HYK70" s="262"/>
      <c r="HYL70" s="1740"/>
      <c r="HYM70" s="1740"/>
      <c r="HYN70" s="1740"/>
      <c r="HYO70" s="349"/>
      <c r="HYP70" s="262"/>
      <c r="HYQ70" s="262"/>
      <c r="HYR70" s="262"/>
      <c r="HYS70" s="350"/>
      <c r="HYT70" s="262"/>
      <c r="HYU70" s="262"/>
      <c r="HYV70" s="262"/>
      <c r="HYW70" s="262"/>
      <c r="HYX70" s="262"/>
      <c r="HYY70" s="262"/>
      <c r="HYZ70" s="262"/>
      <c r="HZA70" s="262"/>
      <c r="HZB70" s="262"/>
      <c r="HZC70" s="1740"/>
      <c r="HZD70" s="1740"/>
      <c r="HZE70" s="1740"/>
      <c r="HZF70" s="349"/>
      <c r="HZG70" s="262"/>
      <c r="HZH70" s="262"/>
      <c r="HZI70" s="262"/>
      <c r="HZJ70" s="350"/>
      <c r="HZK70" s="262"/>
      <c r="HZL70" s="262"/>
      <c r="HZM70" s="262"/>
      <c r="HZN70" s="262"/>
      <c r="HZO70" s="262"/>
      <c r="HZP70" s="262"/>
      <c r="HZQ70" s="262"/>
      <c r="HZR70" s="262"/>
      <c r="HZS70" s="262"/>
      <c r="HZT70" s="1740"/>
      <c r="HZU70" s="1740"/>
      <c r="HZV70" s="1740"/>
      <c r="HZW70" s="349"/>
      <c r="HZX70" s="262"/>
      <c r="HZY70" s="262"/>
      <c r="HZZ70" s="262"/>
      <c r="IAA70" s="350"/>
      <c r="IAB70" s="262"/>
      <c r="IAC70" s="262"/>
      <c r="IAD70" s="262"/>
      <c r="IAE70" s="262"/>
      <c r="IAF70" s="262"/>
      <c r="IAG70" s="262"/>
      <c r="IAH70" s="262"/>
      <c r="IAI70" s="262"/>
      <c r="IAJ70" s="262"/>
      <c r="IAK70" s="1740"/>
      <c r="IAL70" s="1740"/>
      <c r="IAM70" s="1740"/>
      <c r="IAN70" s="349"/>
      <c r="IAO70" s="262"/>
      <c r="IAP70" s="262"/>
      <c r="IAQ70" s="262"/>
      <c r="IAR70" s="350"/>
      <c r="IAS70" s="262"/>
      <c r="IAT70" s="262"/>
      <c r="IAU70" s="262"/>
      <c r="IAV70" s="262"/>
      <c r="IAW70" s="262"/>
      <c r="IAX70" s="262"/>
      <c r="IAY70" s="262"/>
      <c r="IAZ70" s="262"/>
      <c r="IBA70" s="262"/>
      <c r="IBB70" s="1740"/>
      <c r="IBC70" s="1740"/>
      <c r="IBD70" s="1740"/>
      <c r="IBE70" s="349"/>
      <c r="IBF70" s="262"/>
      <c r="IBG70" s="262"/>
      <c r="IBH70" s="262"/>
      <c r="IBI70" s="350"/>
      <c r="IBJ70" s="262"/>
      <c r="IBK70" s="262"/>
      <c r="IBL70" s="262"/>
      <c r="IBM70" s="262"/>
      <c r="IBN70" s="262"/>
      <c r="IBO70" s="262"/>
      <c r="IBP70" s="262"/>
      <c r="IBQ70" s="262"/>
      <c r="IBR70" s="262"/>
      <c r="IBS70" s="1740"/>
      <c r="IBT70" s="1740"/>
      <c r="IBU70" s="1740"/>
      <c r="IBV70" s="349"/>
      <c r="IBW70" s="262"/>
      <c r="IBX70" s="262"/>
      <c r="IBY70" s="262"/>
      <c r="IBZ70" s="350"/>
      <c r="ICA70" s="262"/>
      <c r="ICB70" s="262"/>
      <c r="ICC70" s="262"/>
      <c r="ICD70" s="262"/>
      <c r="ICE70" s="262"/>
      <c r="ICF70" s="262"/>
      <c r="ICG70" s="262"/>
      <c r="ICH70" s="262"/>
      <c r="ICI70" s="262"/>
      <c r="ICJ70" s="1740"/>
      <c r="ICK70" s="1740"/>
      <c r="ICL70" s="1740"/>
      <c r="ICM70" s="349"/>
      <c r="ICN70" s="262"/>
      <c r="ICO70" s="262"/>
      <c r="ICP70" s="262"/>
      <c r="ICQ70" s="350"/>
      <c r="ICR70" s="262"/>
      <c r="ICS70" s="262"/>
      <c r="ICT70" s="262"/>
      <c r="ICU70" s="262"/>
      <c r="ICV70" s="262"/>
      <c r="ICW70" s="262"/>
      <c r="ICX70" s="262"/>
      <c r="ICY70" s="262"/>
      <c r="ICZ70" s="262"/>
      <c r="IDA70" s="1740"/>
      <c r="IDB70" s="1740"/>
      <c r="IDC70" s="1740"/>
      <c r="IDD70" s="349"/>
      <c r="IDE70" s="262"/>
      <c r="IDF70" s="262"/>
      <c r="IDG70" s="262"/>
      <c r="IDH70" s="350"/>
      <c r="IDI70" s="262"/>
      <c r="IDJ70" s="262"/>
      <c r="IDK70" s="262"/>
      <c r="IDL70" s="262"/>
      <c r="IDM70" s="262"/>
      <c r="IDN70" s="262"/>
      <c r="IDO70" s="262"/>
      <c r="IDP70" s="262"/>
      <c r="IDQ70" s="262"/>
      <c r="IDR70" s="1740"/>
      <c r="IDS70" s="1740"/>
      <c r="IDT70" s="1740"/>
      <c r="IDU70" s="349"/>
      <c r="IDV70" s="262"/>
      <c r="IDW70" s="262"/>
      <c r="IDX70" s="262"/>
      <c r="IDY70" s="350"/>
      <c r="IDZ70" s="262"/>
      <c r="IEA70" s="262"/>
      <c r="IEB70" s="262"/>
      <c r="IEC70" s="262"/>
      <c r="IED70" s="262"/>
      <c r="IEE70" s="262"/>
      <c r="IEF70" s="262"/>
      <c r="IEG70" s="262"/>
      <c r="IEH70" s="262"/>
      <c r="IEI70" s="1740"/>
      <c r="IEJ70" s="1740"/>
      <c r="IEK70" s="1740"/>
      <c r="IEL70" s="349"/>
      <c r="IEM70" s="262"/>
      <c r="IEN70" s="262"/>
      <c r="IEO70" s="262"/>
      <c r="IEP70" s="350"/>
      <c r="IEQ70" s="262"/>
      <c r="IER70" s="262"/>
      <c r="IES70" s="262"/>
      <c r="IET70" s="262"/>
      <c r="IEU70" s="262"/>
      <c r="IEV70" s="262"/>
      <c r="IEW70" s="262"/>
      <c r="IEX70" s="262"/>
      <c r="IEY70" s="262"/>
      <c r="IEZ70" s="1740"/>
      <c r="IFA70" s="1740"/>
      <c r="IFB70" s="1740"/>
      <c r="IFC70" s="349"/>
      <c r="IFD70" s="262"/>
      <c r="IFE70" s="262"/>
      <c r="IFF70" s="262"/>
      <c r="IFG70" s="350"/>
      <c r="IFH70" s="262"/>
      <c r="IFI70" s="262"/>
      <c r="IFJ70" s="262"/>
      <c r="IFK70" s="262"/>
      <c r="IFL70" s="262"/>
      <c r="IFM70" s="262"/>
      <c r="IFN70" s="262"/>
      <c r="IFO70" s="262"/>
      <c r="IFP70" s="262"/>
      <c r="IFQ70" s="1740"/>
      <c r="IFR70" s="1740"/>
      <c r="IFS70" s="1740"/>
      <c r="IFT70" s="349"/>
      <c r="IFU70" s="262"/>
      <c r="IFV70" s="262"/>
      <c r="IFW70" s="262"/>
      <c r="IFX70" s="350"/>
      <c r="IFY70" s="262"/>
      <c r="IFZ70" s="262"/>
      <c r="IGA70" s="262"/>
      <c r="IGB70" s="262"/>
      <c r="IGC70" s="262"/>
      <c r="IGD70" s="262"/>
      <c r="IGE70" s="262"/>
      <c r="IGF70" s="262"/>
      <c r="IGG70" s="262"/>
      <c r="IGH70" s="1740"/>
      <c r="IGI70" s="1740"/>
      <c r="IGJ70" s="1740"/>
      <c r="IGK70" s="349"/>
      <c r="IGL70" s="262"/>
      <c r="IGM70" s="262"/>
      <c r="IGN70" s="262"/>
      <c r="IGO70" s="350"/>
      <c r="IGP70" s="262"/>
      <c r="IGQ70" s="262"/>
      <c r="IGR70" s="262"/>
      <c r="IGS70" s="262"/>
      <c r="IGT70" s="262"/>
      <c r="IGU70" s="262"/>
      <c r="IGV70" s="262"/>
      <c r="IGW70" s="262"/>
      <c r="IGX70" s="262"/>
      <c r="IGY70" s="1740"/>
      <c r="IGZ70" s="1740"/>
      <c r="IHA70" s="1740"/>
      <c r="IHB70" s="349"/>
      <c r="IHC70" s="262"/>
      <c r="IHD70" s="262"/>
      <c r="IHE70" s="262"/>
      <c r="IHF70" s="350"/>
      <c r="IHG70" s="262"/>
      <c r="IHH70" s="262"/>
      <c r="IHI70" s="262"/>
      <c r="IHJ70" s="262"/>
      <c r="IHK70" s="262"/>
      <c r="IHL70" s="262"/>
      <c r="IHM70" s="262"/>
      <c r="IHN70" s="262"/>
      <c r="IHO70" s="262"/>
      <c r="IHP70" s="1740"/>
      <c r="IHQ70" s="1740"/>
      <c r="IHR70" s="1740"/>
      <c r="IHS70" s="349"/>
      <c r="IHT70" s="262"/>
      <c r="IHU70" s="262"/>
      <c r="IHV70" s="262"/>
      <c r="IHW70" s="350"/>
      <c r="IHX70" s="262"/>
      <c r="IHY70" s="262"/>
      <c r="IHZ70" s="262"/>
      <c r="IIA70" s="262"/>
      <c r="IIB70" s="262"/>
      <c r="IIC70" s="262"/>
      <c r="IID70" s="262"/>
      <c r="IIE70" s="262"/>
      <c r="IIF70" s="262"/>
      <c r="IIG70" s="1740"/>
      <c r="IIH70" s="1740"/>
      <c r="III70" s="1740"/>
      <c r="IIJ70" s="349"/>
      <c r="IIK70" s="262"/>
      <c r="IIL70" s="262"/>
      <c r="IIM70" s="262"/>
      <c r="IIN70" s="350"/>
      <c r="IIO70" s="262"/>
      <c r="IIP70" s="262"/>
      <c r="IIQ70" s="262"/>
      <c r="IIR70" s="262"/>
      <c r="IIS70" s="262"/>
      <c r="IIT70" s="262"/>
      <c r="IIU70" s="262"/>
      <c r="IIV70" s="262"/>
      <c r="IIW70" s="262"/>
      <c r="IIX70" s="1740"/>
      <c r="IIY70" s="1740"/>
      <c r="IIZ70" s="1740"/>
      <c r="IJA70" s="349"/>
      <c r="IJB70" s="262"/>
      <c r="IJC70" s="262"/>
      <c r="IJD70" s="262"/>
      <c r="IJE70" s="350"/>
      <c r="IJF70" s="262"/>
      <c r="IJG70" s="262"/>
      <c r="IJH70" s="262"/>
      <c r="IJI70" s="262"/>
      <c r="IJJ70" s="262"/>
      <c r="IJK70" s="262"/>
      <c r="IJL70" s="262"/>
      <c r="IJM70" s="262"/>
      <c r="IJN70" s="262"/>
      <c r="IJO70" s="1740"/>
      <c r="IJP70" s="1740"/>
      <c r="IJQ70" s="1740"/>
      <c r="IJR70" s="349"/>
      <c r="IJS70" s="262"/>
      <c r="IJT70" s="262"/>
      <c r="IJU70" s="262"/>
      <c r="IJV70" s="350"/>
      <c r="IJW70" s="262"/>
      <c r="IJX70" s="262"/>
      <c r="IJY70" s="262"/>
      <c r="IJZ70" s="262"/>
      <c r="IKA70" s="262"/>
      <c r="IKB70" s="262"/>
      <c r="IKC70" s="262"/>
      <c r="IKD70" s="262"/>
      <c r="IKE70" s="262"/>
      <c r="IKF70" s="1740"/>
      <c r="IKG70" s="1740"/>
      <c r="IKH70" s="1740"/>
      <c r="IKI70" s="349"/>
      <c r="IKJ70" s="262"/>
      <c r="IKK70" s="262"/>
      <c r="IKL70" s="262"/>
      <c r="IKM70" s="350"/>
      <c r="IKN70" s="262"/>
      <c r="IKO70" s="262"/>
      <c r="IKP70" s="262"/>
      <c r="IKQ70" s="262"/>
      <c r="IKR70" s="262"/>
      <c r="IKS70" s="262"/>
      <c r="IKT70" s="262"/>
      <c r="IKU70" s="262"/>
      <c r="IKV70" s="262"/>
      <c r="IKW70" s="1740"/>
      <c r="IKX70" s="1740"/>
      <c r="IKY70" s="1740"/>
      <c r="IKZ70" s="349"/>
      <c r="ILA70" s="262"/>
      <c r="ILB70" s="262"/>
      <c r="ILC70" s="262"/>
      <c r="ILD70" s="350"/>
      <c r="ILE70" s="262"/>
      <c r="ILF70" s="262"/>
      <c r="ILG70" s="262"/>
      <c r="ILH70" s="262"/>
      <c r="ILI70" s="262"/>
      <c r="ILJ70" s="262"/>
      <c r="ILK70" s="262"/>
      <c r="ILL70" s="262"/>
      <c r="ILM70" s="262"/>
      <c r="ILN70" s="1740"/>
      <c r="ILO70" s="1740"/>
      <c r="ILP70" s="1740"/>
      <c r="ILQ70" s="349"/>
      <c r="ILR70" s="262"/>
      <c r="ILS70" s="262"/>
      <c r="ILT70" s="262"/>
      <c r="ILU70" s="350"/>
      <c r="ILV70" s="262"/>
      <c r="ILW70" s="262"/>
      <c r="ILX70" s="262"/>
      <c r="ILY70" s="262"/>
      <c r="ILZ70" s="262"/>
      <c r="IMA70" s="262"/>
      <c r="IMB70" s="262"/>
      <c r="IMC70" s="262"/>
      <c r="IMD70" s="262"/>
      <c r="IME70" s="1740"/>
      <c r="IMF70" s="1740"/>
      <c r="IMG70" s="1740"/>
      <c r="IMH70" s="349"/>
      <c r="IMI70" s="262"/>
      <c r="IMJ70" s="262"/>
      <c r="IMK70" s="262"/>
      <c r="IML70" s="350"/>
      <c r="IMM70" s="262"/>
      <c r="IMN70" s="262"/>
      <c r="IMO70" s="262"/>
      <c r="IMP70" s="262"/>
      <c r="IMQ70" s="262"/>
      <c r="IMR70" s="262"/>
      <c r="IMS70" s="262"/>
      <c r="IMT70" s="262"/>
      <c r="IMU70" s="262"/>
      <c r="IMV70" s="1740"/>
      <c r="IMW70" s="1740"/>
      <c r="IMX70" s="1740"/>
      <c r="IMY70" s="349"/>
      <c r="IMZ70" s="262"/>
      <c r="INA70" s="262"/>
      <c r="INB70" s="262"/>
      <c r="INC70" s="350"/>
      <c r="IND70" s="262"/>
      <c r="INE70" s="262"/>
      <c r="INF70" s="262"/>
      <c r="ING70" s="262"/>
      <c r="INH70" s="262"/>
      <c r="INI70" s="262"/>
      <c r="INJ70" s="262"/>
      <c r="INK70" s="262"/>
      <c r="INL70" s="262"/>
      <c r="INM70" s="1740"/>
      <c r="INN70" s="1740"/>
      <c r="INO70" s="1740"/>
      <c r="INP70" s="349"/>
      <c r="INQ70" s="262"/>
      <c r="INR70" s="262"/>
      <c r="INS70" s="262"/>
      <c r="INT70" s="350"/>
      <c r="INU70" s="262"/>
      <c r="INV70" s="262"/>
      <c r="INW70" s="262"/>
      <c r="INX70" s="262"/>
      <c r="INY70" s="262"/>
      <c r="INZ70" s="262"/>
      <c r="IOA70" s="262"/>
      <c r="IOB70" s="262"/>
      <c r="IOC70" s="262"/>
      <c r="IOD70" s="1740"/>
      <c r="IOE70" s="1740"/>
      <c r="IOF70" s="1740"/>
      <c r="IOG70" s="349"/>
      <c r="IOH70" s="262"/>
      <c r="IOI70" s="262"/>
      <c r="IOJ70" s="262"/>
      <c r="IOK70" s="350"/>
      <c r="IOL70" s="262"/>
      <c r="IOM70" s="262"/>
      <c r="ION70" s="262"/>
      <c r="IOO70" s="262"/>
      <c r="IOP70" s="262"/>
      <c r="IOQ70" s="262"/>
      <c r="IOR70" s="262"/>
      <c r="IOS70" s="262"/>
      <c r="IOT70" s="262"/>
      <c r="IOU70" s="1740"/>
      <c r="IOV70" s="1740"/>
      <c r="IOW70" s="1740"/>
      <c r="IOX70" s="349"/>
      <c r="IOY70" s="262"/>
      <c r="IOZ70" s="262"/>
      <c r="IPA70" s="262"/>
      <c r="IPB70" s="350"/>
      <c r="IPC70" s="262"/>
      <c r="IPD70" s="262"/>
      <c r="IPE70" s="262"/>
      <c r="IPF70" s="262"/>
      <c r="IPG70" s="262"/>
      <c r="IPH70" s="262"/>
      <c r="IPI70" s="262"/>
      <c r="IPJ70" s="262"/>
      <c r="IPK70" s="262"/>
      <c r="IPL70" s="1740"/>
      <c r="IPM70" s="1740"/>
      <c r="IPN70" s="1740"/>
      <c r="IPO70" s="349"/>
      <c r="IPP70" s="262"/>
      <c r="IPQ70" s="262"/>
      <c r="IPR70" s="262"/>
      <c r="IPS70" s="350"/>
      <c r="IPT70" s="262"/>
      <c r="IPU70" s="262"/>
      <c r="IPV70" s="262"/>
      <c r="IPW70" s="262"/>
      <c r="IPX70" s="262"/>
      <c r="IPY70" s="262"/>
      <c r="IPZ70" s="262"/>
      <c r="IQA70" s="262"/>
      <c r="IQB70" s="262"/>
      <c r="IQC70" s="1740"/>
      <c r="IQD70" s="1740"/>
      <c r="IQE70" s="1740"/>
      <c r="IQF70" s="349"/>
      <c r="IQG70" s="262"/>
      <c r="IQH70" s="262"/>
      <c r="IQI70" s="262"/>
      <c r="IQJ70" s="350"/>
      <c r="IQK70" s="262"/>
      <c r="IQL70" s="262"/>
      <c r="IQM70" s="262"/>
      <c r="IQN70" s="262"/>
      <c r="IQO70" s="262"/>
      <c r="IQP70" s="262"/>
      <c r="IQQ70" s="262"/>
      <c r="IQR70" s="262"/>
      <c r="IQS70" s="262"/>
      <c r="IQT70" s="1740"/>
      <c r="IQU70" s="1740"/>
      <c r="IQV70" s="1740"/>
      <c r="IQW70" s="349"/>
      <c r="IQX70" s="262"/>
      <c r="IQY70" s="262"/>
      <c r="IQZ70" s="262"/>
      <c r="IRA70" s="350"/>
      <c r="IRB70" s="262"/>
      <c r="IRC70" s="262"/>
      <c r="IRD70" s="262"/>
      <c r="IRE70" s="262"/>
      <c r="IRF70" s="262"/>
      <c r="IRG70" s="262"/>
      <c r="IRH70" s="262"/>
      <c r="IRI70" s="262"/>
      <c r="IRJ70" s="262"/>
      <c r="IRK70" s="1740"/>
      <c r="IRL70" s="1740"/>
      <c r="IRM70" s="1740"/>
      <c r="IRN70" s="349"/>
      <c r="IRO70" s="262"/>
      <c r="IRP70" s="262"/>
      <c r="IRQ70" s="262"/>
      <c r="IRR70" s="350"/>
      <c r="IRS70" s="262"/>
      <c r="IRT70" s="262"/>
      <c r="IRU70" s="262"/>
      <c r="IRV70" s="262"/>
      <c r="IRW70" s="262"/>
      <c r="IRX70" s="262"/>
      <c r="IRY70" s="262"/>
      <c r="IRZ70" s="262"/>
      <c r="ISA70" s="262"/>
      <c r="ISB70" s="1740"/>
      <c r="ISC70" s="1740"/>
      <c r="ISD70" s="1740"/>
      <c r="ISE70" s="349"/>
      <c r="ISF70" s="262"/>
      <c r="ISG70" s="262"/>
      <c r="ISH70" s="262"/>
      <c r="ISI70" s="350"/>
      <c r="ISJ70" s="262"/>
      <c r="ISK70" s="262"/>
      <c r="ISL70" s="262"/>
      <c r="ISM70" s="262"/>
      <c r="ISN70" s="262"/>
      <c r="ISO70" s="262"/>
      <c r="ISP70" s="262"/>
      <c r="ISQ70" s="262"/>
      <c r="ISR70" s="262"/>
      <c r="ISS70" s="1740"/>
      <c r="IST70" s="1740"/>
      <c r="ISU70" s="1740"/>
      <c r="ISV70" s="349"/>
      <c r="ISW70" s="262"/>
      <c r="ISX70" s="262"/>
      <c r="ISY70" s="262"/>
      <c r="ISZ70" s="350"/>
      <c r="ITA70" s="262"/>
      <c r="ITB70" s="262"/>
      <c r="ITC70" s="262"/>
      <c r="ITD70" s="262"/>
      <c r="ITE70" s="262"/>
      <c r="ITF70" s="262"/>
      <c r="ITG70" s="262"/>
      <c r="ITH70" s="262"/>
      <c r="ITI70" s="262"/>
      <c r="ITJ70" s="1740"/>
      <c r="ITK70" s="1740"/>
      <c r="ITL70" s="1740"/>
      <c r="ITM70" s="349"/>
      <c r="ITN70" s="262"/>
      <c r="ITO70" s="262"/>
      <c r="ITP70" s="262"/>
      <c r="ITQ70" s="350"/>
      <c r="ITR70" s="262"/>
      <c r="ITS70" s="262"/>
      <c r="ITT70" s="262"/>
      <c r="ITU70" s="262"/>
      <c r="ITV70" s="262"/>
      <c r="ITW70" s="262"/>
      <c r="ITX70" s="262"/>
      <c r="ITY70" s="262"/>
      <c r="ITZ70" s="262"/>
      <c r="IUA70" s="1740"/>
      <c r="IUB70" s="1740"/>
      <c r="IUC70" s="1740"/>
      <c r="IUD70" s="349"/>
      <c r="IUE70" s="262"/>
      <c r="IUF70" s="262"/>
      <c r="IUG70" s="262"/>
      <c r="IUH70" s="350"/>
      <c r="IUI70" s="262"/>
      <c r="IUJ70" s="262"/>
      <c r="IUK70" s="262"/>
      <c r="IUL70" s="262"/>
      <c r="IUM70" s="262"/>
      <c r="IUN70" s="262"/>
      <c r="IUO70" s="262"/>
      <c r="IUP70" s="262"/>
      <c r="IUQ70" s="262"/>
      <c r="IUR70" s="1740"/>
      <c r="IUS70" s="1740"/>
      <c r="IUT70" s="1740"/>
      <c r="IUU70" s="349"/>
      <c r="IUV70" s="262"/>
      <c r="IUW70" s="262"/>
      <c r="IUX70" s="262"/>
      <c r="IUY70" s="350"/>
      <c r="IUZ70" s="262"/>
      <c r="IVA70" s="262"/>
      <c r="IVB70" s="262"/>
      <c r="IVC70" s="262"/>
      <c r="IVD70" s="262"/>
      <c r="IVE70" s="262"/>
      <c r="IVF70" s="262"/>
      <c r="IVG70" s="262"/>
      <c r="IVH70" s="262"/>
      <c r="IVI70" s="1740"/>
      <c r="IVJ70" s="1740"/>
      <c r="IVK70" s="1740"/>
      <c r="IVL70" s="349"/>
      <c r="IVM70" s="262"/>
      <c r="IVN70" s="262"/>
      <c r="IVO70" s="262"/>
      <c r="IVP70" s="350"/>
      <c r="IVQ70" s="262"/>
      <c r="IVR70" s="262"/>
      <c r="IVS70" s="262"/>
      <c r="IVT70" s="262"/>
      <c r="IVU70" s="262"/>
      <c r="IVV70" s="262"/>
      <c r="IVW70" s="262"/>
      <c r="IVX70" s="262"/>
      <c r="IVY70" s="262"/>
      <c r="IVZ70" s="1740"/>
      <c r="IWA70" s="1740"/>
      <c r="IWB70" s="1740"/>
      <c r="IWC70" s="349"/>
      <c r="IWD70" s="262"/>
      <c r="IWE70" s="262"/>
      <c r="IWF70" s="262"/>
      <c r="IWG70" s="350"/>
      <c r="IWH70" s="262"/>
      <c r="IWI70" s="262"/>
      <c r="IWJ70" s="262"/>
      <c r="IWK70" s="262"/>
      <c r="IWL70" s="262"/>
      <c r="IWM70" s="262"/>
      <c r="IWN70" s="262"/>
      <c r="IWO70" s="262"/>
      <c r="IWP70" s="262"/>
      <c r="IWQ70" s="1740"/>
      <c r="IWR70" s="1740"/>
      <c r="IWS70" s="1740"/>
      <c r="IWT70" s="349"/>
      <c r="IWU70" s="262"/>
      <c r="IWV70" s="262"/>
      <c r="IWW70" s="262"/>
      <c r="IWX70" s="350"/>
      <c r="IWY70" s="262"/>
      <c r="IWZ70" s="262"/>
      <c r="IXA70" s="262"/>
      <c r="IXB70" s="262"/>
      <c r="IXC70" s="262"/>
      <c r="IXD70" s="262"/>
      <c r="IXE70" s="262"/>
      <c r="IXF70" s="262"/>
      <c r="IXG70" s="262"/>
      <c r="IXH70" s="1740"/>
      <c r="IXI70" s="1740"/>
      <c r="IXJ70" s="1740"/>
      <c r="IXK70" s="349"/>
      <c r="IXL70" s="262"/>
      <c r="IXM70" s="262"/>
      <c r="IXN70" s="262"/>
      <c r="IXO70" s="350"/>
      <c r="IXP70" s="262"/>
      <c r="IXQ70" s="262"/>
      <c r="IXR70" s="262"/>
      <c r="IXS70" s="262"/>
      <c r="IXT70" s="262"/>
      <c r="IXU70" s="262"/>
      <c r="IXV70" s="262"/>
      <c r="IXW70" s="262"/>
      <c r="IXX70" s="262"/>
      <c r="IXY70" s="1740"/>
      <c r="IXZ70" s="1740"/>
      <c r="IYA70" s="1740"/>
      <c r="IYB70" s="349"/>
      <c r="IYC70" s="262"/>
      <c r="IYD70" s="262"/>
      <c r="IYE70" s="262"/>
      <c r="IYF70" s="350"/>
      <c r="IYG70" s="262"/>
      <c r="IYH70" s="262"/>
      <c r="IYI70" s="262"/>
      <c r="IYJ70" s="262"/>
      <c r="IYK70" s="262"/>
      <c r="IYL70" s="262"/>
      <c r="IYM70" s="262"/>
      <c r="IYN70" s="262"/>
      <c r="IYO70" s="262"/>
      <c r="IYP70" s="1740"/>
      <c r="IYQ70" s="1740"/>
      <c r="IYR70" s="1740"/>
      <c r="IYS70" s="349"/>
      <c r="IYT70" s="262"/>
      <c r="IYU70" s="262"/>
      <c r="IYV70" s="262"/>
      <c r="IYW70" s="350"/>
      <c r="IYX70" s="262"/>
      <c r="IYY70" s="262"/>
      <c r="IYZ70" s="262"/>
      <c r="IZA70" s="262"/>
      <c r="IZB70" s="262"/>
      <c r="IZC70" s="262"/>
      <c r="IZD70" s="262"/>
      <c r="IZE70" s="262"/>
      <c r="IZF70" s="262"/>
      <c r="IZG70" s="1740"/>
      <c r="IZH70" s="1740"/>
      <c r="IZI70" s="1740"/>
      <c r="IZJ70" s="349"/>
      <c r="IZK70" s="262"/>
      <c r="IZL70" s="262"/>
      <c r="IZM70" s="262"/>
      <c r="IZN70" s="350"/>
      <c r="IZO70" s="262"/>
      <c r="IZP70" s="262"/>
      <c r="IZQ70" s="262"/>
      <c r="IZR70" s="262"/>
      <c r="IZS70" s="262"/>
      <c r="IZT70" s="262"/>
      <c r="IZU70" s="262"/>
      <c r="IZV70" s="262"/>
      <c r="IZW70" s="262"/>
      <c r="IZX70" s="1740"/>
      <c r="IZY70" s="1740"/>
      <c r="IZZ70" s="1740"/>
      <c r="JAA70" s="349"/>
      <c r="JAB70" s="262"/>
      <c r="JAC70" s="262"/>
      <c r="JAD70" s="262"/>
      <c r="JAE70" s="350"/>
      <c r="JAF70" s="262"/>
      <c r="JAG70" s="262"/>
      <c r="JAH70" s="262"/>
      <c r="JAI70" s="262"/>
      <c r="JAJ70" s="262"/>
      <c r="JAK70" s="262"/>
      <c r="JAL70" s="262"/>
      <c r="JAM70" s="262"/>
      <c r="JAN70" s="262"/>
      <c r="JAO70" s="1740"/>
      <c r="JAP70" s="1740"/>
      <c r="JAQ70" s="1740"/>
      <c r="JAR70" s="349"/>
      <c r="JAS70" s="262"/>
      <c r="JAT70" s="262"/>
      <c r="JAU70" s="262"/>
      <c r="JAV70" s="350"/>
      <c r="JAW70" s="262"/>
      <c r="JAX70" s="262"/>
      <c r="JAY70" s="262"/>
      <c r="JAZ70" s="262"/>
      <c r="JBA70" s="262"/>
      <c r="JBB70" s="262"/>
      <c r="JBC70" s="262"/>
      <c r="JBD70" s="262"/>
      <c r="JBE70" s="262"/>
      <c r="JBF70" s="1740"/>
      <c r="JBG70" s="1740"/>
      <c r="JBH70" s="1740"/>
      <c r="JBI70" s="349"/>
      <c r="JBJ70" s="262"/>
      <c r="JBK70" s="262"/>
      <c r="JBL70" s="262"/>
      <c r="JBM70" s="350"/>
      <c r="JBN70" s="262"/>
      <c r="JBO70" s="262"/>
      <c r="JBP70" s="262"/>
      <c r="JBQ70" s="262"/>
      <c r="JBR70" s="262"/>
      <c r="JBS70" s="262"/>
      <c r="JBT70" s="262"/>
      <c r="JBU70" s="262"/>
      <c r="JBV70" s="262"/>
      <c r="JBW70" s="1740"/>
      <c r="JBX70" s="1740"/>
      <c r="JBY70" s="1740"/>
      <c r="JBZ70" s="349"/>
      <c r="JCA70" s="262"/>
      <c r="JCB70" s="262"/>
      <c r="JCC70" s="262"/>
      <c r="JCD70" s="350"/>
      <c r="JCE70" s="262"/>
      <c r="JCF70" s="262"/>
      <c r="JCG70" s="262"/>
      <c r="JCH70" s="262"/>
      <c r="JCI70" s="262"/>
      <c r="JCJ70" s="262"/>
      <c r="JCK70" s="262"/>
      <c r="JCL70" s="262"/>
      <c r="JCM70" s="262"/>
      <c r="JCN70" s="1740"/>
      <c r="JCO70" s="1740"/>
      <c r="JCP70" s="1740"/>
      <c r="JCQ70" s="349"/>
      <c r="JCR70" s="262"/>
      <c r="JCS70" s="262"/>
      <c r="JCT70" s="262"/>
      <c r="JCU70" s="350"/>
      <c r="JCV70" s="262"/>
      <c r="JCW70" s="262"/>
      <c r="JCX70" s="262"/>
      <c r="JCY70" s="262"/>
      <c r="JCZ70" s="262"/>
      <c r="JDA70" s="262"/>
      <c r="JDB70" s="262"/>
      <c r="JDC70" s="262"/>
      <c r="JDD70" s="262"/>
      <c r="JDE70" s="1740"/>
      <c r="JDF70" s="1740"/>
      <c r="JDG70" s="1740"/>
      <c r="JDH70" s="349"/>
      <c r="JDI70" s="262"/>
      <c r="JDJ70" s="262"/>
      <c r="JDK70" s="262"/>
      <c r="JDL70" s="350"/>
      <c r="JDM70" s="262"/>
      <c r="JDN70" s="262"/>
      <c r="JDO70" s="262"/>
      <c r="JDP70" s="262"/>
      <c r="JDQ70" s="262"/>
      <c r="JDR70" s="262"/>
      <c r="JDS70" s="262"/>
      <c r="JDT70" s="262"/>
      <c r="JDU70" s="262"/>
      <c r="JDV70" s="1740"/>
      <c r="JDW70" s="1740"/>
      <c r="JDX70" s="1740"/>
      <c r="JDY70" s="349"/>
      <c r="JDZ70" s="262"/>
      <c r="JEA70" s="262"/>
      <c r="JEB70" s="262"/>
      <c r="JEC70" s="350"/>
      <c r="JED70" s="262"/>
      <c r="JEE70" s="262"/>
      <c r="JEF70" s="262"/>
      <c r="JEG70" s="262"/>
      <c r="JEH70" s="262"/>
      <c r="JEI70" s="262"/>
      <c r="JEJ70" s="262"/>
      <c r="JEK70" s="262"/>
      <c r="JEL70" s="262"/>
      <c r="JEM70" s="1740"/>
      <c r="JEN70" s="1740"/>
      <c r="JEO70" s="1740"/>
      <c r="JEP70" s="349"/>
      <c r="JEQ70" s="262"/>
      <c r="JER70" s="262"/>
      <c r="JES70" s="262"/>
      <c r="JET70" s="350"/>
      <c r="JEU70" s="262"/>
      <c r="JEV70" s="262"/>
      <c r="JEW70" s="262"/>
      <c r="JEX70" s="262"/>
      <c r="JEY70" s="262"/>
      <c r="JEZ70" s="262"/>
      <c r="JFA70" s="262"/>
      <c r="JFB70" s="262"/>
      <c r="JFC70" s="262"/>
      <c r="JFD70" s="1740"/>
      <c r="JFE70" s="1740"/>
      <c r="JFF70" s="1740"/>
      <c r="JFG70" s="349"/>
      <c r="JFH70" s="262"/>
      <c r="JFI70" s="262"/>
      <c r="JFJ70" s="262"/>
      <c r="JFK70" s="350"/>
      <c r="JFL70" s="262"/>
      <c r="JFM70" s="262"/>
      <c r="JFN70" s="262"/>
      <c r="JFO70" s="262"/>
      <c r="JFP70" s="262"/>
      <c r="JFQ70" s="262"/>
      <c r="JFR70" s="262"/>
      <c r="JFS70" s="262"/>
      <c r="JFT70" s="262"/>
      <c r="JFU70" s="1740"/>
      <c r="JFV70" s="1740"/>
      <c r="JFW70" s="1740"/>
      <c r="JFX70" s="349"/>
      <c r="JFY70" s="262"/>
      <c r="JFZ70" s="262"/>
      <c r="JGA70" s="262"/>
      <c r="JGB70" s="350"/>
      <c r="JGC70" s="262"/>
      <c r="JGD70" s="262"/>
      <c r="JGE70" s="262"/>
      <c r="JGF70" s="262"/>
      <c r="JGG70" s="262"/>
      <c r="JGH70" s="262"/>
      <c r="JGI70" s="262"/>
      <c r="JGJ70" s="262"/>
      <c r="JGK70" s="262"/>
      <c r="JGL70" s="1740"/>
      <c r="JGM70" s="1740"/>
      <c r="JGN70" s="1740"/>
      <c r="JGO70" s="349"/>
      <c r="JGP70" s="262"/>
      <c r="JGQ70" s="262"/>
      <c r="JGR70" s="262"/>
      <c r="JGS70" s="350"/>
      <c r="JGT70" s="262"/>
      <c r="JGU70" s="262"/>
      <c r="JGV70" s="262"/>
      <c r="JGW70" s="262"/>
      <c r="JGX70" s="262"/>
      <c r="JGY70" s="262"/>
      <c r="JGZ70" s="262"/>
      <c r="JHA70" s="262"/>
      <c r="JHB70" s="262"/>
      <c r="JHC70" s="1740"/>
      <c r="JHD70" s="1740"/>
      <c r="JHE70" s="1740"/>
      <c r="JHF70" s="349"/>
      <c r="JHG70" s="262"/>
      <c r="JHH70" s="262"/>
      <c r="JHI70" s="262"/>
      <c r="JHJ70" s="350"/>
      <c r="JHK70" s="262"/>
      <c r="JHL70" s="262"/>
      <c r="JHM70" s="262"/>
      <c r="JHN70" s="262"/>
      <c r="JHO70" s="262"/>
      <c r="JHP70" s="262"/>
      <c r="JHQ70" s="262"/>
      <c r="JHR70" s="262"/>
      <c r="JHS70" s="262"/>
      <c r="JHT70" s="1740"/>
      <c r="JHU70" s="1740"/>
      <c r="JHV70" s="1740"/>
      <c r="JHW70" s="349"/>
      <c r="JHX70" s="262"/>
      <c r="JHY70" s="262"/>
      <c r="JHZ70" s="262"/>
      <c r="JIA70" s="350"/>
      <c r="JIB70" s="262"/>
      <c r="JIC70" s="262"/>
      <c r="JID70" s="262"/>
      <c r="JIE70" s="262"/>
      <c r="JIF70" s="262"/>
      <c r="JIG70" s="262"/>
      <c r="JIH70" s="262"/>
      <c r="JII70" s="262"/>
      <c r="JIJ70" s="262"/>
      <c r="JIK70" s="1740"/>
      <c r="JIL70" s="1740"/>
      <c r="JIM70" s="1740"/>
      <c r="JIN70" s="349"/>
      <c r="JIO70" s="262"/>
      <c r="JIP70" s="262"/>
      <c r="JIQ70" s="262"/>
      <c r="JIR70" s="350"/>
      <c r="JIS70" s="262"/>
      <c r="JIT70" s="262"/>
      <c r="JIU70" s="262"/>
      <c r="JIV70" s="262"/>
      <c r="JIW70" s="262"/>
      <c r="JIX70" s="262"/>
      <c r="JIY70" s="262"/>
      <c r="JIZ70" s="262"/>
      <c r="JJA70" s="262"/>
      <c r="JJB70" s="1740"/>
      <c r="JJC70" s="1740"/>
      <c r="JJD70" s="1740"/>
      <c r="JJE70" s="349"/>
      <c r="JJF70" s="262"/>
      <c r="JJG70" s="262"/>
      <c r="JJH70" s="262"/>
      <c r="JJI70" s="350"/>
      <c r="JJJ70" s="262"/>
      <c r="JJK70" s="262"/>
      <c r="JJL70" s="262"/>
      <c r="JJM70" s="262"/>
      <c r="JJN70" s="262"/>
      <c r="JJO70" s="262"/>
      <c r="JJP70" s="262"/>
      <c r="JJQ70" s="262"/>
      <c r="JJR70" s="262"/>
      <c r="JJS70" s="1740"/>
      <c r="JJT70" s="1740"/>
      <c r="JJU70" s="1740"/>
      <c r="JJV70" s="349"/>
      <c r="JJW70" s="262"/>
      <c r="JJX70" s="262"/>
      <c r="JJY70" s="262"/>
      <c r="JJZ70" s="350"/>
      <c r="JKA70" s="262"/>
      <c r="JKB70" s="262"/>
      <c r="JKC70" s="262"/>
      <c r="JKD70" s="262"/>
      <c r="JKE70" s="262"/>
      <c r="JKF70" s="262"/>
      <c r="JKG70" s="262"/>
      <c r="JKH70" s="262"/>
      <c r="JKI70" s="262"/>
      <c r="JKJ70" s="1740"/>
      <c r="JKK70" s="1740"/>
      <c r="JKL70" s="1740"/>
      <c r="JKM70" s="349"/>
      <c r="JKN70" s="262"/>
      <c r="JKO70" s="262"/>
      <c r="JKP70" s="262"/>
      <c r="JKQ70" s="350"/>
      <c r="JKR70" s="262"/>
      <c r="JKS70" s="262"/>
      <c r="JKT70" s="262"/>
      <c r="JKU70" s="262"/>
      <c r="JKV70" s="262"/>
      <c r="JKW70" s="262"/>
      <c r="JKX70" s="262"/>
      <c r="JKY70" s="262"/>
      <c r="JKZ70" s="262"/>
      <c r="JLA70" s="1740"/>
      <c r="JLB70" s="1740"/>
      <c r="JLC70" s="1740"/>
      <c r="JLD70" s="349"/>
      <c r="JLE70" s="262"/>
      <c r="JLF70" s="262"/>
      <c r="JLG70" s="262"/>
      <c r="JLH70" s="350"/>
      <c r="JLI70" s="262"/>
      <c r="JLJ70" s="262"/>
      <c r="JLK70" s="262"/>
      <c r="JLL70" s="262"/>
      <c r="JLM70" s="262"/>
      <c r="JLN70" s="262"/>
      <c r="JLO70" s="262"/>
      <c r="JLP70" s="262"/>
      <c r="JLQ70" s="262"/>
      <c r="JLR70" s="1740"/>
      <c r="JLS70" s="1740"/>
      <c r="JLT70" s="1740"/>
      <c r="JLU70" s="349"/>
      <c r="JLV70" s="262"/>
      <c r="JLW70" s="262"/>
      <c r="JLX70" s="262"/>
      <c r="JLY70" s="350"/>
      <c r="JLZ70" s="262"/>
      <c r="JMA70" s="262"/>
      <c r="JMB70" s="262"/>
      <c r="JMC70" s="262"/>
      <c r="JMD70" s="262"/>
      <c r="JME70" s="262"/>
      <c r="JMF70" s="262"/>
      <c r="JMG70" s="262"/>
      <c r="JMH70" s="262"/>
      <c r="JMI70" s="1740"/>
      <c r="JMJ70" s="1740"/>
      <c r="JMK70" s="1740"/>
      <c r="JML70" s="349"/>
      <c r="JMM70" s="262"/>
      <c r="JMN70" s="262"/>
      <c r="JMO70" s="262"/>
      <c r="JMP70" s="350"/>
      <c r="JMQ70" s="262"/>
      <c r="JMR70" s="262"/>
      <c r="JMS70" s="262"/>
      <c r="JMT70" s="262"/>
      <c r="JMU70" s="262"/>
      <c r="JMV70" s="262"/>
      <c r="JMW70" s="262"/>
      <c r="JMX70" s="262"/>
      <c r="JMY70" s="262"/>
      <c r="JMZ70" s="1740"/>
      <c r="JNA70" s="1740"/>
      <c r="JNB70" s="1740"/>
      <c r="JNC70" s="349"/>
      <c r="JND70" s="262"/>
      <c r="JNE70" s="262"/>
      <c r="JNF70" s="262"/>
      <c r="JNG70" s="350"/>
      <c r="JNH70" s="262"/>
      <c r="JNI70" s="262"/>
      <c r="JNJ70" s="262"/>
      <c r="JNK70" s="262"/>
      <c r="JNL70" s="262"/>
      <c r="JNM70" s="262"/>
      <c r="JNN70" s="262"/>
      <c r="JNO70" s="262"/>
      <c r="JNP70" s="262"/>
      <c r="JNQ70" s="1740"/>
      <c r="JNR70" s="1740"/>
      <c r="JNS70" s="1740"/>
      <c r="JNT70" s="349"/>
      <c r="JNU70" s="262"/>
      <c r="JNV70" s="262"/>
      <c r="JNW70" s="262"/>
      <c r="JNX70" s="350"/>
      <c r="JNY70" s="262"/>
      <c r="JNZ70" s="262"/>
      <c r="JOA70" s="262"/>
      <c r="JOB70" s="262"/>
      <c r="JOC70" s="262"/>
      <c r="JOD70" s="262"/>
      <c r="JOE70" s="262"/>
      <c r="JOF70" s="262"/>
      <c r="JOG70" s="262"/>
      <c r="JOH70" s="1740"/>
      <c r="JOI70" s="1740"/>
      <c r="JOJ70" s="1740"/>
      <c r="JOK70" s="349"/>
      <c r="JOL70" s="262"/>
      <c r="JOM70" s="262"/>
      <c r="JON70" s="262"/>
      <c r="JOO70" s="350"/>
      <c r="JOP70" s="262"/>
      <c r="JOQ70" s="262"/>
      <c r="JOR70" s="262"/>
      <c r="JOS70" s="262"/>
      <c r="JOT70" s="262"/>
      <c r="JOU70" s="262"/>
      <c r="JOV70" s="262"/>
      <c r="JOW70" s="262"/>
      <c r="JOX70" s="262"/>
      <c r="JOY70" s="1740"/>
      <c r="JOZ70" s="1740"/>
      <c r="JPA70" s="1740"/>
      <c r="JPB70" s="349"/>
      <c r="JPC70" s="262"/>
      <c r="JPD70" s="262"/>
      <c r="JPE70" s="262"/>
      <c r="JPF70" s="350"/>
      <c r="JPG70" s="262"/>
      <c r="JPH70" s="262"/>
      <c r="JPI70" s="262"/>
      <c r="JPJ70" s="262"/>
      <c r="JPK70" s="262"/>
      <c r="JPL70" s="262"/>
      <c r="JPM70" s="262"/>
      <c r="JPN70" s="262"/>
      <c r="JPO70" s="262"/>
      <c r="JPP70" s="1740"/>
      <c r="JPQ70" s="1740"/>
      <c r="JPR70" s="1740"/>
      <c r="JPS70" s="349"/>
      <c r="JPT70" s="262"/>
      <c r="JPU70" s="262"/>
      <c r="JPV70" s="262"/>
      <c r="JPW70" s="350"/>
      <c r="JPX70" s="262"/>
      <c r="JPY70" s="262"/>
      <c r="JPZ70" s="262"/>
      <c r="JQA70" s="262"/>
      <c r="JQB70" s="262"/>
      <c r="JQC70" s="262"/>
      <c r="JQD70" s="262"/>
      <c r="JQE70" s="262"/>
      <c r="JQF70" s="262"/>
      <c r="JQG70" s="1740"/>
      <c r="JQH70" s="1740"/>
      <c r="JQI70" s="1740"/>
      <c r="JQJ70" s="349"/>
      <c r="JQK70" s="262"/>
      <c r="JQL70" s="262"/>
      <c r="JQM70" s="262"/>
      <c r="JQN70" s="350"/>
      <c r="JQO70" s="262"/>
      <c r="JQP70" s="262"/>
      <c r="JQQ70" s="262"/>
      <c r="JQR70" s="262"/>
      <c r="JQS70" s="262"/>
      <c r="JQT70" s="262"/>
      <c r="JQU70" s="262"/>
      <c r="JQV70" s="262"/>
      <c r="JQW70" s="262"/>
      <c r="JQX70" s="1740"/>
      <c r="JQY70" s="1740"/>
      <c r="JQZ70" s="1740"/>
      <c r="JRA70" s="349"/>
      <c r="JRB70" s="262"/>
      <c r="JRC70" s="262"/>
      <c r="JRD70" s="262"/>
      <c r="JRE70" s="350"/>
      <c r="JRF70" s="262"/>
      <c r="JRG70" s="262"/>
      <c r="JRH70" s="262"/>
      <c r="JRI70" s="262"/>
      <c r="JRJ70" s="262"/>
      <c r="JRK70" s="262"/>
      <c r="JRL70" s="262"/>
      <c r="JRM70" s="262"/>
      <c r="JRN70" s="262"/>
      <c r="JRO70" s="1740"/>
      <c r="JRP70" s="1740"/>
      <c r="JRQ70" s="1740"/>
      <c r="JRR70" s="349"/>
      <c r="JRS70" s="262"/>
      <c r="JRT70" s="262"/>
      <c r="JRU70" s="262"/>
      <c r="JRV70" s="350"/>
      <c r="JRW70" s="262"/>
      <c r="JRX70" s="262"/>
      <c r="JRY70" s="262"/>
      <c r="JRZ70" s="262"/>
      <c r="JSA70" s="262"/>
      <c r="JSB70" s="262"/>
      <c r="JSC70" s="262"/>
      <c r="JSD70" s="262"/>
      <c r="JSE70" s="262"/>
      <c r="JSF70" s="1740"/>
      <c r="JSG70" s="1740"/>
      <c r="JSH70" s="1740"/>
      <c r="JSI70" s="349"/>
      <c r="JSJ70" s="262"/>
      <c r="JSK70" s="262"/>
      <c r="JSL70" s="262"/>
      <c r="JSM70" s="350"/>
      <c r="JSN70" s="262"/>
      <c r="JSO70" s="262"/>
      <c r="JSP70" s="262"/>
      <c r="JSQ70" s="262"/>
      <c r="JSR70" s="262"/>
      <c r="JSS70" s="262"/>
      <c r="JST70" s="262"/>
      <c r="JSU70" s="262"/>
      <c r="JSV70" s="262"/>
      <c r="JSW70" s="1740"/>
      <c r="JSX70" s="1740"/>
      <c r="JSY70" s="1740"/>
      <c r="JSZ70" s="349"/>
      <c r="JTA70" s="262"/>
      <c r="JTB70" s="262"/>
      <c r="JTC70" s="262"/>
      <c r="JTD70" s="350"/>
      <c r="JTE70" s="262"/>
      <c r="JTF70" s="262"/>
      <c r="JTG70" s="262"/>
      <c r="JTH70" s="262"/>
      <c r="JTI70" s="262"/>
      <c r="JTJ70" s="262"/>
      <c r="JTK70" s="262"/>
      <c r="JTL70" s="262"/>
      <c r="JTM70" s="262"/>
      <c r="JTN70" s="1740"/>
      <c r="JTO70" s="1740"/>
      <c r="JTP70" s="1740"/>
      <c r="JTQ70" s="349"/>
      <c r="JTR70" s="262"/>
      <c r="JTS70" s="262"/>
      <c r="JTT70" s="262"/>
      <c r="JTU70" s="350"/>
      <c r="JTV70" s="262"/>
      <c r="JTW70" s="262"/>
      <c r="JTX70" s="262"/>
      <c r="JTY70" s="262"/>
      <c r="JTZ70" s="262"/>
      <c r="JUA70" s="262"/>
      <c r="JUB70" s="262"/>
      <c r="JUC70" s="262"/>
      <c r="JUD70" s="262"/>
      <c r="JUE70" s="1740"/>
      <c r="JUF70" s="1740"/>
      <c r="JUG70" s="1740"/>
      <c r="JUH70" s="349"/>
      <c r="JUI70" s="262"/>
      <c r="JUJ70" s="262"/>
      <c r="JUK70" s="262"/>
      <c r="JUL70" s="350"/>
      <c r="JUM70" s="262"/>
      <c r="JUN70" s="262"/>
      <c r="JUO70" s="262"/>
      <c r="JUP70" s="262"/>
      <c r="JUQ70" s="262"/>
      <c r="JUR70" s="262"/>
      <c r="JUS70" s="262"/>
      <c r="JUT70" s="262"/>
      <c r="JUU70" s="262"/>
      <c r="JUV70" s="1740"/>
      <c r="JUW70" s="1740"/>
      <c r="JUX70" s="1740"/>
      <c r="JUY70" s="349"/>
      <c r="JUZ70" s="262"/>
      <c r="JVA70" s="262"/>
      <c r="JVB70" s="262"/>
      <c r="JVC70" s="350"/>
      <c r="JVD70" s="262"/>
      <c r="JVE70" s="262"/>
      <c r="JVF70" s="262"/>
      <c r="JVG70" s="262"/>
      <c r="JVH70" s="262"/>
      <c r="JVI70" s="262"/>
      <c r="JVJ70" s="262"/>
      <c r="JVK70" s="262"/>
      <c r="JVL70" s="262"/>
      <c r="JVM70" s="1740"/>
      <c r="JVN70" s="1740"/>
      <c r="JVO70" s="1740"/>
      <c r="JVP70" s="349"/>
      <c r="JVQ70" s="262"/>
      <c r="JVR70" s="262"/>
      <c r="JVS70" s="262"/>
      <c r="JVT70" s="350"/>
      <c r="JVU70" s="262"/>
      <c r="JVV70" s="262"/>
      <c r="JVW70" s="262"/>
      <c r="JVX70" s="262"/>
      <c r="JVY70" s="262"/>
      <c r="JVZ70" s="262"/>
      <c r="JWA70" s="262"/>
      <c r="JWB70" s="262"/>
      <c r="JWC70" s="262"/>
      <c r="JWD70" s="1740"/>
      <c r="JWE70" s="1740"/>
      <c r="JWF70" s="1740"/>
      <c r="JWG70" s="349"/>
      <c r="JWH70" s="262"/>
      <c r="JWI70" s="262"/>
      <c r="JWJ70" s="262"/>
      <c r="JWK70" s="350"/>
      <c r="JWL70" s="262"/>
      <c r="JWM70" s="262"/>
      <c r="JWN70" s="262"/>
      <c r="JWO70" s="262"/>
      <c r="JWP70" s="262"/>
      <c r="JWQ70" s="262"/>
      <c r="JWR70" s="262"/>
      <c r="JWS70" s="262"/>
      <c r="JWT70" s="262"/>
      <c r="JWU70" s="1740"/>
      <c r="JWV70" s="1740"/>
      <c r="JWW70" s="1740"/>
      <c r="JWX70" s="349"/>
      <c r="JWY70" s="262"/>
      <c r="JWZ70" s="262"/>
      <c r="JXA70" s="262"/>
      <c r="JXB70" s="350"/>
      <c r="JXC70" s="262"/>
      <c r="JXD70" s="262"/>
      <c r="JXE70" s="262"/>
      <c r="JXF70" s="262"/>
      <c r="JXG70" s="262"/>
      <c r="JXH70" s="262"/>
      <c r="JXI70" s="262"/>
      <c r="JXJ70" s="262"/>
      <c r="JXK70" s="262"/>
      <c r="JXL70" s="1740"/>
      <c r="JXM70" s="1740"/>
      <c r="JXN70" s="1740"/>
      <c r="JXO70" s="349"/>
      <c r="JXP70" s="262"/>
      <c r="JXQ70" s="262"/>
      <c r="JXR70" s="262"/>
      <c r="JXS70" s="350"/>
      <c r="JXT70" s="262"/>
      <c r="JXU70" s="262"/>
      <c r="JXV70" s="262"/>
      <c r="JXW70" s="262"/>
      <c r="JXX70" s="262"/>
      <c r="JXY70" s="262"/>
      <c r="JXZ70" s="262"/>
      <c r="JYA70" s="262"/>
      <c r="JYB70" s="262"/>
      <c r="JYC70" s="1740"/>
      <c r="JYD70" s="1740"/>
      <c r="JYE70" s="1740"/>
      <c r="JYF70" s="349"/>
      <c r="JYG70" s="262"/>
      <c r="JYH70" s="262"/>
      <c r="JYI70" s="262"/>
      <c r="JYJ70" s="350"/>
      <c r="JYK70" s="262"/>
      <c r="JYL70" s="262"/>
      <c r="JYM70" s="262"/>
      <c r="JYN70" s="262"/>
      <c r="JYO70" s="262"/>
      <c r="JYP70" s="262"/>
      <c r="JYQ70" s="262"/>
      <c r="JYR70" s="262"/>
      <c r="JYS70" s="262"/>
      <c r="JYT70" s="1740"/>
      <c r="JYU70" s="1740"/>
      <c r="JYV70" s="1740"/>
      <c r="JYW70" s="349"/>
      <c r="JYX70" s="262"/>
      <c r="JYY70" s="262"/>
      <c r="JYZ70" s="262"/>
      <c r="JZA70" s="350"/>
      <c r="JZB70" s="262"/>
      <c r="JZC70" s="262"/>
      <c r="JZD70" s="262"/>
      <c r="JZE70" s="262"/>
      <c r="JZF70" s="262"/>
      <c r="JZG70" s="262"/>
      <c r="JZH70" s="262"/>
      <c r="JZI70" s="262"/>
      <c r="JZJ70" s="262"/>
      <c r="JZK70" s="1740"/>
      <c r="JZL70" s="1740"/>
      <c r="JZM70" s="1740"/>
      <c r="JZN70" s="349"/>
      <c r="JZO70" s="262"/>
      <c r="JZP70" s="262"/>
      <c r="JZQ70" s="262"/>
      <c r="JZR70" s="350"/>
      <c r="JZS70" s="262"/>
      <c r="JZT70" s="262"/>
      <c r="JZU70" s="262"/>
      <c r="JZV70" s="262"/>
      <c r="JZW70" s="262"/>
      <c r="JZX70" s="262"/>
      <c r="JZY70" s="262"/>
      <c r="JZZ70" s="262"/>
      <c r="KAA70" s="262"/>
      <c r="KAB70" s="1740"/>
      <c r="KAC70" s="1740"/>
      <c r="KAD70" s="1740"/>
      <c r="KAE70" s="349"/>
      <c r="KAF70" s="262"/>
      <c r="KAG70" s="262"/>
      <c r="KAH70" s="262"/>
      <c r="KAI70" s="350"/>
      <c r="KAJ70" s="262"/>
      <c r="KAK70" s="262"/>
      <c r="KAL70" s="262"/>
      <c r="KAM70" s="262"/>
      <c r="KAN70" s="262"/>
      <c r="KAO70" s="262"/>
      <c r="KAP70" s="262"/>
      <c r="KAQ70" s="262"/>
      <c r="KAR70" s="262"/>
      <c r="KAS70" s="1740"/>
      <c r="KAT70" s="1740"/>
      <c r="KAU70" s="1740"/>
      <c r="KAV70" s="349"/>
      <c r="KAW70" s="262"/>
      <c r="KAX70" s="262"/>
      <c r="KAY70" s="262"/>
      <c r="KAZ70" s="350"/>
      <c r="KBA70" s="262"/>
      <c r="KBB70" s="262"/>
      <c r="KBC70" s="262"/>
      <c r="KBD70" s="262"/>
      <c r="KBE70" s="262"/>
      <c r="KBF70" s="262"/>
      <c r="KBG70" s="262"/>
      <c r="KBH70" s="262"/>
      <c r="KBI70" s="262"/>
      <c r="KBJ70" s="1740"/>
      <c r="KBK70" s="1740"/>
      <c r="KBL70" s="1740"/>
      <c r="KBM70" s="349"/>
      <c r="KBN70" s="262"/>
      <c r="KBO70" s="262"/>
      <c r="KBP70" s="262"/>
      <c r="KBQ70" s="350"/>
      <c r="KBR70" s="262"/>
      <c r="KBS70" s="262"/>
      <c r="KBT70" s="262"/>
      <c r="KBU70" s="262"/>
      <c r="KBV70" s="262"/>
      <c r="KBW70" s="262"/>
      <c r="KBX70" s="262"/>
      <c r="KBY70" s="262"/>
      <c r="KBZ70" s="262"/>
      <c r="KCA70" s="1740"/>
      <c r="KCB70" s="1740"/>
      <c r="KCC70" s="1740"/>
      <c r="KCD70" s="349"/>
      <c r="KCE70" s="262"/>
      <c r="KCF70" s="262"/>
      <c r="KCG70" s="262"/>
      <c r="KCH70" s="350"/>
      <c r="KCI70" s="262"/>
      <c r="KCJ70" s="262"/>
      <c r="KCK70" s="262"/>
      <c r="KCL70" s="262"/>
      <c r="KCM70" s="262"/>
      <c r="KCN70" s="262"/>
      <c r="KCO70" s="262"/>
      <c r="KCP70" s="262"/>
      <c r="KCQ70" s="262"/>
      <c r="KCR70" s="1740"/>
      <c r="KCS70" s="1740"/>
      <c r="KCT70" s="1740"/>
      <c r="KCU70" s="349"/>
      <c r="KCV70" s="262"/>
      <c r="KCW70" s="262"/>
      <c r="KCX70" s="262"/>
      <c r="KCY70" s="350"/>
      <c r="KCZ70" s="262"/>
      <c r="KDA70" s="262"/>
      <c r="KDB70" s="262"/>
      <c r="KDC70" s="262"/>
      <c r="KDD70" s="262"/>
      <c r="KDE70" s="262"/>
      <c r="KDF70" s="262"/>
      <c r="KDG70" s="262"/>
      <c r="KDH70" s="262"/>
      <c r="KDI70" s="1740"/>
      <c r="KDJ70" s="1740"/>
      <c r="KDK70" s="1740"/>
      <c r="KDL70" s="349"/>
      <c r="KDM70" s="262"/>
      <c r="KDN70" s="262"/>
      <c r="KDO70" s="262"/>
      <c r="KDP70" s="350"/>
      <c r="KDQ70" s="262"/>
      <c r="KDR70" s="262"/>
      <c r="KDS70" s="262"/>
      <c r="KDT70" s="262"/>
      <c r="KDU70" s="262"/>
      <c r="KDV70" s="262"/>
      <c r="KDW70" s="262"/>
      <c r="KDX70" s="262"/>
      <c r="KDY70" s="262"/>
      <c r="KDZ70" s="1740"/>
      <c r="KEA70" s="1740"/>
      <c r="KEB70" s="1740"/>
      <c r="KEC70" s="349"/>
      <c r="KED70" s="262"/>
      <c r="KEE70" s="262"/>
      <c r="KEF70" s="262"/>
      <c r="KEG70" s="350"/>
      <c r="KEH70" s="262"/>
      <c r="KEI70" s="262"/>
      <c r="KEJ70" s="262"/>
      <c r="KEK70" s="262"/>
      <c r="KEL70" s="262"/>
      <c r="KEM70" s="262"/>
      <c r="KEN70" s="262"/>
      <c r="KEO70" s="262"/>
      <c r="KEP70" s="262"/>
      <c r="KEQ70" s="1740"/>
      <c r="KER70" s="1740"/>
      <c r="KES70" s="1740"/>
      <c r="KET70" s="349"/>
      <c r="KEU70" s="262"/>
      <c r="KEV70" s="262"/>
      <c r="KEW70" s="262"/>
      <c r="KEX70" s="350"/>
      <c r="KEY70" s="262"/>
      <c r="KEZ70" s="262"/>
      <c r="KFA70" s="262"/>
      <c r="KFB70" s="262"/>
      <c r="KFC70" s="262"/>
      <c r="KFD70" s="262"/>
      <c r="KFE70" s="262"/>
      <c r="KFF70" s="262"/>
      <c r="KFG70" s="262"/>
      <c r="KFH70" s="1740"/>
      <c r="KFI70" s="1740"/>
      <c r="KFJ70" s="1740"/>
      <c r="KFK70" s="349"/>
      <c r="KFL70" s="262"/>
      <c r="KFM70" s="262"/>
      <c r="KFN70" s="262"/>
      <c r="KFO70" s="350"/>
      <c r="KFP70" s="262"/>
      <c r="KFQ70" s="262"/>
      <c r="KFR70" s="262"/>
      <c r="KFS70" s="262"/>
      <c r="KFT70" s="262"/>
      <c r="KFU70" s="262"/>
      <c r="KFV70" s="262"/>
      <c r="KFW70" s="262"/>
      <c r="KFX70" s="262"/>
      <c r="KFY70" s="1740"/>
      <c r="KFZ70" s="1740"/>
      <c r="KGA70" s="1740"/>
      <c r="KGB70" s="349"/>
      <c r="KGC70" s="262"/>
      <c r="KGD70" s="262"/>
      <c r="KGE70" s="262"/>
      <c r="KGF70" s="350"/>
      <c r="KGG70" s="262"/>
      <c r="KGH70" s="262"/>
      <c r="KGI70" s="262"/>
      <c r="KGJ70" s="262"/>
      <c r="KGK70" s="262"/>
      <c r="KGL70" s="262"/>
      <c r="KGM70" s="262"/>
      <c r="KGN70" s="262"/>
      <c r="KGO70" s="262"/>
      <c r="KGP70" s="1740"/>
      <c r="KGQ70" s="1740"/>
      <c r="KGR70" s="1740"/>
      <c r="KGS70" s="349"/>
      <c r="KGT70" s="262"/>
      <c r="KGU70" s="262"/>
      <c r="KGV70" s="262"/>
      <c r="KGW70" s="350"/>
      <c r="KGX70" s="262"/>
      <c r="KGY70" s="262"/>
      <c r="KGZ70" s="262"/>
      <c r="KHA70" s="262"/>
      <c r="KHB70" s="262"/>
      <c r="KHC70" s="262"/>
      <c r="KHD70" s="262"/>
      <c r="KHE70" s="262"/>
      <c r="KHF70" s="262"/>
      <c r="KHG70" s="1740"/>
      <c r="KHH70" s="1740"/>
      <c r="KHI70" s="1740"/>
      <c r="KHJ70" s="349"/>
      <c r="KHK70" s="262"/>
      <c r="KHL70" s="262"/>
      <c r="KHM70" s="262"/>
      <c r="KHN70" s="350"/>
      <c r="KHO70" s="262"/>
      <c r="KHP70" s="262"/>
      <c r="KHQ70" s="262"/>
      <c r="KHR70" s="262"/>
      <c r="KHS70" s="262"/>
      <c r="KHT70" s="262"/>
      <c r="KHU70" s="262"/>
      <c r="KHV70" s="262"/>
      <c r="KHW70" s="262"/>
      <c r="KHX70" s="1740"/>
      <c r="KHY70" s="1740"/>
      <c r="KHZ70" s="1740"/>
      <c r="KIA70" s="349"/>
      <c r="KIB70" s="262"/>
      <c r="KIC70" s="262"/>
      <c r="KID70" s="262"/>
      <c r="KIE70" s="350"/>
      <c r="KIF70" s="262"/>
      <c r="KIG70" s="262"/>
      <c r="KIH70" s="262"/>
      <c r="KII70" s="262"/>
      <c r="KIJ70" s="262"/>
      <c r="KIK70" s="262"/>
      <c r="KIL70" s="262"/>
      <c r="KIM70" s="262"/>
      <c r="KIN70" s="262"/>
      <c r="KIO70" s="1740"/>
      <c r="KIP70" s="1740"/>
      <c r="KIQ70" s="1740"/>
      <c r="KIR70" s="349"/>
      <c r="KIS70" s="262"/>
      <c r="KIT70" s="262"/>
      <c r="KIU70" s="262"/>
      <c r="KIV70" s="350"/>
      <c r="KIW70" s="262"/>
      <c r="KIX70" s="262"/>
      <c r="KIY70" s="262"/>
      <c r="KIZ70" s="262"/>
      <c r="KJA70" s="262"/>
      <c r="KJB70" s="262"/>
      <c r="KJC70" s="262"/>
      <c r="KJD70" s="262"/>
      <c r="KJE70" s="262"/>
      <c r="KJF70" s="1740"/>
      <c r="KJG70" s="1740"/>
      <c r="KJH70" s="1740"/>
      <c r="KJI70" s="349"/>
      <c r="KJJ70" s="262"/>
      <c r="KJK70" s="262"/>
      <c r="KJL70" s="262"/>
      <c r="KJM70" s="350"/>
      <c r="KJN70" s="262"/>
      <c r="KJO70" s="262"/>
      <c r="KJP70" s="262"/>
      <c r="KJQ70" s="262"/>
      <c r="KJR70" s="262"/>
      <c r="KJS70" s="262"/>
      <c r="KJT70" s="262"/>
      <c r="KJU70" s="262"/>
      <c r="KJV70" s="262"/>
      <c r="KJW70" s="1740"/>
      <c r="KJX70" s="1740"/>
      <c r="KJY70" s="1740"/>
      <c r="KJZ70" s="349"/>
      <c r="KKA70" s="262"/>
      <c r="KKB70" s="262"/>
      <c r="KKC70" s="262"/>
      <c r="KKD70" s="350"/>
      <c r="KKE70" s="262"/>
      <c r="KKF70" s="262"/>
      <c r="KKG70" s="262"/>
      <c r="KKH70" s="262"/>
      <c r="KKI70" s="262"/>
      <c r="KKJ70" s="262"/>
      <c r="KKK70" s="262"/>
      <c r="KKL70" s="262"/>
      <c r="KKM70" s="262"/>
      <c r="KKN70" s="1740"/>
      <c r="KKO70" s="1740"/>
      <c r="KKP70" s="1740"/>
      <c r="KKQ70" s="349"/>
      <c r="KKR70" s="262"/>
      <c r="KKS70" s="262"/>
      <c r="KKT70" s="262"/>
      <c r="KKU70" s="350"/>
      <c r="KKV70" s="262"/>
      <c r="KKW70" s="262"/>
      <c r="KKX70" s="262"/>
      <c r="KKY70" s="262"/>
      <c r="KKZ70" s="262"/>
      <c r="KLA70" s="262"/>
      <c r="KLB70" s="262"/>
      <c r="KLC70" s="262"/>
      <c r="KLD70" s="262"/>
      <c r="KLE70" s="1740"/>
      <c r="KLF70" s="1740"/>
      <c r="KLG70" s="1740"/>
      <c r="KLH70" s="349"/>
      <c r="KLI70" s="262"/>
      <c r="KLJ70" s="262"/>
      <c r="KLK70" s="262"/>
      <c r="KLL70" s="350"/>
      <c r="KLM70" s="262"/>
      <c r="KLN70" s="262"/>
      <c r="KLO70" s="262"/>
      <c r="KLP70" s="262"/>
      <c r="KLQ70" s="262"/>
      <c r="KLR70" s="262"/>
      <c r="KLS70" s="262"/>
      <c r="KLT70" s="262"/>
      <c r="KLU70" s="262"/>
      <c r="KLV70" s="1740"/>
      <c r="KLW70" s="1740"/>
      <c r="KLX70" s="1740"/>
      <c r="KLY70" s="349"/>
      <c r="KLZ70" s="262"/>
      <c r="KMA70" s="262"/>
      <c r="KMB70" s="262"/>
      <c r="KMC70" s="350"/>
      <c r="KMD70" s="262"/>
      <c r="KME70" s="262"/>
      <c r="KMF70" s="262"/>
      <c r="KMG70" s="262"/>
      <c r="KMH70" s="262"/>
      <c r="KMI70" s="262"/>
      <c r="KMJ70" s="262"/>
      <c r="KMK70" s="262"/>
      <c r="KML70" s="262"/>
      <c r="KMM70" s="1740"/>
      <c r="KMN70" s="1740"/>
      <c r="KMO70" s="1740"/>
      <c r="KMP70" s="349"/>
      <c r="KMQ70" s="262"/>
      <c r="KMR70" s="262"/>
      <c r="KMS70" s="262"/>
      <c r="KMT70" s="350"/>
      <c r="KMU70" s="262"/>
      <c r="KMV70" s="262"/>
      <c r="KMW70" s="262"/>
      <c r="KMX70" s="262"/>
      <c r="KMY70" s="262"/>
      <c r="KMZ70" s="262"/>
      <c r="KNA70" s="262"/>
      <c r="KNB70" s="262"/>
      <c r="KNC70" s="262"/>
      <c r="KND70" s="1740"/>
      <c r="KNE70" s="1740"/>
      <c r="KNF70" s="1740"/>
      <c r="KNG70" s="349"/>
      <c r="KNH70" s="262"/>
      <c r="KNI70" s="262"/>
      <c r="KNJ70" s="262"/>
      <c r="KNK70" s="350"/>
      <c r="KNL70" s="262"/>
      <c r="KNM70" s="262"/>
      <c r="KNN70" s="262"/>
      <c r="KNO70" s="262"/>
      <c r="KNP70" s="262"/>
      <c r="KNQ70" s="262"/>
      <c r="KNR70" s="262"/>
      <c r="KNS70" s="262"/>
      <c r="KNT70" s="262"/>
      <c r="KNU70" s="1740"/>
      <c r="KNV70" s="1740"/>
      <c r="KNW70" s="1740"/>
      <c r="KNX70" s="349"/>
      <c r="KNY70" s="262"/>
      <c r="KNZ70" s="262"/>
      <c r="KOA70" s="262"/>
      <c r="KOB70" s="350"/>
      <c r="KOC70" s="262"/>
      <c r="KOD70" s="262"/>
      <c r="KOE70" s="262"/>
      <c r="KOF70" s="262"/>
      <c r="KOG70" s="262"/>
      <c r="KOH70" s="262"/>
      <c r="KOI70" s="262"/>
      <c r="KOJ70" s="262"/>
      <c r="KOK70" s="262"/>
      <c r="KOL70" s="1740"/>
      <c r="KOM70" s="1740"/>
      <c r="KON70" s="1740"/>
      <c r="KOO70" s="349"/>
      <c r="KOP70" s="262"/>
      <c r="KOQ70" s="262"/>
      <c r="KOR70" s="262"/>
      <c r="KOS70" s="350"/>
      <c r="KOT70" s="262"/>
      <c r="KOU70" s="262"/>
      <c r="KOV70" s="262"/>
      <c r="KOW70" s="262"/>
      <c r="KOX70" s="262"/>
      <c r="KOY70" s="262"/>
      <c r="KOZ70" s="262"/>
      <c r="KPA70" s="262"/>
      <c r="KPB70" s="262"/>
      <c r="KPC70" s="1740"/>
      <c r="KPD70" s="1740"/>
      <c r="KPE70" s="1740"/>
      <c r="KPF70" s="349"/>
      <c r="KPG70" s="262"/>
      <c r="KPH70" s="262"/>
      <c r="KPI70" s="262"/>
      <c r="KPJ70" s="350"/>
      <c r="KPK70" s="262"/>
      <c r="KPL70" s="262"/>
      <c r="KPM70" s="262"/>
      <c r="KPN70" s="262"/>
      <c r="KPO70" s="262"/>
      <c r="KPP70" s="262"/>
      <c r="KPQ70" s="262"/>
      <c r="KPR70" s="262"/>
      <c r="KPS70" s="262"/>
      <c r="KPT70" s="1740"/>
      <c r="KPU70" s="1740"/>
      <c r="KPV70" s="1740"/>
      <c r="KPW70" s="349"/>
      <c r="KPX70" s="262"/>
      <c r="KPY70" s="262"/>
      <c r="KPZ70" s="262"/>
      <c r="KQA70" s="350"/>
      <c r="KQB70" s="262"/>
      <c r="KQC70" s="262"/>
      <c r="KQD70" s="262"/>
      <c r="KQE70" s="262"/>
      <c r="KQF70" s="262"/>
      <c r="KQG70" s="262"/>
      <c r="KQH70" s="262"/>
      <c r="KQI70" s="262"/>
      <c r="KQJ70" s="262"/>
      <c r="KQK70" s="1740"/>
      <c r="KQL70" s="1740"/>
      <c r="KQM70" s="1740"/>
      <c r="KQN70" s="349"/>
      <c r="KQO70" s="262"/>
      <c r="KQP70" s="262"/>
      <c r="KQQ70" s="262"/>
      <c r="KQR70" s="350"/>
      <c r="KQS70" s="262"/>
      <c r="KQT70" s="262"/>
      <c r="KQU70" s="262"/>
      <c r="KQV70" s="262"/>
      <c r="KQW70" s="262"/>
      <c r="KQX70" s="262"/>
      <c r="KQY70" s="262"/>
      <c r="KQZ70" s="262"/>
      <c r="KRA70" s="262"/>
      <c r="KRB70" s="1740"/>
      <c r="KRC70" s="1740"/>
      <c r="KRD70" s="1740"/>
      <c r="KRE70" s="349"/>
      <c r="KRF70" s="262"/>
      <c r="KRG70" s="262"/>
      <c r="KRH70" s="262"/>
      <c r="KRI70" s="350"/>
      <c r="KRJ70" s="262"/>
      <c r="KRK70" s="262"/>
      <c r="KRL70" s="262"/>
      <c r="KRM70" s="262"/>
      <c r="KRN70" s="262"/>
      <c r="KRO70" s="262"/>
      <c r="KRP70" s="262"/>
      <c r="KRQ70" s="262"/>
      <c r="KRR70" s="262"/>
      <c r="KRS70" s="1740"/>
      <c r="KRT70" s="1740"/>
      <c r="KRU70" s="1740"/>
      <c r="KRV70" s="349"/>
      <c r="KRW70" s="262"/>
      <c r="KRX70" s="262"/>
      <c r="KRY70" s="262"/>
      <c r="KRZ70" s="350"/>
      <c r="KSA70" s="262"/>
      <c r="KSB70" s="262"/>
      <c r="KSC70" s="262"/>
      <c r="KSD70" s="262"/>
      <c r="KSE70" s="262"/>
      <c r="KSF70" s="262"/>
      <c r="KSG70" s="262"/>
      <c r="KSH70" s="262"/>
      <c r="KSI70" s="262"/>
      <c r="KSJ70" s="1740"/>
      <c r="KSK70" s="1740"/>
      <c r="KSL70" s="1740"/>
      <c r="KSM70" s="349"/>
      <c r="KSN70" s="262"/>
      <c r="KSO70" s="262"/>
      <c r="KSP70" s="262"/>
      <c r="KSQ70" s="350"/>
      <c r="KSR70" s="262"/>
      <c r="KSS70" s="262"/>
      <c r="KST70" s="262"/>
      <c r="KSU70" s="262"/>
      <c r="KSV70" s="262"/>
      <c r="KSW70" s="262"/>
      <c r="KSX70" s="262"/>
      <c r="KSY70" s="262"/>
      <c r="KSZ70" s="262"/>
      <c r="KTA70" s="1740"/>
      <c r="KTB70" s="1740"/>
      <c r="KTC70" s="1740"/>
      <c r="KTD70" s="349"/>
      <c r="KTE70" s="262"/>
      <c r="KTF70" s="262"/>
      <c r="KTG70" s="262"/>
      <c r="KTH70" s="350"/>
      <c r="KTI70" s="262"/>
      <c r="KTJ70" s="262"/>
      <c r="KTK70" s="262"/>
      <c r="KTL70" s="262"/>
      <c r="KTM70" s="262"/>
      <c r="KTN70" s="262"/>
      <c r="KTO70" s="262"/>
      <c r="KTP70" s="262"/>
      <c r="KTQ70" s="262"/>
      <c r="KTR70" s="1740"/>
      <c r="KTS70" s="1740"/>
      <c r="KTT70" s="1740"/>
      <c r="KTU70" s="349"/>
      <c r="KTV70" s="262"/>
      <c r="KTW70" s="262"/>
      <c r="KTX70" s="262"/>
      <c r="KTY70" s="350"/>
      <c r="KTZ70" s="262"/>
      <c r="KUA70" s="262"/>
      <c r="KUB70" s="262"/>
      <c r="KUC70" s="262"/>
      <c r="KUD70" s="262"/>
      <c r="KUE70" s="262"/>
      <c r="KUF70" s="262"/>
      <c r="KUG70" s="262"/>
      <c r="KUH70" s="262"/>
      <c r="KUI70" s="1740"/>
      <c r="KUJ70" s="1740"/>
      <c r="KUK70" s="1740"/>
      <c r="KUL70" s="349"/>
      <c r="KUM70" s="262"/>
      <c r="KUN70" s="262"/>
      <c r="KUO70" s="262"/>
      <c r="KUP70" s="350"/>
      <c r="KUQ70" s="262"/>
      <c r="KUR70" s="262"/>
      <c r="KUS70" s="262"/>
      <c r="KUT70" s="262"/>
      <c r="KUU70" s="262"/>
      <c r="KUV70" s="262"/>
      <c r="KUW70" s="262"/>
      <c r="KUX70" s="262"/>
      <c r="KUY70" s="262"/>
      <c r="KUZ70" s="1740"/>
      <c r="KVA70" s="1740"/>
      <c r="KVB70" s="1740"/>
      <c r="KVC70" s="349"/>
      <c r="KVD70" s="262"/>
      <c r="KVE70" s="262"/>
      <c r="KVF70" s="262"/>
      <c r="KVG70" s="350"/>
      <c r="KVH70" s="262"/>
      <c r="KVI70" s="262"/>
      <c r="KVJ70" s="262"/>
      <c r="KVK70" s="262"/>
      <c r="KVL70" s="262"/>
      <c r="KVM70" s="262"/>
      <c r="KVN70" s="262"/>
      <c r="KVO70" s="262"/>
      <c r="KVP70" s="262"/>
      <c r="KVQ70" s="1740"/>
      <c r="KVR70" s="1740"/>
      <c r="KVS70" s="1740"/>
      <c r="KVT70" s="349"/>
      <c r="KVU70" s="262"/>
      <c r="KVV70" s="262"/>
      <c r="KVW70" s="262"/>
      <c r="KVX70" s="350"/>
      <c r="KVY70" s="262"/>
      <c r="KVZ70" s="262"/>
      <c r="KWA70" s="262"/>
      <c r="KWB70" s="262"/>
      <c r="KWC70" s="262"/>
      <c r="KWD70" s="262"/>
      <c r="KWE70" s="262"/>
      <c r="KWF70" s="262"/>
      <c r="KWG70" s="262"/>
      <c r="KWH70" s="1740"/>
      <c r="KWI70" s="1740"/>
      <c r="KWJ70" s="1740"/>
      <c r="KWK70" s="349"/>
      <c r="KWL70" s="262"/>
      <c r="KWM70" s="262"/>
      <c r="KWN70" s="262"/>
      <c r="KWO70" s="350"/>
      <c r="KWP70" s="262"/>
      <c r="KWQ70" s="262"/>
      <c r="KWR70" s="262"/>
      <c r="KWS70" s="262"/>
      <c r="KWT70" s="262"/>
      <c r="KWU70" s="262"/>
      <c r="KWV70" s="262"/>
      <c r="KWW70" s="262"/>
      <c r="KWX70" s="262"/>
      <c r="KWY70" s="1740"/>
      <c r="KWZ70" s="1740"/>
      <c r="KXA70" s="1740"/>
      <c r="KXB70" s="349"/>
      <c r="KXC70" s="262"/>
      <c r="KXD70" s="262"/>
      <c r="KXE70" s="262"/>
      <c r="KXF70" s="350"/>
      <c r="KXG70" s="262"/>
      <c r="KXH70" s="262"/>
      <c r="KXI70" s="262"/>
      <c r="KXJ70" s="262"/>
      <c r="KXK70" s="262"/>
      <c r="KXL70" s="262"/>
      <c r="KXM70" s="262"/>
      <c r="KXN70" s="262"/>
      <c r="KXO70" s="262"/>
      <c r="KXP70" s="1740"/>
      <c r="KXQ70" s="1740"/>
      <c r="KXR70" s="1740"/>
      <c r="KXS70" s="349"/>
      <c r="KXT70" s="262"/>
      <c r="KXU70" s="262"/>
      <c r="KXV70" s="262"/>
      <c r="KXW70" s="350"/>
      <c r="KXX70" s="262"/>
      <c r="KXY70" s="262"/>
      <c r="KXZ70" s="262"/>
      <c r="KYA70" s="262"/>
      <c r="KYB70" s="262"/>
      <c r="KYC70" s="262"/>
      <c r="KYD70" s="262"/>
      <c r="KYE70" s="262"/>
      <c r="KYF70" s="262"/>
      <c r="KYG70" s="1740"/>
      <c r="KYH70" s="1740"/>
      <c r="KYI70" s="1740"/>
      <c r="KYJ70" s="349"/>
      <c r="KYK70" s="262"/>
      <c r="KYL70" s="262"/>
      <c r="KYM70" s="262"/>
      <c r="KYN70" s="350"/>
      <c r="KYO70" s="262"/>
      <c r="KYP70" s="262"/>
      <c r="KYQ70" s="262"/>
      <c r="KYR70" s="262"/>
      <c r="KYS70" s="262"/>
      <c r="KYT70" s="262"/>
      <c r="KYU70" s="262"/>
      <c r="KYV70" s="262"/>
      <c r="KYW70" s="262"/>
      <c r="KYX70" s="1740"/>
      <c r="KYY70" s="1740"/>
      <c r="KYZ70" s="1740"/>
      <c r="KZA70" s="349"/>
      <c r="KZB70" s="262"/>
      <c r="KZC70" s="262"/>
      <c r="KZD70" s="262"/>
      <c r="KZE70" s="350"/>
      <c r="KZF70" s="262"/>
      <c r="KZG70" s="262"/>
      <c r="KZH70" s="262"/>
      <c r="KZI70" s="262"/>
      <c r="KZJ70" s="262"/>
      <c r="KZK70" s="262"/>
      <c r="KZL70" s="262"/>
      <c r="KZM70" s="262"/>
      <c r="KZN70" s="262"/>
      <c r="KZO70" s="1740"/>
      <c r="KZP70" s="1740"/>
      <c r="KZQ70" s="1740"/>
      <c r="KZR70" s="349"/>
      <c r="KZS70" s="262"/>
      <c r="KZT70" s="262"/>
      <c r="KZU70" s="262"/>
      <c r="KZV70" s="350"/>
      <c r="KZW70" s="262"/>
      <c r="KZX70" s="262"/>
      <c r="KZY70" s="262"/>
      <c r="KZZ70" s="262"/>
      <c r="LAA70" s="262"/>
      <c r="LAB70" s="262"/>
      <c r="LAC70" s="262"/>
      <c r="LAD70" s="262"/>
      <c r="LAE70" s="262"/>
      <c r="LAF70" s="1740"/>
      <c r="LAG70" s="1740"/>
      <c r="LAH70" s="1740"/>
      <c r="LAI70" s="349"/>
      <c r="LAJ70" s="262"/>
      <c r="LAK70" s="262"/>
      <c r="LAL70" s="262"/>
      <c r="LAM70" s="350"/>
      <c r="LAN70" s="262"/>
      <c r="LAO70" s="262"/>
      <c r="LAP70" s="262"/>
      <c r="LAQ70" s="262"/>
      <c r="LAR70" s="262"/>
      <c r="LAS70" s="262"/>
      <c r="LAT70" s="262"/>
      <c r="LAU70" s="262"/>
      <c r="LAV70" s="262"/>
      <c r="LAW70" s="1740"/>
      <c r="LAX70" s="1740"/>
      <c r="LAY70" s="1740"/>
      <c r="LAZ70" s="349"/>
      <c r="LBA70" s="262"/>
      <c r="LBB70" s="262"/>
      <c r="LBC70" s="262"/>
      <c r="LBD70" s="350"/>
      <c r="LBE70" s="262"/>
      <c r="LBF70" s="262"/>
      <c r="LBG70" s="262"/>
      <c r="LBH70" s="262"/>
      <c r="LBI70" s="262"/>
      <c r="LBJ70" s="262"/>
      <c r="LBK70" s="262"/>
      <c r="LBL70" s="262"/>
      <c r="LBM70" s="262"/>
      <c r="LBN70" s="1740"/>
      <c r="LBO70" s="1740"/>
      <c r="LBP70" s="1740"/>
      <c r="LBQ70" s="349"/>
      <c r="LBR70" s="262"/>
      <c r="LBS70" s="262"/>
      <c r="LBT70" s="262"/>
      <c r="LBU70" s="350"/>
      <c r="LBV70" s="262"/>
      <c r="LBW70" s="262"/>
      <c r="LBX70" s="262"/>
      <c r="LBY70" s="262"/>
      <c r="LBZ70" s="262"/>
      <c r="LCA70" s="262"/>
      <c r="LCB70" s="262"/>
      <c r="LCC70" s="262"/>
      <c r="LCD70" s="262"/>
      <c r="LCE70" s="1740"/>
      <c r="LCF70" s="1740"/>
      <c r="LCG70" s="1740"/>
      <c r="LCH70" s="349"/>
      <c r="LCI70" s="262"/>
      <c r="LCJ70" s="262"/>
      <c r="LCK70" s="262"/>
      <c r="LCL70" s="350"/>
      <c r="LCM70" s="262"/>
      <c r="LCN70" s="262"/>
      <c r="LCO70" s="262"/>
      <c r="LCP70" s="262"/>
      <c r="LCQ70" s="262"/>
      <c r="LCR70" s="262"/>
      <c r="LCS70" s="262"/>
      <c r="LCT70" s="262"/>
      <c r="LCU70" s="262"/>
      <c r="LCV70" s="1740"/>
      <c r="LCW70" s="1740"/>
      <c r="LCX70" s="1740"/>
      <c r="LCY70" s="349"/>
      <c r="LCZ70" s="262"/>
      <c r="LDA70" s="262"/>
      <c r="LDB70" s="262"/>
      <c r="LDC70" s="350"/>
      <c r="LDD70" s="262"/>
      <c r="LDE70" s="262"/>
      <c r="LDF70" s="262"/>
      <c r="LDG70" s="262"/>
      <c r="LDH70" s="262"/>
      <c r="LDI70" s="262"/>
      <c r="LDJ70" s="262"/>
      <c r="LDK70" s="262"/>
      <c r="LDL70" s="262"/>
      <c r="LDM70" s="1740"/>
      <c r="LDN70" s="1740"/>
      <c r="LDO70" s="1740"/>
      <c r="LDP70" s="349"/>
      <c r="LDQ70" s="262"/>
      <c r="LDR70" s="262"/>
      <c r="LDS70" s="262"/>
      <c r="LDT70" s="350"/>
      <c r="LDU70" s="262"/>
      <c r="LDV70" s="262"/>
      <c r="LDW70" s="262"/>
      <c r="LDX70" s="262"/>
      <c r="LDY70" s="262"/>
      <c r="LDZ70" s="262"/>
      <c r="LEA70" s="262"/>
      <c r="LEB70" s="262"/>
      <c r="LEC70" s="262"/>
      <c r="LED70" s="1740"/>
      <c r="LEE70" s="1740"/>
      <c r="LEF70" s="1740"/>
      <c r="LEG70" s="349"/>
      <c r="LEH70" s="262"/>
      <c r="LEI70" s="262"/>
      <c r="LEJ70" s="262"/>
      <c r="LEK70" s="350"/>
      <c r="LEL70" s="262"/>
      <c r="LEM70" s="262"/>
      <c r="LEN70" s="262"/>
      <c r="LEO70" s="262"/>
      <c r="LEP70" s="262"/>
      <c r="LEQ70" s="262"/>
      <c r="LER70" s="262"/>
      <c r="LES70" s="262"/>
      <c r="LET70" s="262"/>
      <c r="LEU70" s="1740"/>
      <c r="LEV70" s="1740"/>
      <c r="LEW70" s="1740"/>
      <c r="LEX70" s="349"/>
      <c r="LEY70" s="262"/>
      <c r="LEZ70" s="262"/>
      <c r="LFA70" s="262"/>
      <c r="LFB70" s="350"/>
      <c r="LFC70" s="262"/>
      <c r="LFD70" s="262"/>
      <c r="LFE70" s="262"/>
      <c r="LFF70" s="262"/>
      <c r="LFG70" s="262"/>
      <c r="LFH70" s="262"/>
      <c r="LFI70" s="262"/>
      <c r="LFJ70" s="262"/>
      <c r="LFK70" s="262"/>
      <c r="LFL70" s="1740"/>
      <c r="LFM70" s="1740"/>
      <c r="LFN70" s="1740"/>
      <c r="LFO70" s="349"/>
      <c r="LFP70" s="262"/>
      <c r="LFQ70" s="262"/>
      <c r="LFR70" s="262"/>
      <c r="LFS70" s="350"/>
      <c r="LFT70" s="262"/>
      <c r="LFU70" s="262"/>
      <c r="LFV70" s="262"/>
      <c r="LFW70" s="262"/>
      <c r="LFX70" s="262"/>
      <c r="LFY70" s="262"/>
      <c r="LFZ70" s="262"/>
      <c r="LGA70" s="262"/>
      <c r="LGB70" s="262"/>
      <c r="LGC70" s="1740"/>
      <c r="LGD70" s="1740"/>
      <c r="LGE70" s="1740"/>
      <c r="LGF70" s="349"/>
      <c r="LGG70" s="262"/>
      <c r="LGH70" s="262"/>
      <c r="LGI70" s="262"/>
      <c r="LGJ70" s="350"/>
      <c r="LGK70" s="262"/>
      <c r="LGL70" s="262"/>
      <c r="LGM70" s="262"/>
      <c r="LGN70" s="262"/>
      <c r="LGO70" s="262"/>
      <c r="LGP70" s="262"/>
      <c r="LGQ70" s="262"/>
      <c r="LGR70" s="262"/>
      <c r="LGS70" s="262"/>
      <c r="LGT70" s="1740"/>
      <c r="LGU70" s="1740"/>
      <c r="LGV70" s="1740"/>
      <c r="LGW70" s="349"/>
      <c r="LGX70" s="262"/>
      <c r="LGY70" s="262"/>
      <c r="LGZ70" s="262"/>
      <c r="LHA70" s="350"/>
      <c r="LHB70" s="262"/>
      <c r="LHC70" s="262"/>
      <c r="LHD70" s="262"/>
      <c r="LHE70" s="262"/>
      <c r="LHF70" s="262"/>
      <c r="LHG70" s="262"/>
      <c r="LHH70" s="262"/>
      <c r="LHI70" s="262"/>
      <c r="LHJ70" s="262"/>
      <c r="LHK70" s="1740"/>
      <c r="LHL70" s="1740"/>
      <c r="LHM70" s="1740"/>
      <c r="LHN70" s="349"/>
      <c r="LHO70" s="262"/>
      <c r="LHP70" s="262"/>
      <c r="LHQ70" s="262"/>
      <c r="LHR70" s="350"/>
      <c r="LHS70" s="262"/>
      <c r="LHT70" s="262"/>
      <c r="LHU70" s="262"/>
      <c r="LHV70" s="262"/>
      <c r="LHW70" s="262"/>
      <c r="LHX70" s="262"/>
      <c r="LHY70" s="262"/>
      <c r="LHZ70" s="262"/>
      <c r="LIA70" s="262"/>
      <c r="LIB70" s="1740"/>
      <c r="LIC70" s="1740"/>
      <c r="LID70" s="1740"/>
      <c r="LIE70" s="349"/>
      <c r="LIF70" s="262"/>
      <c r="LIG70" s="262"/>
      <c r="LIH70" s="262"/>
      <c r="LII70" s="350"/>
      <c r="LIJ70" s="262"/>
      <c r="LIK70" s="262"/>
      <c r="LIL70" s="262"/>
      <c r="LIM70" s="262"/>
      <c r="LIN70" s="262"/>
      <c r="LIO70" s="262"/>
      <c r="LIP70" s="262"/>
      <c r="LIQ70" s="262"/>
      <c r="LIR70" s="262"/>
      <c r="LIS70" s="1740"/>
      <c r="LIT70" s="1740"/>
      <c r="LIU70" s="1740"/>
      <c r="LIV70" s="349"/>
      <c r="LIW70" s="262"/>
      <c r="LIX70" s="262"/>
      <c r="LIY70" s="262"/>
      <c r="LIZ70" s="350"/>
      <c r="LJA70" s="262"/>
      <c r="LJB70" s="262"/>
      <c r="LJC70" s="262"/>
      <c r="LJD70" s="262"/>
      <c r="LJE70" s="262"/>
      <c r="LJF70" s="262"/>
      <c r="LJG70" s="262"/>
      <c r="LJH70" s="262"/>
      <c r="LJI70" s="262"/>
      <c r="LJJ70" s="1740"/>
      <c r="LJK70" s="1740"/>
      <c r="LJL70" s="1740"/>
      <c r="LJM70" s="349"/>
      <c r="LJN70" s="262"/>
      <c r="LJO70" s="262"/>
      <c r="LJP70" s="262"/>
      <c r="LJQ70" s="350"/>
      <c r="LJR70" s="262"/>
      <c r="LJS70" s="262"/>
      <c r="LJT70" s="262"/>
      <c r="LJU70" s="262"/>
      <c r="LJV70" s="262"/>
      <c r="LJW70" s="262"/>
      <c r="LJX70" s="262"/>
      <c r="LJY70" s="262"/>
      <c r="LJZ70" s="262"/>
      <c r="LKA70" s="1740"/>
      <c r="LKB70" s="1740"/>
      <c r="LKC70" s="1740"/>
      <c r="LKD70" s="349"/>
      <c r="LKE70" s="262"/>
      <c r="LKF70" s="262"/>
      <c r="LKG70" s="262"/>
      <c r="LKH70" s="350"/>
      <c r="LKI70" s="262"/>
      <c r="LKJ70" s="262"/>
      <c r="LKK70" s="262"/>
      <c r="LKL70" s="262"/>
      <c r="LKM70" s="262"/>
      <c r="LKN70" s="262"/>
      <c r="LKO70" s="262"/>
      <c r="LKP70" s="262"/>
      <c r="LKQ70" s="262"/>
      <c r="LKR70" s="1740"/>
      <c r="LKS70" s="1740"/>
      <c r="LKT70" s="1740"/>
      <c r="LKU70" s="349"/>
      <c r="LKV70" s="262"/>
      <c r="LKW70" s="262"/>
      <c r="LKX70" s="262"/>
      <c r="LKY70" s="350"/>
      <c r="LKZ70" s="262"/>
      <c r="LLA70" s="262"/>
      <c r="LLB70" s="262"/>
      <c r="LLC70" s="262"/>
      <c r="LLD70" s="262"/>
      <c r="LLE70" s="262"/>
      <c r="LLF70" s="262"/>
      <c r="LLG70" s="262"/>
      <c r="LLH70" s="262"/>
      <c r="LLI70" s="1740"/>
      <c r="LLJ70" s="1740"/>
      <c r="LLK70" s="1740"/>
      <c r="LLL70" s="349"/>
      <c r="LLM70" s="262"/>
      <c r="LLN70" s="262"/>
      <c r="LLO70" s="262"/>
      <c r="LLP70" s="350"/>
      <c r="LLQ70" s="262"/>
      <c r="LLR70" s="262"/>
      <c r="LLS70" s="262"/>
      <c r="LLT70" s="262"/>
      <c r="LLU70" s="262"/>
      <c r="LLV70" s="262"/>
      <c r="LLW70" s="262"/>
      <c r="LLX70" s="262"/>
      <c r="LLY70" s="262"/>
      <c r="LLZ70" s="1740"/>
      <c r="LMA70" s="1740"/>
      <c r="LMB70" s="1740"/>
      <c r="LMC70" s="349"/>
      <c r="LMD70" s="262"/>
      <c r="LME70" s="262"/>
      <c r="LMF70" s="262"/>
      <c r="LMG70" s="350"/>
      <c r="LMH70" s="262"/>
      <c r="LMI70" s="262"/>
      <c r="LMJ70" s="262"/>
      <c r="LMK70" s="262"/>
      <c r="LML70" s="262"/>
      <c r="LMM70" s="262"/>
      <c r="LMN70" s="262"/>
      <c r="LMO70" s="262"/>
      <c r="LMP70" s="262"/>
      <c r="LMQ70" s="1740"/>
      <c r="LMR70" s="1740"/>
      <c r="LMS70" s="1740"/>
      <c r="LMT70" s="349"/>
      <c r="LMU70" s="262"/>
      <c r="LMV70" s="262"/>
      <c r="LMW70" s="262"/>
      <c r="LMX70" s="350"/>
      <c r="LMY70" s="262"/>
      <c r="LMZ70" s="262"/>
      <c r="LNA70" s="262"/>
      <c r="LNB70" s="262"/>
      <c r="LNC70" s="262"/>
      <c r="LND70" s="262"/>
      <c r="LNE70" s="262"/>
      <c r="LNF70" s="262"/>
      <c r="LNG70" s="262"/>
      <c r="LNH70" s="1740"/>
      <c r="LNI70" s="1740"/>
      <c r="LNJ70" s="1740"/>
      <c r="LNK70" s="349"/>
      <c r="LNL70" s="262"/>
      <c r="LNM70" s="262"/>
      <c r="LNN70" s="262"/>
      <c r="LNO70" s="350"/>
      <c r="LNP70" s="262"/>
      <c r="LNQ70" s="262"/>
      <c r="LNR70" s="262"/>
      <c r="LNS70" s="262"/>
      <c r="LNT70" s="262"/>
      <c r="LNU70" s="262"/>
      <c r="LNV70" s="262"/>
      <c r="LNW70" s="262"/>
      <c r="LNX70" s="262"/>
      <c r="LNY70" s="1740"/>
      <c r="LNZ70" s="1740"/>
      <c r="LOA70" s="1740"/>
      <c r="LOB70" s="349"/>
      <c r="LOC70" s="262"/>
      <c r="LOD70" s="262"/>
      <c r="LOE70" s="262"/>
      <c r="LOF70" s="350"/>
      <c r="LOG70" s="262"/>
      <c r="LOH70" s="262"/>
      <c r="LOI70" s="262"/>
      <c r="LOJ70" s="262"/>
      <c r="LOK70" s="262"/>
      <c r="LOL70" s="262"/>
      <c r="LOM70" s="262"/>
      <c r="LON70" s="262"/>
      <c r="LOO70" s="262"/>
      <c r="LOP70" s="1740"/>
      <c r="LOQ70" s="1740"/>
      <c r="LOR70" s="1740"/>
      <c r="LOS70" s="349"/>
      <c r="LOT70" s="262"/>
      <c r="LOU70" s="262"/>
      <c r="LOV70" s="262"/>
      <c r="LOW70" s="350"/>
      <c r="LOX70" s="262"/>
      <c r="LOY70" s="262"/>
      <c r="LOZ70" s="262"/>
      <c r="LPA70" s="262"/>
      <c r="LPB70" s="262"/>
      <c r="LPC70" s="262"/>
      <c r="LPD70" s="262"/>
      <c r="LPE70" s="262"/>
      <c r="LPF70" s="262"/>
      <c r="LPG70" s="1740"/>
      <c r="LPH70" s="1740"/>
      <c r="LPI70" s="1740"/>
      <c r="LPJ70" s="349"/>
      <c r="LPK70" s="262"/>
      <c r="LPL70" s="262"/>
      <c r="LPM70" s="262"/>
      <c r="LPN70" s="350"/>
      <c r="LPO70" s="262"/>
      <c r="LPP70" s="262"/>
      <c r="LPQ70" s="262"/>
      <c r="LPR70" s="262"/>
      <c r="LPS70" s="262"/>
      <c r="LPT70" s="262"/>
      <c r="LPU70" s="262"/>
      <c r="LPV70" s="262"/>
      <c r="LPW70" s="262"/>
      <c r="LPX70" s="1740"/>
      <c r="LPY70" s="1740"/>
      <c r="LPZ70" s="1740"/>
      <c r="LQA70" s="349"/>
      <c r="LQB70" s="262"/>
      <c r="LQC70" s="262"/>
      <c r="LQD70" s="262"/>
      <c r="LQE70" s="350"/>
      <c r="LQF70" s="262"/>
      <c r="LQG70" s="262"/>
      <c r="LQH70" s="262"/>
      <c r="LQI70" s="262"/>
      <c r="LQJ70" s="262"/>
      <c r="LQK70" s="262"/>
      <c r="LQL70" s="262"/>
      <c r="LQM70" s="262"/>
      <c r="LQN70" s="262"/>
      <c r="LQO70" s="1740"/>
      <c r="LQP70" s="1740"/>
      <c r="LQQ70" s="1740"/>
      <c r="LQR70" s="349"/>
      <c r="LQS70" s="262"/>
      <c r="LQT70" s="262"/>
      <c r="LQU70" s="262"/>
      <c r="LQV70" s="350"/>
      <c r="LQW70" s="262"/>
      <c r="LQX70" s="262"/>
      <c r="LQY70" s="262"/>
      <c r="LQZ70" s="262"/>
      <c r="LRA70" s="262"/>
      <c r="LRB70" s="262"/>
      <c r="LRC70" s="262"/>
      <c r="LRD70" s="262"/>
      <c r="LRE70" s="262"/>
      <c r="LRF70" s="1740"/>
      <c r="LRG70" s="1740"/>
      <c r="LRH70" s="1740"/>
      <c r="LRI70" s="349"/>
      <c r="LRJ70" s="262"/>
      <c r="LRK70" s="262"/>
      <c r="LRL70" s="262"/>
      <c r="LRM70" s="350"/>
      <c r="LRN70" s="262"/>
      <c r="LRO70" s="262"/>
      <c r="LRP70" s="262"/>
      <c r="LRQ70" s="262"/>
      <c r="LRR70" s="262"/>
      <c r="LRS70" s="262"/>
      <c r="LRT70" s="262"/>
      <c r="LRU70" s="262"/>
      <c r="LRV70" s="262"/>
      <c r="LRW70" s="1740"/>
      <c r="LRX70" s="1740"/>
      <c r="LRY70" s="1740"/>
      <c r="LRZ70" s="349"/>
      <c r="LSA70" s="262"/>
      <c r="LSB70" s="262"/>
      <c r="LSC70" s="262"/>
      <c r="LSD70" s="350"/>
      <c r="LSE70" s="262"/>
      <c r="LSF70" s="262"/>
      <c r="LSG70" s="262"/>
      <c r="LSH70" s="262"/>
      <c r="LSI70" s="262"/>
      <c r="LSJ70" s="262"/>
      <c r="LSK70" s="262"/>
      <c r="LSL70" s="262"/>
      <c r="LSM70" s="262"/>
      <c r="LSN70" s="1740"/>
      <c r="LSO70" s="1740"/>
      <c r="LSP70" s="1740"/>
      <c r="LSQ70" s="349"/>
      <c r="LSR70" s="262"/>
      <c r="LSS70" s="262"/>
      <c r="LST70" s="262"/>
      <c r="LSU70" s="350"/>
      <c r="LSV70" s="262"/>
      <c r="LSW70" s="262"/>
      <c r="LSX70" s="262"/>
      <c r="LSY70" s="262"/>
      <c r="LSZ70" s="262"/>
      <c r="LTA70" s="262"/>
      <c r="LTB70" s="262"/>
      <c r="LTC70" s="262"/>
      <c r="LTD70" s="262"/>
      <c r="LTE70" s="1740"/>
      <c r="LTF70" s="1740"/>
      <c r="LTG70" s="1740"/>
      <c r="LTH70" s="349"/>
      <c r="LTI70" s="262"/>
      <c r="LTJ70" s="262"/>
      <c r="LTK70" s="262"/>
      <c r="LTL70" s="350"/>
      <c r="LTM70" s="262"/>
      <c r="LTN70" s="262"/>
      <c r="LTO70" s="262"/>
      <c r="LTP70" s="262"/>
      <c r="LTQ70" s="262"/>
      <c r="LTR70" s="262"/>
      <c r="LTS70" s="262"/>
      <c r="LTT70" s="262"/>
      <c r="LTU70" s="262"/>
      <c r="LTV70" s="1740"/>
      <c r="LTW70" s="1740"/>
      <c r="LTX70" s="1740"/>
      <c r="LTY70" s="349"/>
      <c r="LTZ70" s="262"/>
      <c r="LUA70" s="262"/>
      <c r="LUB70" s="262"/>
      <c r="LUC70" s="350"/>
      <c r="LUD70" s="262"/>
      <c r="LUE70" s="262"/>
      <c r="LUF70" s="262"/>
      <c r="LUG70" s="262"/>
      <c r="LUH70" s="262"/>
      <c r="LUI70" s="262"/>
      <c r="LUJ70" s="262"/>
      <c r="LUK70" s="262"/>
      <c r="LUL70" s="262"/>
      <c r="LUM70" s="1740"/>
      <c r="LUN70" s="1740"/>
      <c r="LUO70" s="1740"/>
      <c r="LUP70" s="349"/>
      <c r="LUQ70" s="262"/>
      <c r="LUR70" s="262"/>
      <c r="LUS70" s="262"/>
      <c r="LUT70" s="350"/>
      <c r="LUU70" s="262"/>
      <c r="LUV70" s="262"/>
      <c r="LUW70" s="262"/>
      <c r="LUX70" s="262"/>
      <c r="LUY70" s="262"/>
      <c r="LUZ70" s="262"/>
      <c r="LVA70" s="262"/>
      <c r="LVB70" s="262"/>
      <c r="LVC70" s="262"/>
      <c r="LVD70" s="1740"/>
      <c r="LVE70" s="1740"/>
      <c r="LVF70" s="1740"/>
      <c r="LVG70" s="349"/>
      <c r="LVH70" s="262"/>
      <c r="LVI70" s="262"/>
      <c r="LVJ70" s="262"/>
      <c r="LVK70" s="350"/>
      <c r="LVL70" s="262"/>
      <c r="LVM70" s="262"/>
      <c r="LVN70" s="262"/>
      <c r="LVO70" s="262"/>
      <c r="LVP70" s="262"/>
      <c r="LVQ70" s="262"/>
      <c r="LVR70" s="262"/>
      <c r="LVS70" s="262"/>
      <c r="LVT70" s="262"/>
      <c r="LVU70" s="1740"/>
      <c r="LVV70" s="1740"/>
      <c r="LVW70" s="1740"/>
      <c r="LVX70" s="349"/>
      <c r="LVY70" s="262"/>
      <c r="LVZ70" s="262"/>
      <c r="LWA70" s="262"/>
      <c r="LWB70" s="350"/>
      <c r="LWC70" s="262"/>
      <c r="LWD70" s="262"/>
      <c r="LWE70" s="262"/>
      <c r="LWF70" s="262"/>
      <c r="LWG70" s="262"/>
      <c r="LWH70" s="262"/>
      <c r="LWI70" s="262"/>
      <c r="LWJ70" s="262"/>
      <c r="LWK70" s="262"/>
      <c r="LWL70" s="1740"/>
      <c r="LWM70" s="1740"/>
      <c r="LWN70" s="1740"/>
      <c r="LWO70" s="349"/>
      <c r="LWP70" s="262"/>
      <c r="LWQ70" s="262"/>
      <c r="LWR70" s="262"/>
      <c r="LWS70" s="350"/>
      <c r="LWT70" s="262"/>
      <c r="LWU70" s="262"/>
      <c r="LWV70" s="262"/>
      <c r="LWW70" s="262"/>
      <c r="LWX70" s="262"/>
      <c r="LWY70" s="262"/>
      <c r="LWZ70" s="262"/>
      <c r="LXA70" s="262"/>
      <c r="LXB70" s="262"/>
      <c r="LXC70" s="1740"/>
      <c r="LXD70" s="1740"/>
      <c r="LXE70" s="1740"/>
      <c r="LXF70" s="349"/>
      <c r="LXG70" s="262"/>
      <c r="LXH70" s="262"/>
      <c r="LXI70" s="262"/>
      <c r="LXJ70" s="350"/>
      <c r="LXK70" s="262"/>
      <c r="LXL70" s="262"/>
      <c r="LXM70" s="262"/>
      <c r="LXN70" s="262"/>
      <c r="LXO70" s="262"/>
      <c r="LXP70" s="262"/>
      <c r="LXQ70" s="262"/>
      <c r="LXR70" s="262"/>
      <c r="LXS70" s="262"/>
      <c r="LXT70" s="1740"/>
      <c r="LXU70" s="1740"/>
      <c r="LXV70" s="1740"/>
      <c r="LXW70" s="349"/>
      <c r="LXX70" s="262"/>
      <c r="LXY70" s="262"/>
      <c r="LXZ70" s="262"/>
      <c r="LYA70" s="350"/>
      <c r="LYB70" s="262"/>
      <c r="LYC70" s="262"/>
      <c r="LYD70" s="262"/>
      <c r="LYE70" s="262"/>
      <c r="LYF70" s="262"/>
      <c r="LYG70" s="262"/>
      <c r="LYH70" s="262"/>
      <c r="LYI70" s="262"/>
      <c r="LYJ70" s="262"/>
      <c r="LYK70" s="1740"/>
      <c r="LYL70" s="1740"/>
      <c r="LYM70" s="1740"/>
      <c r="LYN70" s="349"/>
      <c r="LYO70" s="262"/>
      <c r="LYP70" s="262"/>
      <c r="LYQ70" s="262"/>
      <c r="LYR70" s="350"/>
      <c r="LYS70" s="262"/>
      <c r="LYT70" s="262"/>
      <c r="LYU70" s="262"/>
      <c r="LYV70" s="262"/>
      <c r="LYW70" s="262"/>
      <c r="LYX70" s="262"/>
      <c r="LYY70" s="262"/>
      <c r="LYZ70" s="262"/>
      <c r="LZA70" s="262"/>
      <c r="LZB70" s="1740"/>
      <c r="LZC70" s="1740"/>
      <c r="LZD70" s="1740"/>
      <c r="LZE70" s="349"/>
      <c r="LZF70" s="262"/>
      <c r="LZG70" s="262"/>
      <c r="LZH70" s="262"/>
      <c r="LZI70" s="350"/>
      <c r="LZJ70" s="262"/>
      <c r="LZK70" s="262"/>
      <c r="LZL70" s="262"/>
      <c r="LZM70" s="262"/>
      <c r="LZN70" s="262"/>
      <c r="LZO70" s="262"/>
      <c r="LZP70" s="262"/>
      <c r="LZQ70" s="262"/>
      <c r="LZR70" s="262"/>
      <c r="LZS70" s="1740"/>
      <c r="LZT70" s="1740"/>
      <c r="LZU70" s="1740"/>
      <c r="LZV70" s="349"/>
      <c r="LZW70" s="262"/>
      <c r="LZX70" s="262"/>
      <c r="LZY70" s="262"/>
      <c r="LZZ70" s="350"/>
      <c r="MAA70" s="262"/>
      <c r="MAB70" s="262"/>
      <c r="MAC70" s="262"/>
      <c r="MAD70" s="262"/>
      <c r="MAE70" s="262"/>
      <c r="MAF70" s="262"/>
      <c r="MAG70" s="262"/>
      <c r="MAH70" s="262"/>
      <c r="MAI70" s="262"/>
      <c r="MAJ70" s="1740"/>
      <c r="MAK70" s="1740"/>
      <c r="MAL70" s="1740"/>
      <c r="MAM70" s="349"/>
      <c r="MAN70" s="262"/>
      <c r="MAO70" s="262"/>
      <c r="MAP70" s="262"/>
      <c r="MAQ70" s="350"/>
      <c r="MAR70" s="262"/>
      <c r="MAS70" s="262"/>
      <c r="MAT70" s="262"/>
      <c r="MAU70" s="262"/>
      <c r="MAV70" s="262"/>
      <c r="MAW70" s="262"/>
      <c r="MAX70" s="262"/>
      <c r="MAY70" s="262"/>
      <c r="MAZ70" s="262"/>
      <c r="MBA70" s="1740"/>
      <c r="MBB70" s="1740"/>
      <c r="MBC70" s="1740"/>
      <c r="MBD70" s="349"/>
      <c r="MBE70" s="262"/>
      <c r="MBF70" s="262"/>
      <c r="MBG70" s="262"/>
      <c r="MBH70" s="350"/>
      <c r="MBI70" s="262"/>
      <c r="MBJ70" s="262"/>
      <c r="MBK70" s="262"/>
      <c r="MBL70" s="262"/>
      <c r="MBM70" s="262"/>
      <c r="MBN70" s="262"/>
      <c r="MBO70" s="262"/>
      <c r="MBP70" s="262"/>
      <c r="MBQ70" s="262"/>
      <c r="MBR70" s="1740"/>
      <c r="MBS70" s="1740"/>
      <c r="MBT70" s="1740"/>
      <c r="MBU70" s="349"/>
      <c r="MBV70" s="262"/>
      <c r="MBW70" s="262"/>
      <c r="MBX70" s="262"/>
      <c r="MBY70" s="350"/>
      <c r="MBZ70" s="262"/>
      <c r="MCA70" s="262"/>
      <c r="MCB70" s="262"/>
      <c r="MCC70" s="262"/>
      <c r="MCD70" s="262"/>
      <c r="MCE70" s="262"/>
      <c r="MCF70" s="262"/>
      <c r="MCG70" s="262"/>
      <c r="MCH70" s="262"/>
      <c r="MCI70" s="1740"/>
      <c r="MCJ70" s="1740"/>
      <c r="MCK70" s="1740"/>
      <c r="MCL70" s="349"/>
      <c r="MCM70" s="262"/>
      <c r="MCN70" s="262"/>
      <c r="MCO70" s="262"/>
      <c r="MCP70" s="350"/>
      <c r="MCQ70" s="262"/>
      <c r="MCR70" s="262"/>
      <c r="MCS70" s="262"/>
      <c r="MCT70" s="262"/>
      <c r="MCU70" s="262"/>
      <c r="MCV70" s="262"/>
      <c r="MCW70" s="262"/>
      <c r="MCX70" s="262"/>
      <c r="MCY70" s="262"/>
      <c r="MCZ70" s="1740"/>
      <c r="MDA70" s="1740"/>
      <c r="MDB70" s="1740"/>
      <c r="MDC70" s="349"/>
      <c r="MDD70" s="262"/>
      <c r="MDE70" s="262"/>
      <c r="MDF70" s="262"/>
      <c r="MDG70" s="350"/>
      <c r="MDH70" s="262"/>
      <c r="MDI70" s="262"/>
      <c r="MDJ70" s="262"/>
      <c r="MDK70" s="262"/>
      <c r="MDL70" s="262"/>
      <c r="MDM70" s="262"/>
      <c r="MDN70" s="262"/>
      <c r="MDO70" s="262"/>
      <c r="MDP70" s="262"/>
      <c r="MDQ70" s="1740"/>
      <c r="MDR70" s="1740"/>
      <c r="MDS70" s="1740"/>
      <c r="MDT70" s="349"/>
      <c r="MDU70" s="262"/>
      <c r="MDV70" s="262"/>
      <c r="MDW70" s="262"/>
      <c r="MDX70" s="350"/>
      <c r="MDY70" s="262"/>
      <c r="MDZ70" s="262"/>
      <c r="MEA70" s="262"/>
      <c r="MEB70" s="262"/>
      <c r="MEC70" s="262"/>
      <c r="MED70" s="262"/>
      <c r="MEE70" s="262"/>
      <c r="MEF70" s="262"/>
      <c r="MEG70" s="262"/>
      <c r="MEH70" s="1740"/>
      <c r="MEI70" s="1740"/>
      <c r="MEJ70" s="1740"/>
      <c r="MEK70" s="349"/>
      <c r="MEL70" s="262"/>
      <c r="MEM70" s="262"/>
      <c r="MEN70" s="262"/>
      <c r="MEO70" s="350"/>
      <c r="MEP70" s="262"/>
      <c r="MEQ70" s="262"/>
      <c r="MER70" s="262"/>
      <c r="MES70" s="262"/>
      <c r="MET70" s="262"/>
      <c r="MEU70" s="262"/>
      <c r="MEV70" s="262"/>
      <c r="MEW70" s="262"/>
      <c r="MEX70" s="262"/>
      <c r="MEY70" s="1740"/>
      <c r="MEZ70" s="1740"/>
      <c r="MFA70" s="1740"/>
      <c r="MFB70" s="349"/>
      <c r="MFC70" s="262"/>
      <c r="MFD70" s="262"/>
      <c r="MFE70" s="262"/>
      <c r="MFF70" s="350"/>
      <c r="MFG70" s="262"/>
      <c r="MFH70" s="262"/>
      <c r="MFI70" s="262"/>
      <c r="MFJ70" s="262"/>
      <c r="MFK70" s="262"/>
      <c r="MFL70" s="262"/>
      <c r="MFM70" s="262"/>
      <c r="MFN70" s="262"/>
      <c r="MFO70" s="262"/>
      <c r="MFP70" s="1740"/>
      <c r="MFQ70" s="1740"/>
      <c r="MFR70" s="1740"/>
      <c r="MFS70" s="349"/>
      <c r="MFT70" s="262"/>
      <c r="MFU70" s="262"/>
      <c r="MFV70" s="262"/>
      <c r="MFW70" s="350"/>
      <c r="MFX70" s="262"/>
      <c r="MFY70" s="262"/>
      <c r="MFZ70" s="262"/>
      <c r="MGA70" s="262"/>
      <c r="MGB70" s="262"/>
      <c r="MGC70" s="262"/>
      <c r="MGD70" s="262"/>
      <c r="MGE70" s="262"/>
      <c r="MGF70" s="262"/>
      <c r="MGG70" s="1740"/>
      <c r="MGH70" s="1740"/>
      <c r="MGI70" s="1740"/>
      <c r="MGJ70" s="349"/>
      <c r="MGK70" s="262"/>
      <c r="MGL70" s="262"/>
      <c r="MGM70" s="262"/>
      <c r="MGN70" s="350"/>
      <c r="MGO70" s="262"/>
      <c r="MGP70" s="262"/>
      <c r="MGQ70" s="262"/>
      <c r="MGR70" s="262"/>
      <c r="MGS70" s="262"/>
      <c r="MGT70" s="262"/>
      <c r="MGU70" s="262"/>
      <c r="MGV70" s="262"/>
      <c r="MGW70" s="262"/>
      <c r="MGX70" s="1740"/>
      <c r="MGY70" s="1740"/>
      <c r="MGZ70" s="1740"/>
      <c r="MHA70" s="349"/>
      <c r="MHB70" s="262"/>
      <c r="MHC70" s="262"/>
      <c r="MHD70" s="262"/>
      <c r="MHE70" s="350"/>
      <c r="MHF70" s="262"/>
      <c r="MHG70" s="262"/>
      <c r="MHH70" s="262"/>
      <c r="MHI70" s="262"/>
      <c r="MHJ70" s="262"/>
      <c r="MHK70" s="262"/>
      <c r="MHL70" s="262"/>
      <c r="MHM70" s="262"/>
      <c r="MHN70" s="262"/>
      <c r="MHO70" s="1740"/>
      <c r="MHP70" s="1740"/>
      <c r="MHQ70" s="1740"/>
      <c r="MHR70" s="349"/>
      <c r="MHS70" s="262"/>
      <c r="MHT70" s="262"/>
      <c r="MHU70" s="262"/>
      <c r="MHV70" s="350"/>
      <c r="MHW70" s="262"/>
      <c r="MHX70" s="262"/>
      <c r="MHY70" s="262"/>
      <c r="MHZ70" s="262"/>
      <c r="MIA70" s="262"/>
      <c r="MIB70" s="262"/>
      <c r="MIC70" s="262"/>
      <c r="MID70" s="262"/>
      <c r="MIE70" s="262"/>
      <c r="MIF70" s="1740"/>
      <c r="MIG70" s="1740"/>
      <c r="MIH70" s="1740"/>
      <c r="MII70" s="349"/>
      <c r="MIJ70" s="262"/>
      <c r="MIK70" s="262"/>
      <c r="MIL70" s="262"/>
      <c r="MIM70" s="350"/>
      <c r="MIN70" s="262"/>
      <c r="MIO70" s="262"/>
      <c r="MIP70" s="262"/>
      <c r="MIQ70" s="262"/>
      <c r="MIR70" s="262"/>
      <c r="MIS70" s="262"/>
      <c r="MIT70" s="262"/>
      <c r="MIU70" s="262"/>
      <c r="MIV70" s="262"/>
      <c r="MIW70" s="1740"/>
      <c r="MIX70" s="1740"/>
      <c r="MIY70" s="1740"/>
      <c r="MIZ70" s="349"/>
      <c r="MJA70" s="262"/>
      <c r="MJB70" s="262"/>
      <c r="MJC70" s="262"/>
      <c r="MJD70" s="350"/>
      <c r="MJE70" s="262"/>
      <c r="MJF70" s="262"/>
      <c r="MJG70" s="262"/>
      <c r="MJH70" s="262"/>
      <c r="MJI70" s="262"/>
      <c r="MJJ70" s="262"/>
      <c r="MJK70" s="262"/>
      <c r="MJL70" s="262"/>
      <c r="MJM70" s="262"/>
      <c r="MJN70" s="1740"/>
      <c r="MJO70" s="1740"/>
      <c r="MJP70" s="1740"/>
      <c r="MJQ70" s="349"/>
      <c r="MJR70" s="262"/>
      <c r="MJS70" s="262"/>
      <c r="MJT70" s="262"/>
      <c r="MJU70" s="350"/>
      <c r="MJV70" s="262"/>
      <c r="MJW70" s="262"/>
      <c r="MJX70" s="262"/>
      <c r="MJY70" s="262"/>
      <c r="MJZ70" s="262"/>
      <c r="MKA70" s="262"/>
      <c r="MKB70" s="262"/>
      <c r="MKC70" s="262"/>
      <c r="MKD70" s="262"/>
      <c r="MKE70" s="1740"/>
      <c r="MKF70" s="1740"/>
      <c r="MKG70" s="1740"/>
      <c r="MKH70" s="349"/>
      <c r="MKI70" s="262"/>
      <c r="MKJ70" s="262"/>
      <c r="MKK70" s="262"/>
      <c r="MKL70" s="350"/>
      <c r="MKM70" s="262"/>
      <c r="MKN70" s="262"/>
      <c r="MKO70" s="262"/>
      <c r="MKP70" s="262"/>
      <c r="MKQ70" s="262"/>
      <c r="MKR70" s="262"/>
      <c r="MKS70" s="262"/>
      <c r="MKT70" s="262"/>
      <c r="MKU70" s="262"/>
      <c r="MKV70" s="1740"/>
      <c r="MKW70" s="1740"/>
      <c r="MKX70" s="1740"/>
      <c r="MKY70" s="349"/>
      <c r="MKZ70" s="262"/>
      <c r="MLA70" s="262"/>
      <c r="MLB70" s="262"/>
      <c r="MLC70" s="350"/>
      <c r="MLD70" s="262"/>
      <c r="MLE70" s="262"/>
      <c r="MLF70" s="262"/>
      <c r="MLG70" s="262"/>
      <c r="MLH70" s="262"/>
      <c r="MLI70" s="262"/>
      <c r="MLJ70" s="262"/>
      <c r="MLK70" s="262"/>
      <c r="MLL70" s="262"/>
      <c r="MLM70" s="1740"/>
      <c r="MLN70" s="1740"/>
      <c r="MLO70" s="1740"/>
      <c r="MLP70" s="349"/>
      <c r="MLQ70" s="262"/>
      <c r="MLR70" s="262"/>
      <c r="MLS70" s="262"/>
      <c r="MLT70" s="350"/>
      <c r="MLU70" s="262"/>
      <c r="MLV70" s="262"/>
      <c r="MLW70" s="262"/>
      <c r="MLX70" s="262"/>
      <c r="MLY70" s="262"/>
      <c r="MLZ70" s="262"/>
      <c r="MMA70" s="262"/>
      <c r="MMB70" s="262"/>
      <c r="MMC70" s="262"/>
      <c r="MMD70" s="1740"/>
      <c r="MME70" s="1740"/>
      <c r="MMF70" s="1740"/>
      <c r="MMG70" s="349"/>
      <c r="MMH70" s="262"/>
      <c r="MMI70" s="262"/>
      <c r="MMJ70" s="262"/>
      <c r="MMK70" s="350"/>
      <c r="MML70" s="262"/>
      <c r="MMM70" s="262"/>
      <c r="MMN70" s="262"/>
      <c r="MMO70" s="262"/>
      <c r="MMP70" s="262"/>
      <c r="MMQ70" s="262"/>
      <c r="MMR70" s="262"/>
      <c r="MMS70" s="262"/>
      <c r="MMT70" s="262"/>
      <c r="MMU70" s="1740"/>
      <c r="MMV70" s="1740"/>
      <c r="MMW70" s="1740"/>
      <c r="MMX70" s="349"/>
      <c r="MMY70" s="262"/>
      <c r="MMZ70" s="262"/>
      <c r="MNA70" s="262"/>
      <c r="MNB70" s="350"/>
      <c r="MNC70" s="262"/>
      <c r="MND70" s="262"/>
      <c r="MNE70" s="262"/>
      <c r="MNF70" s="262"/>
      <c r="MNG70" s="262"/>
      <c r="MNH70" s="262"/>
      <c r="MNI70" s="262"/>
      <c r="MNJ70" s="262"/>
      <c r="MNK70" s="262"/>
      <c r="MNL70" s="1740"/>
      <c r="MNM70" s="1740"/>
      <c r="MNN70" s="1740"/>
      <c r="MNO70" s="349"/>
      <c r="MNP70" s="262"/>
      <c r="MNQ70" s="262"/>
      <c r="MNR70" s="262"/>
      <c r="MNS70" s="350"/>
      <c r="MNT70" s="262"/>
      <c r="MNU70" s="262"/>
      <c r="MNV70" s="262"/>
      <c r="MNW70" s="262"/>
      <c r="MNX70" s="262"/>
      <c r="MNY70" s="262"/>
      <c r="MNZ70" s="262"/>
      <c r="MOA70" s="262"/>
      <c r="MOB70" s="262"/>
      <c r="MOC70" s="1740"/>
      <c r="MOD70" s="1740"/>
      <c r="MOE70" s="1740"/>
      <c r="MOF70" s="349"/>
      <c r="MOG70" s="262"/>
      <c r="MOH70" s="262"/>
      <c r="MOI70" s="262"/>
      <c r="MOJ70" s="350"/>
      <c r="MOK70" s="262"/>
      <c r="MOL70" s="262"/>
      <c r="MOM70" s="262"/>
      <c r="MON70" s="262"/>
      <c r="MOO70" s="262"/>
      <c r="MOP70" s="262"/>
      <c r="MOQ70" s="262"/>
      <c r="MOR70" s="262"/>
      <c r="MOS70" s="262"/>
      <c r="MOT70" s="1740"/>
      <c r="MOU70" s="1740"/>
      <c r="MOV70" s="1740"/>
      <c r="MOW70" s="349"/>
      <c r="MOX70" s="262"/>
      <c r="MOY70" s="262"/>
      <c r="MOZ70" s="262"/>
      <c r="MPA70" s="350"/>
      <c r="MPB70" s="262"/>
      <c r="MPC70" s="262"/>
      <c r="MPD70" s="262"/>
      <c r="MPE70" s="262"/>
      <c r="MPF70" s="262"/>
      <c r="MPG70" s="262"/>
      <c r="MPH70" s="262"/>
      <c r="MPI70" s="262"/>
      <c r="MPJ70" s="262"/>
      <c r="MPK70" s="1740"/>
      <c r="MPL70" s="1740"/>
      <c r="MPM70" s="1740"/>
      <c r="MPN70" s="349"/>
      <c r="MPO70" s="262"/>
      <c r="MPP70" s="262"/>
      <c r="MPQ70" s="262"/>
      <c r="MPR70" s="350"/>
      <c r="MPS70" s="262"/>
      <c r="MPT70" s="262"/>
      <c r="MPU70" s="262"/>
      <c r="MPV70" s="262"/>
      <c r="MPW70" s="262"/>
      <c r="MPX70" s="262"/>
      <c r="MPY70" s="262"/>
      <c r="MPZ70" s="262"/>
      <c r="MQA70" s="262"/>
      <c r="MQB70" s="1740"/>
      <c r="MQC70" s="1740"/>
      <c r="MQD70" s="1740"/>
      <c r="MQE70" s="349"/>
      <c r="MQF70" s="262"/>
      <c r="MQG70" s="262"/>
      <c r="MQH70" s="262"/>
      <c r="MQI70" s="350"/>
      <c r="MQJ70" s="262"/>
      <c r="MQK70" s="262"/>
      <c r="MQL70" s="262"/>
      <c r="MQM70" s="262"/>
      <c r="MQN70" s="262"/>
      <c r="MQO70" s="262"/>
      <c r="MQP70" s="262"/>
      <c r="MQQ70" s="262"/>
      <c r="MQR70" s="262"/>
      <c r="MQS70" s="1740"/>
      <c r="MQT70" s="1740"/>
      <c r="MQU70" s="1740"/>
      <c r="MQV70" s="349"/>
      <c r="MQW70" s="262"/>
      <c r="MQX70" s="262"/>
      <c r="MQY70" s="262"/>
      <c r="MQZ70" s="350"/>
      <c r="MRA70" s="262"/>
      <c r="MRB70" s="262"/>
      <c r="MRC70" s="262"/>
      <c r="MRD70" s="262"/>
      <c r="MRE70" s="262"/>
      <c r="MRF70" s="262"/>
      <c r="MRG70" s="262"/>
      <c r="MRH70" s="262"/>
      <c r="MRI70" s="262"/>
      <c r="MRJ70" s="1740"/>
      <c r="MRK70" s="1740"/>
      <c r="MRL70" s="1740"/>
      <c r="MRM70" s="349"/>
      <c r="MRN70" s="262"/>
      <c r="MRO70" s="262"/>
      <c r="MRP70" s="262"/>
      <c r="MRQ70" s="350"/>
      <c r="MRR70" s="262"/>
      <c r="MRS70" s="262"/>
      <c r="MRT70" s="262"/>
      <c r="MRU70" s="262"/>
      <c r="MRV70" s="262"/>
      <c r="MRW70" s="262"/>
      <c r="MRX70" s="262"/>
      <c r="MRY70" s="262"/>
      <c r="MRZ70" s="262"/>
      <c r="MSA70" s="1740"/>
      <c r="MSB70" s="1740"/>
      <c r="MSC70" s="1740"/>
      <c r="MSD70" s="349"/>
      <c r="MSE70" s="262"/>
      <c r="MSF70" s="262"/>
      <c r="MSG70" s="262"/>
      <c r="MSH70" s="350"/>
      <c r="MSI70" s="262"/>
      <c r="MSJ70" s="262"/>
      <c r="MSK70" s="262"/>
      <c r="MSL70" s="262"/>
      <c r="MSM70" s="262"/>
      <c r="MSN70" s="262"/>
      <c r="MSO70" s="262"/>
      <c r="MSP70" s="262"/>
      <c r="MSQ70" s="262"/>
      <c r="MSR70" s="1740"/>
      <c r="MSS70" s="1740"/>
      <c r="MST70" s="1740"/>
      <c r="MSU70" s="349"/>
      <c r="MSV70" s="262"/>
      <c r="MSW70" s="262"/>
      <c r="MSX70" s="262"/>
      <c r="MSY70" s="350"/>
      <c r="MSZ70" s="262"/>
      <c r="MTA70" s="262"/>
      <c r="MTB70" s="262"/>
      <c r="MTC70" s="262"/>
      <c r="MTD70" s="262"/>
      <c r="MTE70" s="262"/>
      <c r="MTF70" s="262"/>
      <c r="MTG70" s="262"/>
      <c r="MTH70" s="262"/>
      <c r="MTI70" s="1740"/>
      <c r="MTJ70" s="1740"/>
      <c r="MTK70" s="1740"/>
      <c r="MTL70" s="349"/>
      <c r="MTM70" s="262"/>
      <c r="MTN70" s="262"/>
      <c r="MTO70" s="262"/>
      <c r="MTP70" s="350"/>
      <c r="MTQ70" s="262"/>
      <c r="MTR70" s="262"/>
      <c r="MTS70" s="262"/>
      <c r="MTT70" s="262"/>
      <c r="MTU70" s="262"/>
      <c r="MTV70" s="262"/>
      <c r="MTW70" s="262"/>
      <c r="MTX70" s="262"/>
      <c r="MTY70" s="262"/>
      <c r="MTZ70" s="1740"/>
      <c r="MUA70" s="1740"/>
      <c r="MUB70" s="1740"/>
      <c r="MUC70" s="349"/>
      <c r="MUD70" s="262"/>
      <c r="MUE70" s="262"/>
      <c r="MUF70" s="262"/>
      <c r="MUG70" s="350"/>
      <c r="MUH70" s="262"/>
      <c r="MUI70" s="262"/>
      <c r="MUJ70" s="262"/>
      <c r="MUK70" s="262"/>
      <c r="MUL70" s="262"/>
      <c r="MUM70" s="262"/>
      <c r="MUN70" s="262"/>
      <c r="MUO70" s="262"/>
      <c r="MUP70" s="262"/>
      <c r="MUQ70" s="1740"/>
      <c r="MUR70" s="1740"/>
      <c r="MUS70" s="1740"/>
      <c r="MUT70" s="349"/>
      <c r="MUU70" s="262"/>
      <c r="MUV70" s="262"/>
      <c r="MUW70" s="262"/>
      <c r="MUX70" s="350"/>
      <c r="MUY70" s="262"/>
      <c r="MUZ70" s="262"/>
      <c r="MVA70" s="262"/>
      <c r="MVB70" s="262"/>
      <c r="MVC70" s="262"/>
      <c r="MVD70" s="262"/>
      <c r="MVE70" s="262"/>
      <c r="MVF70" s="262"/>
      <c r="MVG70" s="262"/>
      <c r="MVH70" s="1740"/>
      <c r="MVI70" s="1740"/>
      <c r="MVJ70" s="1740"/>
      <c r="MVK70" s="349"/>
      <c r="MVL70" s="262"/>
      <c r="MVM70" s="262"/>
      <c r="MVN70" s="262"/>
      <c r="MVO70" s="350"/>
      <c r="MVP70" s="262"/>
      <c r="MVQ70" s="262"/>
      <c r="MVR70" s="262"/>
      <c r="MVS70" s="262"/>
      <c r="MVT70" s="262"/>
      <c r="MVU70" s="262"/>
      <c r="MVV70" s="262"/>
      <c r="MVW70" s="262"/>
      <c r="MVX70" s="262"/>
      <c r="MVY70" s="1740"/>
      <c r="MVZ70" s="1740"/>
      <c r="MWA70" s="1740"/>
      <c r="MWB70" s="349"/>
      <c r="MWC70" s="262"/>
      <c r="MWD70" s="262"/>
      <c r="MWE70" s="262"/>
      <c r="MWF70" s="350"/>
      <c r="MWG70" s="262"/>
      <c r="MWH70" s="262"/>
      <c r="MWI70" s="262"/>
      <c r="MWJ70" s="262"/>
      <c r="MWK70" s="262"/>
      <c r="MWL70" s="262"/>
      <c r="MWM70" s="262"/>
      <c r="MWN70" s="262"/>
      <c r="MWO70" s="262"/>
      <c r="MWP70" s="1740"/>
      <c r="MWQ70" s="1740"/>
      <c r="MWR70" s="1740"/>
      <c r="MWS70" s="349"/>
      <c r="MWT70" s="262"/>
      <c r="MWU70" s="262"/>
      <c r="MWV70" s="262"/>
      <c r="MWW70" s="350"/>
      <c r="MWX70" s="262"/>
      <c r="MWY70" s="262"/>
      <c r="MWZ70" s="262"/>
      <c r="MXA70" s="262"/>
      <c r="MXB70" s="262"/>
      <c r="MXC70" s="262"/>
      <c r="MXD70" s="262"/>
      <c r="MXE70" s="262"/>
      <c r="MXF70" s="262"/>
      <c r="MXG70" s="1740"/>
      <c r="MXH70" s="1740"/>
      <c r="MXI70" s="1740"/>
      <c r="MXJ70" s="349"/>
      <c r="MXK70" s="262"/>
      <c r="MXL70" s="262"/>
      <c r="MXM70" s="262"/>
      <c r="MXN70" s="350"/>
      <c r="MXO70" s="262"/>
      <c r="MXP70" s="262"/>
      <c r="MXQ70" s="262"/>
      <c r="MXR70" s="262"/>
      <c r="MXS70" s="262"/>
      <c r="MXT70" s="262"/>
      <c r="MXU70" s="262"/>
      <c r="MXV70" s="262"/>
      <c r="MXW70" s="262"/>
      <c r="MXX70" s="1740"/>
      <c r="MXY70" s="1740"/>
      <c r="MXZ70" s="1740"/>
      <c r="MYA70" s="349"/>
      <c r="MYB70" s="262"/>
      <c r="MYC70" s="262"/>
      <c r="MYD70" s="262"/>
      <c r="MYE70" s="350"/>
      <c r="MYF70" s="262"/>
      <c r="MYG70" s="262"/>
      <c r="MYH70" s="262"/>
      <c r="MYI70" s="262"/>
      <c r="MYJ70" s="262"/>
      <c r="MYK70" s="262"/>
      <c r="MYL70" s="262"/>
      <c r="MYM70" s="262"/>
      <c r="MYN70" s="262"/>
      <c r="MYO70" s="1740"/>
      <c r="MYP70" s="1740"/>
      <c r="MYQ70" s="1740"/>
      <c r="MYR70" s="349"/>
      <c r="MYS70" s="262"/>
      <c r="MYT70" s="262"/>
      <c r="MYU70" s="262"/>
      <c r="MYV70" s="350"/>
      <c r="MYW70" s="262"/>
      <c r="MYX70" s="262"/>
      <c r="MYY70" s="262"/>
      <c r="MYZ70" s="262"/>
      <c r="MZA70" s="262"/>
      <c r="MZB70" s="262"/>
      <c r="MZC70" s="262"/>
      <c r="MZD70" s="262"/>
      <c r="MZE70" s="262"/>
      <c r="MZF70" s="1740"/>
      <c r="MZG70" s="1740"/>
      <c r="MZH70" s="1740"/>
      <c r="MZI70" s="349"/>
      <c r="MZJ70" s="262"/>
      <c r="MZK70" s="262"/>
      <c r="MZL70" s="262"/>
      <c r="MZM70" s="350"/>
      <c r="MZN70" s="262"/>
      <c r="MZO70" s="262"/>
      <c r="MZP70" s="262"/>
      <c r="MZQ70" s="262"/>
      <c r="MZR70" s="262"/>
      <c r="MZS70" s="262"/>
      <c r="MZT70" s="262"/>
      <c r="MZU70" s="262"/>
      <c r="MZV70" s="262"/>
      <c r="MZW70" s="1740"/>
      <c r="MZX70" s="1740"/>
      <c r="MZY70" s="1740"/>
      <c r="MZZ70" s="349"/>
      <c r="NAA70" s="262"/>
      <c r="NAB70" s="262"/>
      <c r="NAC70" s="262"/>
      <c r="NAD70" s="350"/>
      <c r="NAE70" s="262"/>
      <c r="NAF70" s="262"/>
      <c r="NAG70" s="262"/>
      <c r="NAH70" s="262"/>
      <c r="NAI70" s="262"/>
      <c r="NAJ70" s="262"/>
      <c r="NAK70" s="262"/>
      <c r="NAL70" s="262"/>
      <c r="NAM70" s="262"/>
      <c r="NAN70" s="1740"/>
      <c r="NAO70" s="1740"/>
      <c r="NAP70" s="1740"/>
      <c r="NAQ70" s="349"/>
      <c r="NAR70" s="262"/>
      <c r="NAS70" s="262"/>
      <c r="NAT70" s="262"/>
      <c r="NAU70" s="350"/>
      <c r="NAV70" s="262"/>
      <c r="NAW70" s="262"/>
      <c r="NAX70" s="262"/>
      <c r="NAY70" s="262"/>
      <c r="NAZ70" s="262"/>
      <c r="NBA70" s="262"/>
      <c r="NBB70" s="262"/>
      <c r="NBC70" s="262"/>
      <c r="NBD70" s="262"/>
      <c r="NBE70" s="1740"/>
      <c r="NBF70" s="1740"/>
      <c r="NBG70" s="1740"/>
      <c r="NBH70" s="349"/>
      <c r="NBI70" s="262"/>
      <c r="NBJ70" s="262"/>
      <c r="NBK70" s="262"/>
      <c r="NBL70" s="350"/>
      <c r="NBM70" s="262"/>
      <c r="NBN70" s="262"/>
      <c r="NBO70" s="262"/>
      <c r="NBP70" s="262"/>
      <c r="NBQ70" s="262"/>
      <c r="NBR70" s="262"/>
      <c r="NBS70" s="262"/>
      <c r="NBT70" s="262"/>
      <c r="NBU70" s="262"/>
      <c r="NBV70" s="1740"/>
      <c r="NBW70" s="1740"/>
      <c r="NBX70" s="1740"/>
      <c r="NBY70" s="349"/>
      <c r="NBZ70" s="262"/>
      <c r="NCA70" s="262"/>
      <c r="NCB70" s="262"/>
      <c r="NCC70" s="350"/>
      <c r="NCD70" s="262"/>
      <c r="NCE70" s="262"/>
      <c r="NCF70" s="262"/>
      <c r="NCG70" s="262"/>
      <c r="NCH70" s="262"/>
      <c r="NCI70" s="262"/>
      <c r="NCJ70" s="262"/>
      <c r="NCK70" s="262"/>
      <c r="NCL70" s="262"/>
      <c r="NCM70" s="1740"/>
      <c r="NCN70" s="1740"/>
      <c r="NCO70" s="1740"/>
      <c r="NCP70" s="349"/>
      <c r="NCQ70" s="262"/>
      <c r="NCR70" s="262"/>
      <c r="NCS70" s="262"/>
      <c r="NCT70" s="350"/>
      <c r="NCU70" s="262"/>
      <c r="NCV70" s="262"/>
      <c r="NCW70" s="262"/>
      <c r="NCX70" s="262"/>
      <c r="NCY70" s="262"/>
      <c r="NCZ70" s="262"/>
      <c r="NDA70" s="262"/>
      <c r="NDB70" s="262"/>
      <c r="NDC70" s="262"/>
      <c r="NDD70" s="1740"/>
      <c r="NDE70" s="1740"/>
      <c r="NDF70" s="1740"/>
      <c r="NDG70" s="349"/>
      <c r="NDH70" s="262"/>
      <c r="NDI70" s="262"/>
      <c r="NDJ70" s="262"/>
      <c r="NDK70" s="350"/>
      <c r="NDL70" s="262"/>
      <c r="NDM70" s="262"/>
      <c r="NDN70" s="262"/>
      <c r="NDO70" s="262"/>
      <c r="NDP70" s="262"/>
      <c r="NDQ70" s="262"/>
      <c r="NDR70" s="262"/>
      <c r="NDS70" s="262"/>
      <c r="NDT70" s="262"/>
      <c r="NDU70" s="1740"/>
      <c r="NDV70" s="1740"/>
      <c r="NDW70" s="1740"/>
      <c r="NDX70" s="349"/>
      <c r="NDY70" s="262"/>
      <c r="NDZ70" s="262"/>
      <c r="NEA70" s="262"/>
      <c r="NEB70" s="350"/>
      <c r="NEC70" s="262"/>
      <c r="NED70" s="262"/>
      <c r="NEE70" s="262"/>
      <c r="NEF70" s="262"/>
      <c r="NEG70" s="262"/>
      <c r="NEH70" s="262"/>
      <c r="NEI70" s="262"/>
      <c r="NEJ70" s="262"/>
      <c r="NEK70" s="262"/>
      <c r="NEL70" s="1740"/>
      <c r="NEM70" s="1740"/>
      <c r="NEN70" s="1740"/>
      <c r="NEO70" s="349"/>
      <c r="NEP70" s="262"/>
      <c r="NEQ70" s="262"/>
      <c r="NER70" s="262"/>
      <c r="NES70" s="350"/>
      <c r="NET70" s="262"/>
      <c r="NEU70" s="262"/>
      <c r="NEV70" s="262"/>
      <c r="NEW70" s="262"/>
      <c r="NEX70" s="262"/>
      <c r="NEY70" s="262"/>
      <c r="NEZ70" s="262"/>
      <c r="NFA70" s="262"/>
      <c r="NFB70" s="262"/>
      <c r="NFC70" s="1740"/>
      <c r="NFD70" s="1740"/>
      <c r="NFE70" s="1740"/>
      <c r="NFF70" s="349"/>
      <c r="NFG70" s="262"/>
      <c r="NFH70" s="262"/>
      <c r="NFI70" s="262"/>
      <c r="NFJ70" s="350"/>
      <c r="NFK70" s="262"/>
      <c r="NFL70" s="262"/>
      <c r="NFM70" s="262"/>
      <c r="NFN70" s="262"/>
      <c r="NFO70" s="262"/>
      <c r="NFP70" s="262"/>
      <c r="NFQ70" s="262"/>
      <c r="NFR70" s="262"/>
      <c r="NFS70" s="262"/>
      <c r="NFT70" s="1740"/>
      <c r="NFU70" s="1740"/>
      <c r="NFV70" s="1740"/>
      <c r="NFW70" s="349"/>
      <c r="NFX70" s="262"/>
      <c r="NFY70" s="262"/>
      <c r="NFZ70" s="262"/>
      <c r="NGA70" s="350"/>
      <c r="NGB70" s="262"/>
      <c r="NGC70" s="262"/>
      <c r="NGD70" s="262"/>
      <c r="NGE70" s="262"/>
      <c r="NGF70" s="262"/>
      <c r="NGG70" s="262"/>
      <c r="NGH70" s="262"/>
      <c r="NGI70" s="262"/>
      <c r="NGJ70" s="262"/>
      <c r="NGK70" s="1740"/>
      <c r="NGL70" s="1740"/>
      <c r="NGM70" s="1740"/>
      <c r="NGN70" s="349"/>
      <c r="NGO70" s="262"/>
      <c r="NGP70" s="262"/>
      <c r="NGQ70" s="262"/>
      <c r="NGR70" s="350"/>
      <c r="NGS70" s="262"/>
      <c r="NGT70" s="262"/>
      <c r="NGU70" s="262"/>
      <c r="NGV70" s="262"/>
      <c r="NGW70" s="262"/>
      <c r="NGX70" s="262"/>
      <c r="NGY70" s="262"/>
      <c r="NGZ70" s="262"/>
      <c r="NHA70" s="262"/>
      <c r="NHB70" s="1740"/>
      <c r="NHC70" s="1740"/>
      <c r="NHD70" s="1740"/>
      <c r="NHE70" s="349"/>
      <c r="NHF70" s="262"/>
      <c r="NHG70" s="262"/>
      <c r="NHH70" s="262"/>
      <c r="NHI70" s="350"/>
      <c r="NHJ70" s="262"/>
      <c r="NHK70" s="262"/>
      <c r="NHL70" s="262"/>
      <c r="NHM70" s="262"/>
      <c r="NHN70" s="262"/>
      <c r="NHO70" s="262"/>
      <c r="NHP70" s="262"/>
      <c r="NHQ70" s="262"/>
      <c r="NHR70" s="262"/>
      <c r="NHS70" s="1740"/>
      <c r="NHT70" s="1740"/>
      <c r="NHU70" s="1740"/>
      <c r="NHV70" s="349"/>
      <c r="NHW70" s="262"/>
      <c r="NHX70" s="262"/>
      <c r="NHY70" s="262"/>
      <c r="NHZ70" s="350"/>
      <c r="NIA70" s="262"/>
      <c r="NIB70" s="262"/>
      <c r="NIC70" s="262"/>
      <c r="NID70" s="262"/>
      <c r="NIE70" s="262"/>
      <c r="NIF70" s="262"/>
      <c r="NIG70" s="262"/>
      <c r="NIH70" s="262"/>
      <c r="NII70" s="262"/>
      <c r="NIJ70" s="1740"/>
      <c r="NIK70" s="1740"/>
      <c r="NIL70" s="1740"/>
      <c r="NIM70" s="349"/>
      <c r="NIN70" s="262"/>
      <c r="NIO70" s="262"/>
      <c r="NIP70" s="262"/>
      <c r="NIQ70" s="350"/>
      <c r="NIR70" s="262"/>
      <c r="NIS70" s="262"/>
      <c r="NIT70" s="262"/>
      <c r="NIU70" s="262"/>
      <c r="NIV70" s="262"/>
      <c r="NIW70" s="262"/>
      <c r="NIX70" s="262"/>
      <c r="NIY70" s="262"/>
      <c r="NIZ70" s="262"/>
      <c r="NJA70" s="1740"/>
      <c r="NJB70" s="1740"/>
      <c r="NJC70" s="1740"/>
      <c r="NJD70" s="349"/>
      <c r="NJE70" s="262"/>
      <c r="NJF70" s="262"/>
      <c r="NJG70" s="262"/>
      <c r="NJH70" s="350"/>
      <c r="NJI70" s="262"/>
      <c r="NJJ70" s="262"/>
      <c r="NJK70" s="262"/>
      <c r="NJL70" s="262"/>
      <c r="NJM70" s="262"/>
      <c r="NJN70" s="262"/>
      <c r="NJO70" s="262"/>
      <c r="NJP70" s="262"/>
      <c r="NJQ70" s="262"/>
      <c r="NJR70" s="1740"/>
      <c r="NJS70" s="1740"/>
      <c r="NJT70" s="1740"/>
      <c r="NJU70" s="349"/>
      <c r="NJV70" s="262"/>
      <c r="NJW70" s="262"/>
      <c r="NJX70" s="262"/>
      <c r="NJY70" s="350"/>
      <c r="NJZ70" s="262"/>
      <c r="NKA70" s="262"/>
      <c r="NKB70" s="262"/>
      <c r="NKC70" s="262"/>
      <c r="NKD70" s="262"/>
      <c r="NKE70" s="262"/>
      <c r="NKF70" s="262"/>
      <c r="NKG70" s="262"/>
      <c r="NKH70" s="262"/>
      <c r="NKI70" s="1740"/>
      <c r="NKJ70" s="1740"/>
      <c r="NKK70" s="1740"/>
      <c r="NKL70" s="349"/>
      <c r="NKM70" s="262"/>
      <c r="NKN70" s="262"/>
      <c r="NKO70" s="262"/>
      <c r="NKP70" s="350"/>
      <c r="NKQ70" s="262"/>
      <c r="NKR70" s="262"/>
      <c r="NKS70" s="262"/>
      <c r="NKT70" s="262"/>
      <c r="NKU70" s="262"/>
      <c r="NKV70" s="262"/>
      <c r="NKW70" s="262"/>
      <c r="NKX70" s="262"/>
      <c r="NKY70" s="262"/>
      <c r="NKZ70" s="1740"/>
      <c r="NLA70" s="1740"/>
      <c r="NLB70" s="1740"/>
      <c r="NLC70" s="349"/>
      <c r="NLD70" s="262"/>
      <c r="NLE70" s="262"/>
      <c r="NLF70" s="262"/>
      <c r="NLG70" s="350"/>
      <c r="NLH70" s="262"/>
      <c r="NLI70" s="262"/>
      <c r="NLJ70" s="262"/>
      <c r="NLK70" s="262"/>
      <c r="NLL70" s="262"/>
      <c r="NLM70" s="262"/>
      <c r="NLN70" s="262"/>
      <c r="NLO70" s="262"/>
      <c r="NLP70" s="262"/>
      <c r="NLQ70" s="1740"/>
      <c r="NLR70" s="1740"/>
      <c r="NLS70" s="1740"/>
      <c r="NLT70" s="349"/>
      <c r="NLU70" s="262"/>
      <c r="NLV70" s="262"/>
      <c r="NLW70" s="262"/>
      <c r="NLX70" s="350"/>
      <c r="NLY70" s="262"/>
      <c r="NLZ70" s="262"/>
      <c r="NMA70" s="262"/>
      <c r="NMB70" s="262"/>
      <c r="NMC70" s="262"/>
      <c r="NMD70" s="262"/>
      <c r="NME70" s="262"/>
      <c r="NMF70" s="262"/>
      <c r="NMG70" s="262"/>
      <c r="NMH70" s="1740"/>
      <c r="NMI70" s="1740"/>
      <c r="NMJ70" s="1740"/>
      <c r="NMK70" s="349"/>
      <c r="NML70" s="262"/>
      <c r="NMM70" s="262"/>
      <c r="NMN70" s="262"/>
      <c r="NMO70" s="350"/>
      <c r="NMP70" s="262"/>
      <c r="NMQ70" s="262"/>
      <c r="NMR70" s="262"/>
      <c r="NMS70" s="262"/>
      <c r="NMT70" s="262"/>
      <c r="NMU70" s="262"/>
      <c r="NMV70" s="262"/>
      <c r="NMW70" s="262"/>
      <c r="NMX70" s="262"/>
      <c r="NMY70" s="1740"/>
      <c r="NMZ70" s="1740"/>
      <c r="NNA70" s="1740"/>
      <c r="NNB70" s="349"/>
      <c r="NNC70" s="262"/>
      <c r="NND70" s="262"/>
      <c r="NNE70" s="262"/>
      <c r="NNF70" s="350"/>
      <c r="NNG70" s="262"/>
      <c r="NNH70" s="262"/>
      <c r="NNI70" s="262"/>
      <c r="NNJ70" s="262"/>
      <c r="NNK70" s="262"/>
      <c r="NNL70" s="262"/>
      <c r="NNM70" s="262"/>
      <c r="NNN70" s="262"/>
      <c r="NNO70" s="262"/>
      <c r="NNP70" s="1740"/>
      <c r="NNQ70" s="1740"/>
      <c r="NNR70" s="1740"/>
      <c r="NNS70" s="349"/>
      <c r="NNT70" s="262"/>
      <c r="NNU70" s="262"/>
      <c r="NNV70" s="262"/>
      <c r="NNW70" s="350"/>
      <c r="NNX70" s="262"/>
      <c r="NNY70" s="262"/>
      <c r="NNZ70" s="262"/>
      <c r="NOA70" s="262"/>
      <c r="NOB70" s="262"/>
      <c r="NOC70" s="262"/>
      <c r="NOD70" s="262"/>
      <c r="NOE70" s="262"/>
      <c r="NOF70" s="262"/>
      <c r="NOG70" s="1740"/>
      <c r="NOH70" s="1740"/>
      <c r="NOI70" s="1740"/>
      <c r="NOJ70" s="349"/>
      <c r="NOK70" s="262"/>
      <c r="NOL70" s="262"/>
      <c r="NOM70" s="262"/>
      <c r="NON70" s="350"/>
      <c r="NOO70" s="262"/>
      <c r="NOP70" s="262"/>
      <c r="NOQ70" s="262"/>
      <c r="NOR70" s="262"/>
      <c r="NOS70" s="262"/>
      <c r="NOT70" s="262"/>
      <c r="NOU70" s="262"/>
      <c r="NOV70" s="262"/>
      <c r="NOW70" s="262"/>
      <c r="NOX70" s="1740"/>
      <c r="NOY70" s="1740"/>
      <c r="NOZ70" s="1740"/>
      <c r="NPA70" s="349"/>
      <c r="NPB70" s="262"/>
      <c r="NPC70" s="262"/>
      <c r="NPD70" s="262"/>
      <c r="NPE70" s="350"/>
      <c r="NPF70" s="262"/>
      <c r="NPG70" s="262"/>
      <c r="NPH70" s="262"/>
      <c r="NPI70" s="262"/>
      <c r="NPJ70" s="262"/>
      <c r="NPK70" s="262"/>
      <c r="NPL70" s="262"/>
      <c r="NPM70" s="262"/>
      <c r="NPN70" s="262"/>
      <c r="NPO70" s="1740"/>
      <c r="NPP70" s="1740"/>
      <c r="NPQ70" s="1740"/>
      <c r="NPR70" s="349"/>
      <c r="NPS70" s="262"/>
      <c r="NPT70" s="262"/>
      <c r="NPU70" s="262"/>
      <c r="NPV70" s="350"/>
      <c r="NPW70" s="262"/>
      <c r="NPX70" s="262"/>
      <c r="NPY70" s="262"/>
      <c r="NPZ70" s="262"/>
      <c r="NQA70" s="262"/>
      <c r="NQB70" s="262"/>
      <c r="NQC70" s="262"/>
      <c r="NQD70" s="262"/>
      <c r="NQE70" s="262"/>
      <c r="NQF70" s="1740"/>
      <c r="NQG70" s="1740"/>
      <c r="NQH70" s="1740"/>
      <c r="NQI70" s="349"/>
      <c r="NQJ70" s="262"/>
      <c r="NQK70" s="262"/>
      <c r="NQL70" s="262"/>
      <c r="NQM70" s="350"/>
      <c r="NQN70" s="262"/>
      <c r="NQO70" s="262"/>
      <c r="NQP70" s="262"/>
      <c r="NQQ70" s="262"/>
      <c r="NQR70" s="262"/>
      <c r="NQS70" s="262"/>
      <c r="NQT70" s="262"/>
      <c r="NQU70" s="262"/>
      <c r="NQV70" s="262"/>
      <c r="NQW70" s="1740"/>
      <c r="NQX70" s="1740"/>
      <c r="NQY70" s="1740"/>
      <c r="NQZ70" s="349"/>
      <c r="NRA70" s="262"/>
      <c r="NRB70" s="262"/>
      <c r="NRC70" s="262"/>
      <c r="NRD70" s="350"/>
      <c r="NRE70" s="262"/>
      <c r="NRF70" s="262"/>
      <c r="NRG70" s="262"/>
      <c r="NRH70" s="262"/>
      <c r="NRI70" s="262"/>
      <c r="NRJ70" s="262"/>
      <c r="NRK70" s="262"/>
      <c r="NRL70" s="262"/>
      <c r="NRM70" s="262"/>
      <c r="NRN70" s="1740"/>
      <c r="NRO70" s="1740"/>
      <c r="NRP70" s="1740"/>
      <c r="NRQ70" s="349"/>
      <c r="NRR70" s="262"/>
      <c r="NRS70" s="262"/>
      <c r="NRT70" s="262"/>
      <c r="NRU70" s="350"/>
      <c r="NRV70" s="262"/>
      <c r="NRW70" s="262"/>
      <c r="NRX70" s="262"/>
      <c r="NRY70" s="262"/>
      <c r="NRZ70" s="262"/>
      <c r="NSA70" s="262"/>
      <c r="NSB70" s="262"/>
      <c r="NSC70" s="262"/>
      <c r="NSD70" s="262"/>
      <c r="NSE70" s="1740"/>
      <c r="NSF70" s="1740"/>
      <c r="NSG70" s="1740"/>
      <c r="NSH70" s="349"/>
      <c r="NSI70" s="262"/>
      <c r="NSJ70" s="262"/>
      <c r="NSK70" s="262"/>
      <c r="NSL70" s="350"/>
      <c r="NSM70" s="262"/>
      <c r="NSN70" s="262"/>
      <c r="NSO70" s="262"/>
      <c r="NSP70" s="262"/>
      <c r="NSQ70" s="262"/>
      <c r="NSR70" s="262"/>
      <c r="NSS70" s="262"/>
      <c r="NST70" s="262"/>
      <c r="NSU70" s="262"/>
      <c r="NSV70" s="1740"/>
      <c r="NSW70" s="1740"/>
      <c r="NSX70" s="1740"/>
      <c r="NSY70" s="349"/>
      <c r="NSZ70" s="262"/>
      <c r="NTA70" s="262"/>
      <c r="NTB70" s="262"/>
      <c r="NTC70" s="350"/>
      <c r="NTD70" s="262"/>
      <c r="NTE70" s="262"/>
      <c r="NTF70" s="262"/>
      <c r="NTG70" s="262"/>
      <c r="NTH70" s="262"/>
      <c r="NTI70" s="262"/>
      <c r="NTJ70" s="262"/>
      <c r="NTK70" s="262"/>
      <c r="NTL70" s="262"/>
      <c r="NTM70" s="1740"/>
      <c r="NTN70" s="1740"/>
      <c r="NTO70" s="1740"/>
      <c r="NTP70" s="349"/>
      <c r="NTQ70" s="262"/>
      <c r="NTR70" s="262"/>
      <c r="NTS70" s="262"/>
      <c r="NTT70" s="350"/>
      <c r="NTU70" s="262"/>
      <c r="NTV70" s="262"/>
      <c r="NTW70" s="262"/>
      <c r="NTX70" s="262"/>
      <c r="NTY70" s="262"/>
      <c r="NTZ70" s="262"/>
      <c r="NUA70" s="262"/>
      <c r="NUB70" s="262"/>
      <c r="NUC70" s="262"/>
      <c r="NUD70" s="1740"/>
      <c r="NUE70" s="1740"/>
      <c r="NUF70" s="1740"/>
      <c r="NUG70" s="349"/>
      <c r="NUH70" s="262"/>
      <c r="NUI70" s="262"/>
      <c r="NUJ70" s="262"/>
      <c r="NUK70" s="350"/>
      <c r="NUL70" s="262"/>
      <c r="NUM70" s="262"/>
      <c r="NUN70" s="262"/>
      <c r="NUO70" s="262"/>
      <c r="NUP70" s="262"/>
      <c r="NUQ70" s="262"/>
      <c r="NUR70" s="262"/>
      <c r="NUS70" s="262"/>
      <c r="NUT70" s="262"/>
      <c r="NUU70" s="1740"/>
      <c r="NUV70" s="1740"/>
      <c r="NUW70" s="1740"/>
      <c r="NUX70" s="349"/>
      <c r="NUY70" s="262"/>
      <c r="NUZ70" s="262"/>
      <c r="NVA70" s="262"/>
      <c r="NVB70" s="350"/>
      <c r="NVC70" s="262"/>
      <c r="NVD70" s="262"/>
      <c r="NVE70" s="262"/>
      <c r="NVF70" s="262"/>
      <c r="NVG70" s="262"/>
      <c r="NVH70" s="262"/>
      <c r="NVI70" s="262"/>
      <c r="NVJ70" s="262"/>
      <c r="NVK70" s="262"/>
      <c r="NVL70" s="1740"/>
      <c r="NVM70" s="1740"/>
      <c r="NVN70" s="1740"/>
      <c r="NVO70" s="349"/>
      <c r="NVP70" s="262"/>
      <c r="NVQ70" s="262"/>
      <c r="NVR70" s="262"/>
      <c r="NVS70" s="350"/>
      <c r="NVT70" s="262"/>
      <c r="NVU70" s="262"/>
      <c r="NVV70" s="262"/>
      <c r="NVW70" s="262"/>
      <c r="NVX70" s="262"/>
      <c r="NVY70" s="262"/>
      <c r="NVZ70" s="262"/>
      <c r="NWA70" s="262"/>
      <c r="NWB70" s="262"/>
      <c r="NWC70" s="1740"/>
      <c r="NWD70" s="1740"/>
      <c r="NWE70" s="1740"/>
      <c r="NWF70" s="349"/>
      <c r="NWG70" s="262"/>
      <c r="NWH70" s="262"/>
      <c r="NWI70" s="262"/>
      <c r="NWJ70" s="350"/>
      <c r="NWK70" s="262"/>
      <c r="NWL70" s="262"/>
      <c r="NWM70" s="262"/>
      <c r="NWN70" s="262"/>
      <c r="NWO70" s="262"/>
      <c r="NWP70" s="262"/>
      <c r="NWQ70" s="262"/>
      <c r="NWR70" s="262"/>
      <c r="NWS70" s="262"/>
      <c r="NWT70" s="1740"/>
      <c r="NWU70" s="1740"/>
      <c r="NWV70" s="1740"/>
      <c r="NWW70" s="349"/>
      <c r="NWX70" s="262"/>
      <c r="NWY70" s="262"/>
      <c r="NWZ70" s="262"/>
      <c r="NXA70" s="350"/>
      <c r="NXB70" s="262"/>
      <c r="NXC70" s="262"/>
      <c r="NXD70" s="262"/>
      <c r="NXE70" s="262"/>
      <c r="NXF70" s="262"/>
      <c r="NXG70" s="262"/>
      <c r="NXH70" s="262"/>
      <c r="NXI70" s="262"/>
      <c r="NXJ70" s="262"/>
      <c r="NXK70" s="1740"/>
      <c r="NXL70" s="1740"/>
      <c r="NXM70" s="1740"/>
      <c r="NXN70" s="349"/>
      <c r="NXO70" s="262"/>
      <c r="NXP70" s="262"/>
      <c r="NXQ70" s="262"/>
      <c r="NXR70" s="350"/>
      <c r="NXS70" s="262"/>
      <c r="NXT70" s="262"/>
      <c r="NXU70" s="262"/>
      <c r="NXV70" s="262"/>
      <c r="NXW70" s="262"/>
      <c r="NXX70" s="262"/>
      <c r="NXY70" s="262"/>
      <c r="NXZ70" s="262"/>
      <c r="NYA70" s="262"/>
      <c r="NYB70" s="1740"/>
      <c r="NYC70" s="1740"/>
      <c r="NYD70" s="1740"/>
      <c r="NYE70" s="349"/>
      <c r="NYF70" s="262"/>
      <c r="NYG70" s="262"/>
      <c r="NYH70" s="262"/>
      <c r="NYI70" s="350"/>
      <c r="NYJ70" s="262"/>
      <c r="NYK70" s="262"/>
      <c r="NYL70" s="262"/>
      <c r="NYM70" s="262"/>
      <c r="NYN70" s="262"/>
      <c r="NYO70" s="262"/>
      <c r="NYP70" s="262"/>
      <c r="NYQ70" s="262"/>
      <c r="NYR70" s="262"/>
      <c r="NYS70" s="1740"/>
      <c r="NYT70" s="1740"/>
      <c r="NYU70" s="1740"/>
      <c r="NYV70" s="349"/>
      <c r="NYW70" s="262"/>
      <c r="NYX70" s="262"/>
      <c r="NYY70" s="262"/>
      <c r="NYZ70" s="350"/>
      <c r="NZA70" s="262"/>
      <c r="NZB70" s="262"/>
      <c r="NZC70" s="262"/>
      <c r="NZD70" s="262"/>
      <c r="NZE70" s="262"/>
      <c r="NZF70" s="262"/>
      <c r="NZG70" s="262"/>
      <c r="NZH70" s="262"/>
      <c r="NZI70" s="262"/>
      <c r="NZJ70" s="1740"/>
      <c r="NZK70" s="1740"/>
      <c r="NZL70" s="1740"/>
      <c r="NZM70" s="349"/>
      <c r="NZN70" s="262"/>
      <c r="NZO70" s="262"/>
      <c r="NZP70" s="262"/>
      <c r="NZQ70" s="350"/>
      <c r="NZR70" s="262"/>
      <c r="NZS70" s="262"/>
      <c r="NZT70" s="262"/>
      <c r="NZU70" s="262"/>
      <c r="NZV70" s="262"/>
      <c r="NZW70" s="262"/>
      <c r="NZX70" s="262"/>
      <c r="NZY70" s="262"/>
      <c r="NZZ70" s="262"/>
      <c r="OAA70" s="1740"/>
      <c r="OAB70" s="1740"/>
      <c r="OAC70" s="1740"/>
      <c r="OAD70" s="349"/>
      <c r="OAE70" s="262"/>
      <c r="OAF70" s="262"/>
      <c r="OAG70" s="262"/>
      <c r="OAH70" s="350"/>
      <c r="OAI70" s="262"/>
      <c r="OAJ70" s="262"/>
      <c r="OAK70" s="262"/>
      <c r="OAL70" s="262"/>
      <c r="OAM70" s="262"/>
      <c r="OAN70" s="262"/>
      <c r="OAO70" s="262"/>
      <c r="OAP70" s="262"/>
      <c r="OAQ70" s="262"/>
      <c r="OAR70" s="1740"/>
      <c r="OAS70" s="1740"/>
      <c r="OAT70" s="1740"/>
      <c r="OAU70" s="349"/>
      <c r="OAV70" s="262"/>
      <c r="OAW70" s="262"/>
      <c r="OAX70" s="262"/>
      <c r="OAY70" s="350"/>
      <c r="OAZ70" s="262"/>
      <c r="OBA70" s="262"/>
      <c r="OBB70" s="262"/>
      <c r="OBC70" s="262"/>
      <c r="OBD70" s="262"/>
      <c r="OBE70" s="262"/>
      <c r="OBF70" s="262"/>
      <c r="OBG70" s="262"/>
      <c r="OBH70" s="262"/>
      <c r="OBI70" s="1740"/>
      <c r="OBJ70" s="1740"/>
      <c r="OBK70" s="1740"/>
      <c r="OBL70" s="349"/>
      <c r="OBM70" s="262"/>
      <c r="OBN70" s="262"/>
      <c r="OBO70" s="262"/>
      <c r="OBP70" s="350"/>
      <c r="OBQ70" s="262"/>
      <c r="OBR70" s="262"/>
      <c r="OBS70" s="262"/>
      <c r="OBT70" s="262"/>
      <c r="OBU70" s="262"/>
      <c r="OBV70" s="262"/>
      <c r="OBW70" s="262"/>
      <c r="OBX70" s="262"/>
      <c r="OBY70" s="262"/>
      <c r="OBZ70" s="1740"/>
      <c r="OCA70" s="1740"/>
      <c r="OCB70" s="1740"/>
      <c r="OCC70" s="349"/>
      <c r="OCD70" s="262"/>
      <c r="OCE70" s="262"/>
      <c r="OCF70" s="262"/>
      <c r="OCG70" s="350"/>
      <c r="OCH70" s="262"/>
      <c r="OCI70" s="262"/>
      <c r="OCJ70" s="262"/>
      <c r="OCK70" s="262"/>
      <c r="OCL70" s="262"/>
      <c r="OCM70" s="262"/>
      <c r="OCN70" s="262"/>
      <c r="OCO70" s="262"/>
      <c r="OCP70" s="262"/>
      <c r="OCQ70" s="1740"/>
      <c r="OCR70" s="1740"/>
      <c r="OCS70" s="1740"/>
      <c r="OCT70" s="349"/>
      <c r="OCU70" s="262"/>
      <c r="OCV70" s="262"/>
      <c r="OCW70" s="262"/>
      <c r="OCX70" s="350"/>
      <c r="OCY70" s="262"/>
      <c r="OCZ70" s="262"/>
      <c r="ODA70" s="262"/>
      <c r="ODB70" s="262"/>
      <c r="ODC70" s="262"/>
      <c r="ODD70" s="262"/>
      <c r="ODE70" s="262"/>
      <c r="ODF70" s="262"/>
      <c r="ODG70" s="262"/>
      <c r="ODH70" s="1740"/>
      <c r="ODI70" s="1740"/>
      <c r="ODJ70" s="1740"/>
      <c r="ODK70" s="349"/>
      <c r="ODL70" s="262"/>
      <c r="ODM70" s="262"/>
      <c r="ODN70" s="262"/>
      <c r="ODO70" s="350"/>
      <c r="ODP70" s="262"/>
      <c r="ODQ70" s="262"/>
      <c r="ODR70" s="262"/>
      <c r="ODS70" s="262"/>
      <c r="ODT70" s="262"/>
      <c r="ODU70" s="262"/>
      <c r="ODV70" s="262"/>
      <c r="ODW70" s="262"/>
      <c r="ODX70" s="262"/>
      <c r="ODY70" s="1740"/>
      <c r="ODZ70" s="1740"/>
      <c r="OEA70" s="1740"/>
      <c r="OEB70" s="349"/>
      <c r="OEC70" s="262"/>
      <c r="OED70" s="262"/>
      <c r="OEE70" s="262"/>
      <c r="OEF70" s="350"/>
      <c r="OEG70" s="262"/>
      <c r="OEH70" s="262"/>
      <c r="OEI70" s="262"/>
      <c r="OEJ70" s="262"/>
      <c r="OEK70" s="262"/>
      <c r="OEL70" s="262"/>
      <c r="OEM70" s="262"/>
      <c r="OEN70" s="262"/>
      <c r="OEO70" s="262"/>
      <c r="OEP70" s="1740"/>
      <c r="OEQ70" s="1740"/>
      <c r="OER70" s="1740"/>
      <c r="OES70" s="349"/>
      <c r="OET70" s="262"/>
      <c r="OEU70" s="262"/>
      <c r="OEV70" s="262"/>
      <c r="OEW70" s="350"/>
      <c r="OEX70" s="262"/>
      <c r="OEY70" s="262"/>
      <c r="OEZ70" s="262"/>
      <c r="OFA70" s="262"/>
      <c r="OFB70" s="262"/>
      <c r="OFC70" s="262"/>
      <c r="OFD70" s="262"/>
      <c r="OFE70" s="262"/>
      <c r="OFF70" s="262"/>
      <c r="OFG70" s="1740"/>
      <c r="OFH70" s="1740"/>
      <c r="OFI70" s="1740"/>
      <c r="OFJ70" s="349"/>
      <c r="OFK70" s="262"/>
      <c r="OFL70" s="262"/>
      <c r="OFM70" s="262"/>
      <c r="OFN70" s="350"/>
      <c r="OFO70" s="262"/>
      <c r="OFP70" s="262"/>
      <c r="OFQ70" s="262"/>
      <c r="OFR70" s="262"/>
      <c r="OFS70" s="262"/>
      <c r="OFT70" s="262"/>
      <c r="OFU70" s="262"/>
      <c r="OFV70" s="262"/>
      <c r="OFW70" s="262"/>
      <c r="OFX70" s="1740"/>
      <c r="OFY70" s="1740"/>
      <c r="OFZ70" s="1740"/>
      <c r="OGA70" s="349"/>
      <c r="OGB70" s="262"/>
      <c r="OGC70" s="262"/>
      <c r="OGD70" s="262"/>
      <c r="OGE70" s="350"/>
      <c r="OGF70" s="262"/>
      <c r="OGG70" s="262"/>
      <c r="OGH70" s="262"/>
      <c r="OGI70" s="262"/>
      <c r="OGJ70" s="262"/>
      <c r="OGK70" s="262"/>
      <c r="OGL70" s="262"/>
      <c r="OGM70" s="262"/>
      <c r="OGN70" s="262"/>
      <c r="OGO70" s="1740"/>
      <c r="OGP70" s="1740"/>
      <c r="OGQ70" s="1740"/>
      <c r="OGR70" s="349"/>
      <c r="OGS70" s="262"/>
      <c r="OGT70" s="262"/>
      <c r="OGU70" s="262"/>
      <c r="OGV70" s="350"/>
      <c r="OGW70" s="262"/>
      <c r="OGX70" s="262"/>
      <c r="OGY70" s="262"/>
      <c r="OGZ70" s="262"/>
      <c r="OHA70" s="262"/>
      <c r="OHB70" s="262"/>
      <c r="OHC70" s="262"/>
      <c r="OHD70" s="262"/>
      <c r="OHE70" s="262"/>
      <c r="OHF70" s="1740"/>
      <c r="OHG70" s="1740"/>
      <c r="OHH70" s="1740"/>
      <c r="OHI70" s="349"/>
      <c r="OHJ70" s="262"/>
      <c r="OHK70" s="262"/>
      <c r="OHL70" s="262"/>
      <c r="OHM70" s="350"/>
      <c r="OHN70" s="262"/>
      <c r="OHO70" s="262"/>
      <c r="OHP70" s="262"/>
      <c r="OHQ70" s="262"/>
      <c r="OHR70" s="262"/>
      <c r="OHS70" s="262"/>
      <c r="OHT70" s="262"/>
      <c r="OHU70" s="262"/>
      <c r="OHV70" s="262"/>
      <c r="OHW70" s="1740"/>
      <c r="OHX70" s="1740"/>
      <c r="OHY70" s="1740"/>
      <c r="OHZ70" s="349"/>
      <c r="OIA70" s="262"/>
      <c r="OIB70" s="262"/>
      <c r="OIC70" s="262"/>
      <c r="OID70" s="350"/>
      <c r="OIE70" s="262"/>
      <c r="OIF70" s="262"/>
      <c r="OIG70" s="262"/>
      <c r="OIH70" s="262"/>
      <c r="OII70" s="262"/>
      <c r="OIJ70" s="262"/>
      <c r="OIK70" s="262"/>
      <c r="OIL70" s="262"/>
      <c r="OIM70" s="262"/>
      <c r="OIN70" s="1740"/>
      <c r="OIO70" s="1740"/>
      <c r="OIP70" s="1740"/>
      <c r="OIQ70" s="349"/>
      <c r="OIR70" s="262"/>
      <c r="OIS70" s="262"/>
      <c r="OIT70" s="262"/>
      <c r="OIU70" s="350"/>
      <c r="OIV70" s="262"/>
      <c r="OIW70" s="262"/>
      <c r="OIX70" s="262"/>
      <c r="OIY70" s="262"/>
      <c r="OIZ70" s="262"/>
      <c r="OJA70" s="262"/>
      <c r="OJB70" s="262"/>
      <c r="OJC70" s="262"/>
      <c r="OJD70" s="262"/>
      <c r="OJE70" s="1740"/>
      <c r="OJF70" s="1740"/>
      <c r="OJG70" s="1740"/>
      <c r="OJH70" s="349"/>
      <c r="OJI70" s="262"/>
      <c r="OJJ70" s="262"/>
      <c r="OJK70" s="262"/>
      <c r="OJL70" s="350"/>
      <c r="OJM70" s="262"/>
      <c r="OJN70" s="262"/>
      <c r="OJO70" s="262"/>
      <c r="OJP70" s="262"/>
      <c r="OJQ70" s="262"/>
      <c r="OJR70" s="262"/>
      <c r="OJS70" s="262"/>
      <c r="OJT70" s="262"/>
      <c r="OJU70" s="262"/>
      <c r="OJV70" s="1740"/>
      <c r="OJW70" s="1740"/>
      <c r="OJX70" s="1740"/>
      <c r="OJY70" s="349"/>
      <c r="OJZ70" s="262"/>
      <c r="OKA70" s="262"/>
      <c r="OKB70" s="262"/>
      <c r="OKC70" s="350"/>
      <c r="OKD70" s="262"/>
      <c r="OKE70" s="262"/>
      <c r="OKF70" s="262"/>
      <c r="OKG70" s="262"/>
      <c r="OKH70" s="262"/>
      <c r="OKI70" s="262"/>
      <c r="OKJ70" s="262"/>
      <c r="OKK70" s="262"/>
      <c r="OKL70" s="262"/>
      <c r="OKM70" s="1740"/>
      <c r="OKN70" s="1740"/>
      <c r="OKO70" s="1740"/>
      <c r="OKP70" s="349"/>
      <c r="OKQ70" s="262"/>
      <c r="OKR70" s="262"/>
      <c r="OKS70" s="262"/>
      <c r="OKT70" s="350"/>
      <c r="OKU70" s="262"/>
      <c r="OKV70" s="262"/>
      <c r="OKW70" s="262"/>
      <c r="OKX70" s="262"/>
      <c r="OKY70" s="262"/>
      <c r="OKZ70" s="262"/>
      <c r="OLA70" s="262"/>
      <c r="OLB70" s="262"/>
      <c r="OLC70" s="262"/>
      <c r="OLD70" s="1740"/>
      <c r="OLE70" s="1740"/>
      <c r="OLF70" s="1740"/>
      <c r="OLG70" s="349"/>
      <c r="OLH70" s="262"/>
      <c r="OLI70" s="262"/>
      <c r="OLJ70" s="262"/>
      <c r="OLK70" s="350"/>
      <c r="OLL70" s="262"/>
      <c r="OLM70" s="262"/>
      <c r="OLN70" s="262"/>
      <c r="OLO70" s="262"/>
      <c r="OLP70" s="262"/>
      <c r="OLQ70" s="262"/>
      <c r="OLR70" s="262"/>
      <c r="OLS70" s="262"/>
      <c r="OLT70" s="262"/>
      <c r="OLU70" s="1740"/>
      <c r="OLV70" s="1740"/>
      <c r="OLW70" s="1740"/>
      <c r="OLX70" s="349"/>
      <c r="OLY70" s="262"/>
      <c r="OLZ70" s="262"/>
      <c r="OMA70" s="262"/>
      <c r="OMB70" s="350"/>
      <c r="OMC70" s="262"/>
      <c r="OMD70" s="262"/>
      <c r="OME70" s="262"/>
      <c r="OMF70" s="262"/>
      <c r="OMG70" s="262"/>
      <c r="OMH70" s="262"/>
      <c r="OMI70" s="262"/>
      <c r="OMJ70" s="262"/>
      <c r="OMK70" s="262"/>
      <c r="OML70" s="1740"/>
      <c r="OMM70" s="1740"/>
      <c r="OMN70" s="1740"/>
      <c r="OMO70" s="349"/>
      <c r="OMP70" s="262"/>
      <c r="OMQ70" s="262"/>
      <c r="OMR70" s="262"/>
      <c r="OMS70" s="350"/>
      <c r="OMT70" s="262"/>
      <c r="OMU70" s="262"/>
      <c r="OMV70" s="262"/>
      <c r="OMW70" s="262"/>
      <c r="OMX70" s="262"/>
      <c r="OMY70" s="262"/>
      <c r="OMZ70" s="262"/>
      <c r="ONA70" s="262"/>
      <c r="ONB70" s="262"/>
      <c r="ONC70" s="1740"/>
      <c r="OND70" s="1740"/>
      <c r="ONE70" s="1740"/>
      <c r="ONF70" s="349"/>
      <c r="ONG70" s="262"/>
      <c r="ONH70" s="262"/>
      <c r="ONI70" s="262"/>
      <c r="ONJ70" s="350"/>
      <c r="ONK70" s="262"/>
      <c r="ONL70" s="262"/>
      <c r="ONM70" s="262"/>
      <c r="ONN70" s="262"/>
      <c r="ONO70" s="262"/>
      <c r="ONP70" s="262"/>
      <c r="ONQ70" s="262"/>
      <c r="ONR70" s="262"/>
      <c r="ONS70" s="262"/>
      <c r="ONT70" s="1740"/>
      <c r="ONU70" s="1740"/>
      <c r="ONV70" s="1740"/>
      <c r="ONW70" s="349"/>
      <c r="ONX70" s="262"/>
      <c r="ONY70" s="262"/>
      <c r="ONZ70" s="262"/>
      <c r="OOA70" s="350"/>
      <c r="OOB70" s="262"/>
      <c r="OOC70" s="262"/>
      <c r="OOD70" s="262"/>
      <c r="OOE70" s="262"/>
      <c r="OOF70" s="262"/>
      <c r="OOG70" s="262"/>
      <c r="OOH70" s="262"/>
      <c r="OOI70" s="262"/>
      <c r="OOJ70" s="262"/>
      <c r="OOK70" s="1740"/>
      <c r="OOL70" s="1740"/>
      <c r="OOM70" s="1740"/>
      <c r="OON70" s="349"/>
      <c r="OOO70" s="262"/>
      <c r="OOP70" s="262"/>
      <c r="OOQ70" s="262"/>
      <c r="OOR70" s="350"/>
      <c r="OOS70" s="262"/>
      <c r="OOT70" s="262"/>
      <c r="OOU70" s="262"/>
      <c r="OOV70" s="262"/>
      <c r="OOW70" s="262"/>
      <c r="OOX70" s="262"/>
      <c r="OOY70" s="262"/>
      <c r="OOZ70" s="262"/>
      <c r="OPA70" s="262"/>
      <c r="OPB70" s="1740"/>
      <c r="OPC70" s="1740"/>
      <c r="OPD70" s="1740"/>
      <c r="OPE70" s="349"/>
      <c r="OPF70" s="262"/>
      <c r="OPG70" s="262"/>
      <c r="OPH70" s="262"/>
      <c r="OPI70" s="350"/>
      <c r="OPJ70" s="262"/>
      <c r="OPK70" s="262"/>
      <c r="OPL70" s="262"/>
      <c r="OPM70" s="262"/>
      <c r="OPN70" s="262"/>
      <c r="OPO70" s="262"/>
      <c r="OPP70" s="262"/>
      <c r="OPQ70" s="262"/>
      <c r="OPR70" s="262"/>
      <c r="OPS70" s="1740"/>
      <c r="OPT70" s="1740"/>
      <c r="OPU70" s="1740"/>
      <c r="OPV70" s="349"/>
      <c r="OPW70" s="262"/>
      <c r="OPX70" s="262"/>
      <c r="OPY70" s="262"/>
      <c r="OPZ70" s="350"/>
      <c r="OQA70" s="262"/>
      <c r="OQB70" s="262"/>
      <c r="OQC70" s="262"/>
      <c r="OQD70" s="262"/>
      <c r="OQE70" s="262"/>
      <c r="OQF70" s="262"/>
      <c r="OQG70" s="262"/>
      <c r="OQH70" s="262"/>
      <c r="OQI70" s="262"/>
      <c r="OQJ70" s="1740"/>
      <c r="OQK70" s="1740"/>
      <c r="OQL70" s="1740"/>
      <c r="OQM70" s="349"/>
      <c r="OQN70" s="262"/>
      <c r="OQO70" s="262"/>
      <c r="OQP70" s="262"/>
      <c r="OQQ70" s="350"/>
      <c r="OQR70" s="262"/>
      <c r="OQS70" s="262"/>
      <c r="OQT70" s="262"/>
      <c r="OQU70" s="262"/>
      <c r="OQV70" s="262"/>
      <c r="OQW70" s="262"/>
      <c r="OQX70" s="262"/>
      <c r="OQY70" s="262"/>
      <c r="OQZ70" s="262"/>
      <c r="ORA70" s="1740"/>
      <c r="ORB70" s="1740"/>
      <c r="ORC70" s="1740"/>
      <c r="ORD70" s="349"/>
      <c r="ORE70" s="262"/>
      <c r="ORF70" s="262"/>
      <c r="ORG70" s="262"/>
      <c r="ORH70" s="350"/>
      <c r="ORI70" s="262"/>
      <c r="ORJ70" s="262"/>
      <c r="ORK70" s="262"/>
      <c r="ORL70" s="262"/>
      <c r="ORM70" s="262"/>
      <c r="ORN70" s="262"/>
      <c r="ORO70" s="262"/>
      <c r="ORP70" s="262"/>
      <c r="ORQ70" s="262"/>
      <c r="ORR70" s="1740"/>
      <c r="ORS70" s="1740"/>
      <c r="ORT70" s="1740"/>
      <c r="ORU70" s="349"/>
      <c r="ORV70" s="262"/>
      <c r="ORW70" s="262"/>
      <c r="ORX70" s="262"/>
      <c r="ORY70" s="350"/>
      <c r="ORZ70" s="262"/>
      <c r="OSA70" s="262"/>
      <c r="OSB70" s="262"/>
      <c r="OSC70" s="262"/>
      <c r="OSD70" s="262"/>
      <c r="OSE70" s="262"/>
      <c r="OSF70" s="262"/>
      <c r="OSG70" s="262"/>
      <c r="OSH70" s="262"/>
      <c r="OSI70" s="1740"/>
      <c r="OSJ70" s="1740"/>
      <c r="OSK70" s="1740"/>
      <c r="OSL70" s="349"/>
      <c r="OSM70" s="262"/>
      <c r="OSN70" s="262"/>
      <c r="OSO70" s="262"/>
      <c r="OSP70" s="350"/>
      <c r="OSQ70" s="262"/>
      <c r="OSR70" s="262"/>
      <c r="OSS70" s="262"/>
      <c r="OST70" s="262"/>
      <c r="OSU70" s="262"/>
      <c r="OSV70" s="262"/>
      <c r="OSW70" s="262"/>
      <c r="OSX70" s="262"/>
      <c r="OSY70" s="262"/>
      <c r="OSZ70" s="1740"/>
      <c r="OTA70" s="1740"/>
      <c r="OTB70" s="1740"/>
      <c r="OTC70" s="349"/>
      <c r="OTD70" s="262"/>
      <c r="OTE70" s="262"/>
      <c r="OTF70" s="262"/>
      <c r="OTG70" s="350"/>
      <c r="OTH70" s="262"/>
      <c r="OTI70" s="262"/>
      <c r="OTJ70" s="262"/>
      <c r="OTK70" s="262"/>
      <c r="OTL70" s="262"/>
      <c r="OTM70" s="262"/>
      <c r="OTN70" s="262"/>
      <c r="OTO70" s="262"/>
      <c r="OTP70" s="262"/>
      <c r="OTQ70" s="1740"/>
      <c r="OTR70" s="1740"/>
      <c r="OTS70" s="1740"/>
      <c r="OTT70" s="349"/>
      <c r="OTU70" s="262"/>
      <c r="OTV70" s="262"/>
      <c r="OTW70" s="262"/>
      <c r="OTX70" s="350"/>
      <c r="OTY70" s="262"/>
      <c r="OTZ70" s="262"/>
      <c r="OUA70" s="262"/>
      <c r="OUB70" s="262"/>
      <c r="OUC70" s="262"/>
      <c r="OUD70" s="262"/>
      <c r="OUE70" s="262"/>
      <c r="OUF70" s="262"/>
      <c r="OUG70" s="262"/>
      <c r="OUH70" s="1740"/>
      <c r="OUI70" s="1740"/>
      <c r="OUJ70" s="1740"/>
      <c r="OUK70" s="349"/>
      <c r="OUL70" s="262"/>
      <c r="OUM70" s="262"/>
      <c r="OUN70" s="262"/>
      <c r="OUO70" s="350"/>
      <c r="OUP70" s="262"/>
      <c r="OUQ70" s="262"/>
      <c r="OUR70" s="262"/>
      <c r="OUS70" s="262"/>
      <c r="OUT70" s="262"/>
      <c r="OUU70" s="262"/>
      <c r="OUV70" s="262"/>
      <c r="OUW70" s="262"/>
      <c r="OUX70" s="262"/>
      <c r="OUY70" s="1740"/>
      <c r="OUZ70" s="1740"/>
      <c r="OVA70" s="1740"/>
      <c r="OVB70" s="349"/>
      <c r="OVC70" s="262"/>
      <c r="OVD70" s="262"/>
      <c r="OVE70" s="262"/>
      <c r="OVF70" s="350"/>
      <c r="OVG70" s="262"/>
      <c r="OVH70" s="262"/>
      <c r="OVI70" s="262"/>
      <c r="OVJ70" s="262"/>
      <c r="OVK70" s="262"/>
      <c r="OVL70" s="262"/>
      <c r="OVM70" s="262"/>
      <c r="OVN70" s="262"/>
      <c r="OVO70" s="262"/>
      <c r="OVP70" s="1740"/>
      <c r="OVQ70" s="1740"/>
      <c r="OVR70" s="1740"/>
      <c r="OVS70" s="349"/>
      <c r="OVT70" s="262"/>
      <c r="OVU70" s="262"/>
      <c r="OVV70" s="262"/>
      <c r="OVW70" s="350"/>
      <c r="OVX70" s="262"/>
      <c r="OVY70" s="262"/>
      <c r="OVZ70" s="262"/>
      <c r="OWA70" s="262"/>
      <c r="OWB70" s="262"/>
      <c r="OWC70" s="262"/>
      <c r="OWD70" s="262"/>
      <c r="OWE70" s="262"/>
      <c r="OWF70" s="262"/>
      <c r="OWG70" s="1740"/>
      <c r="OWH70" s="1740"/>
      <c r="OWI70" s="1740"/>
      <c r="OWJ70" s="349"/>
      <c r="OWK70" s="262"/>
      <c r="OWL70" s="262"/>
      <c r="OWM70" s="262"/>
      <c r="OWN70" s="350"/>
      <c r="OWO70" s="262"/>
      <c r="OWP70" s="262"/>
      <c r="OWQ70" s="262"/>
      <c r="OWR70" s="262"/>
      <c r="OWS70" s="262"/>
      <c r="OWT70" s="262"/>
      <c r="OWU70" s="262"/>
      <c r="OWV70" s="262"/>
      <c r="OWW70" s="262"/>
      <c r="OWX70" s="1740"/>
      <c r="OWY70" s="1740"/>
      <c r="OWZ70" s="1740"/>
      <c r="OXA70" s="349"/>
      <c r="OXB70" s="262"/>
      <c r="OXC70" s="262"/>
      <c r="OXD70" s="262"/>
      <c r="OXE70" s="350"/>
      <c r="OXF70" s="262"/>
      <c r="OXG70" s="262"/>
      <c r="OXH70" s="262"/>
      <c r="OXI70" s="262"/>
      <c r="OXJ70" s="262"/>
      <c r="OXK70" s="262"/>
      <c r="OXL70" s="262"/>
      <c r="OXM70" s="262"/>
      <c r="OXN70" s="262"/>
      <c r="OXO70" s="1740"/>
      <c r="OXP70" s="1740"/>
      <c r="OXQ70" s="1740"/>
      <c r="OXR70" s="349"/>
      <c r="OXS70" s="262"/>
      <c r="OXT70" s="262"/>
      <c r="OXU70" s="262"/>
      <c r="OXV70" s="350"/>
      <c r="OXW70" s="262"/>
      <c r="OXX70" s="262"/>
      <c r="OXY70" s="262"/>
      <c r="OXZ70" s="262"/>
      <c r="OYA70" s="262"/>
      <c r="OYB70" s="262"/>
      <c r="OYC70" s="262"/>
      <c r="OYD70" s="262"/>
      <c r="OYE70" s="262"/>
      <c r="OYF70" s="1740"/>
      <c r="OYG70" s="1740"/>
      <c r="OYH70" s="1740"/>
      <c r="OYI70" s="349"/>
      <c r="OYJ70" s="262"/>
      <c r="OYK70" s="262"/>
      <c r="OYL70" s="262"/>
      <c r="OYM70" s="350"/>
      <c r="OYN70" s="262"/>
      <c r="OYO70" s="262"/>
      <c r="OYP70" s="262"/>
      <c r="OYQ70" s="262"/>
      <c r="OYR70" s="262"/>
      <c r="OYS70" s="262"/>
      <c r="OYT70" s="262"/>
      <c r="OYU70" s="262"/>
      <c r="OYV70" s="262"/>
      <c r="OYW70" s="1740"/>
      <c r="OYX70" s="1740"/>
      <c r="OYY70" s="1740"/>
      <c r="OYZ70" s="349"/>
      <c r="OZA70" s="262"/>
      <c r="OZB70" s="262"/>
      <c r="OZC70" s="262"/>
      <c r="OZD70" s="350"/>
      <c r="OZE70" s="262"/>
      <c r="OZF70" s="262"/>
      <c r="OZG70" s="262"/>
      <c r="OZH70" s="262"/>
      <c r="OZI70" s="262"/>
      <c r="OZJ70" s="262"/>
      <c r="OZK70" s="262"/>
      <c r="OZL70" s="262"/>
      <c r="OZM70" s="262"/>
      <c r="OZN70" s="1740"/>
      <c r="OZO70" s="1740"/>
      <c r="OZP70" s="1740"/>
      <c r="OZQ70" s="349"/>
      <c r="OZR70" s="262"/>
      <c r="OZS70" s="262"/>
      <c r="OZT70" s="262"/>
      <c r="OZU70" s="350"/>
      <c r="OZV70" s="262"/>
      <c r="OZW70" s="262"/>
      <c r="OZX70" s="262"/>
      <c r="OZY70" s="262"/>
      <c r="OZZ70" s="262"/>
      <c r="PAA70" s="262"/>
      <c r="PAB70" s="262"/>
      <c r="PAC70" s="262"/>
      <c r="PAD70" s="262"/>
      <c r="PAE70" s="1740"/>
      <c r="PAF70" s="1740"/>
      <c r="PAG70" s="1740"/>
      <c r="PAH70" s="349"/>
      <c r="PAI70" s="262"/>
      <c r="PAJ70" s="262"/>
      <c r="PAK70" s="262"/>
      <c r="PAL70" s="350"/>
      <c r="PAM70" s="262"/>
      <c r="PAN70" s="262"/>
      <c r="PAO70" s="262"/>
      <c r="PAP70" s="262"/>
      <c r="PAQ70" s="262"/>
      <c r="PAR70" s="262"/>
      <c r="PAS70" s="262"/>
      <c r="PAT70" s="262"/>
      <c r="PAU70" s="262"/>
      <c r="PAV70" s="1740"/>
      <c r="PAW70" s="1740"/>
      <c r="PAX70" s="1740"/>
      <c r="PAY70" s="349"/>
      <c r="PAZ70" s="262"/>
      <c r="PBA70" s="262"/>
      <c r="PBB70" s="262"/>
      <c r="PBC70" s="350"/>
      <c r="PBD70" s="262"/>
      <c r="PBE70" s="262"/>
      <c r="PBF70" s="262"/>
      <c r="PBG70" s="262"/>
      <c r="PBH70" s="262"/>
      <c r="PBI70" s="262"/>
      <c r="PBJ70" s="262"/>
      <c r="PBK70" s="262"/>
      <c r="PBL70" s="262"/>
      <c r="PBM70" s="1740"/>
      <c r="PBN70" s="1740"/>
      <c r="PBO70" s="1740"/>
      <c r="PBP70" s="349"/>
      <c r="PBQ70" s="262"/>
      <c r="PBR70" s="262"/>
      <c r="PBS70" s="262"/>
      <c r="PBT70" s="350"/>
      <c r="PBU70" s="262"/>
      <c r="PBV70" s="262"/>
      <c r="PBW70" s="262"/>
      <c r="PBX70" s="262"/>
      <c r="PBY70" s="262"/>
      <c r="PBZ70" s="262"/>
      <c r="PCA70" s="262"/>
      <c r="PCB70" s="262"/>
      <c r="PCC70" s="262"/>
      <c r="PCD70" s="1740"/>
      <c r="PCE70" s="1740"/>
      <c r="PCF70" s="1740"/>
      <c r="PCG70" s="349"/>
      <c r="PCH70" s="262"/>
      <c r="PCI70" s="262"/>
      <c r="PCJ70" s="262"/>
      <c r="PCK70" s="350"/>
      <c r="PCL70" s="262"/>
      <c r="PCM70" s="262"/>
      <c r="PCN70" s="262"/>
      <c r="PCO70" s="262"/>
      <c r="PCP70" s="262"/>
      <c r="PCQ70" s="262"/>
      <c r="PCR70" s="262"/>
      <c r="PCS70" s="262"/>
      <c r="PCT70" s="262"/>
      <c r="PCU70" s="1740"/>
      <c r="PCV70" s="1740"/>
      <c r="PCW70" s="1740"/>
      <c r="PCX70" s="349"/>
      <c r="PCY70" s="262"/>
      <c r="PCZ70" s="262"/>
      <c r="PDA70" s="262"/>
      <c r="PDB70" s="350"/>
      <c r="PDC70" s="262"/>
      <c r="PDD70" s="262"/>
      <c r="PDE70" s="262"/>
      <c r="PDF70" s="262"/>
      <c r="PDG70" s="262"/>
      <c r="PDH70" s="262"/>
      <c r="PDI70" s="262"/>
      <c r="PDJ70" s="262"/>
      <c r="PDK70" s="262"/>
      <c r="PDL70" s="1740"/>
      <c r="PDM70" s="1740"/>
      <c r="PDN70" s="1740"/>
      <c r="PDO70" s="349"/>
      <c r="PDP70" s="262"/>
      <c r="PDQ70" s="262"/>
      <c r="PDR70" s="262"/>
      <c r="PDS70" s="350"/>
      <c r="PDT70" s="262"/>
      <c r="PDU70" s="262"/>
      <c r="PDV70" s="262"/>
      <c r="PDW70" s="262"/>
      <c r="PDX70" s="262"/>
      <c r="PDY70" s="262"/>
      <c r="PDZ70" s="262"/>
      <c r="PEA70" s="262"/>
      <c r="PEB70" s="262"/>
      <c r="PEC70" s="1740"/>
      <c r="PED70" s="1740"/>
      <c r="PEE70" s="1740"/>
      <c r="PEF70" s="349"/>
      <c r="PEG70" s="262"/>
      <c r="PEH70" s="262"/>
      <c r="PEI70" s="262"/>
      <c r="PEJ70" s="350"/>
      <c r="PEK70" s="262"/>
      <c r="PEL70" s="262"/>
      <c r="PEM70" s="262"/>
      <c r="PEN70" s="262"/>
      <c r="PEO70" s="262"/>
      <c r="PEP70" s="262"/>
      <c r="PEQ70" s="262"/>
      <c r="PER70" s="262"/>
      <c r="PES70" s="262"/>
      <c r="PET70" s="1740"/>
      <c r="PEU70" s="1740"/>
      <c r="PEV70" s="1740"/>
      <c r="PEW70" s="349"/>
      <c r="PEX70" s="262"/>
      <c r="PEY70" s="262"/>
      <c r="PEZ70" s="262"/>
      <c r="PFA70" s="350"/>
      <c r="PFB70" s="262"/>
      <c r="PFC70" s="262"/>
      <c r="PFD70" s="262"/>
      <c r="PFE70" s="262"/>
      <c r="PFF70" s="262"/>
      <c r="PFG70" s="262"/>
      <c r="PFH70" s="262"/>
      <c r="PFI70" s="262"/>
      <c r="PFJ70" s="262"/>
      <c r="PFK70" s="1740"/>
      <c r="PFL70" s="1740"/>
      <c r="PFM70" s="1740"/>
      <c r="PFN70" s="349"/>
      <c r="PFO70" s="262"/>
      <c r="PFP70" s="262"/>
      <c r="PFQ70" s="262"/>
      <c r="PFR70" s="350"/>
      <c r="PFS70" s="262"/>
      <c r="PFT70" s="262"/>
      <c r="PFU70" s="262"/>
      <c r="PFV70" s="262"/>
      <c r="PFW70" s="262"/>
      <c r="PFX70" s="262"/>
      <c r="PFY70" s="262"/>
      <c r="PFZ70" s="262"/>
      <c r="PGA70" s="262"/>
      <c r="PGB70" s="1740"/>
      <c r="PGC70" s="1740"/>
      <c r="PGD70" s="1740"/>
      <c r="PGE70" s="349"/>
      <c r="PGF70" s="262"/>
      <c r="PGG70" s="262"/>
      <c r="PGH70" s="262"/>
      <c r="PGI70" s="350"/>
      <c r="PGJ70" s="262"/>
      <c r="PGK70" s="262"/>
      <c r="PGL70" s="262"/>
      <c r="PGM70" s="262"/>
      <c r="PGN70" s="262"/>
      <c r="PGO70" s="262"/>
      <c r="PGP70" s="262"/>
      <c r="PGQ70" s="262"/>
      <c r="PGR70" s="262"/>
      <c r="PGS70" s="1740"/>
      <c r="PGT70" s="1740"/>
      <c r="PGU70" s="1740"/>
      <c r="PGV70" s="349"/>
      <c r="PGW70" s="262"/>
      <c r="PGX70" s="262"/>
      <c r="PGY70" s="262"/>
      <c r="PGZ70" s="350"/>
      <c r="PHA70" s="262"/>
      <c r="PHB70" s="262"/>
      <c r="PHC70" s="262"/>
      <c r="PHD70" s="262"/>
      <c r="PHE70" s="262"/>
      <c r="PHF70" s="262"/>
      <c r="PHG70" s="262"/>
      <c r="PHH70" s="262"/>
      <c r="PHI70" s="262"/>
      <c r="PHJ70" s="1740"/>
      <c r="PHK70" s="1740"/>
      <c r="PHL70" s="1740"/>
      <c r="PHM70" s="349"/>
      <c r="PHN70" s="262"/>
      <c r="PHO70" s="262"/>
      <c r="PHP70" s="262"/>
      <c r="PHQ70" s="350"/>
      <c r="PHR70" s="262"/>
      <c r="PHS70" s="262"/>
      <c r="PHT70" s="262"/>
      <c r="PHU70" s="262"/>
      <c r="PHV70" s="262"/>
      <c r="PHW70" s="262"/>
      <c r="PHX70" s="262"/>
      <c r="PHY70" s="262"/>
      <c r="PHZ70" s="262"/>
      <c r="PIA70" s="1740"/>
      <c r="PIB70" s="1740"/>
      <c r="PIC70" s="1740"/>
      <c r="PID70" s="349"/>
      <c r="PIE70" s="262"/>
      <c r="PIF70" s="262"/>
      <c r="PIG70" s="262"/>
      <c r="PIH70" s="350"/>
      <c r="PII70" s="262"/>
      <c r="PIJ70" s="262"/>
      <c r="PIK70" s="262"/>
      <c r="PIL70" s="262"/>
      <c r="PIM70" s="262"/>
      <c r="PIN70" s="262"/>
      <c r="PIO70" s="262"/>
      <c r="PIP70" s="262"/>
      <c r="PIQ70" s="262"/>
      <c r="PIR70" s="1740"/>
      <c r="PIS70" s="1740"/>
      <c r="PIT70" s="1740"/>
      <c r="PIU70" s="349"/>
      <c r="PIV70" s="262"/>
      <c r="PIW70" s="262"/>
      <c r="PIX70" s="262"/>
      <c r="PIY70" s="350"/>
      <c r="PIZ70" s="262"/>
      <c r="PJA70" s="262"/>
      <c r="PJB70" s="262"/>
      <c r="PJC70" s="262"/>
      <c r="PJD70" s="262"/>
      <c r="PJE70" s="262"/>
      <c r="PJF70" s="262"/>
      <c r="PJG70" s="262"/>
      <c r="PJH70" s="262"/>
      <c r="PJI70" s="1740"/>
      <c r="PJJ70" s="1740"/>
      <c r="PJK70" s="1740"/>
      <c r="PJL70" s="349"/>
      <c r="PJM70" s="262"/>
      <c r="PJN70" s="262"/>
      <c r="PJO70" s="262"/>
      <c r="PJP70" s="350"/>
      <c r="PJQ70" s="262"/>
      <c r="PJR70" s="262"/>
      <c r="PJS70" s="262"/>
      <c r="PJT70" s="262"/>
      <c r="PJU70" s="262"/>
      <c r="PJV70" s="262"/>
      <c r="PJW70" s="262"/>
      <c r="PJX70" s="262"/>
      <c r="PJY70" s="262"/>
      <c r="PJZ70" s="1740"/>
      <c r="PKA70" s="1740"/>
      <c r="PKB70" s="1740"/>
      <c r="PKC70" s="349"/>
      <c r="PKD70" s="262"/>
      <c r="PKE70" s="262"/>
      <c r="PKF70" s="262"/>
      <c r="PKG70" s="350"/>
      <c r="PKH70" s="262"/>
      <c r="PKI70" s="262"/>
      <c r="PKJ70" s="262"/>
      <c r="PKK70" s="262"/>
      <c r="PKL70" s="262"/>
      <c r="PKM70" s="262"/>
      <c r="PKN70" s="262"/>
      <c r="PKO70" s="262"/>
      <c r="PKP70" s="262"/>
      <c r="PKQ70" s="1740"/>
      <c r="PKR70" s="1740"/>
      <c r="PKS70" s="1740"/>
      <c r="PKT70" s="349"/>
      <c r="PKU70" s="262"/>
      <c r="PKV70" s="262"/>
      <c r="PKW70" s="262"/>
      <c r="PKX70" s="350"/>
      <c r="PKY70" s="262"/>
      <c r="PKZ70" s="262"/>
      <c r="PLA70" s="262"/>
      <c r="PLB70" s="262"/>
      <c r="PLC70" s="262"/>
      <c r="PLD70" s="262"/>
      <c r="PLE70" s="262"/>
      <c r="PLF70" s="262"/>
      <c r="PLG70" s="262"/>
      <c r="PLH70" s="1740"/>
      <c r="PLI70" s="1740"/>
      <c r="PLJ70" s="1740"/>
      <c r="PLK70" s="349"/>
      <c r="PLL70" s="262"/>
      <c r="PLM70" s="262"/>
      <c r="PLN70" s="262"/>
      <c r="PLO70" s="350"/>
      <c r="PLP70" s="262"/>
      <c r="PLQ70" s="262"/>
      <c r="PLR70" s="262"/>
      <c r="PLS70" s="262"/>
      <c r="PLT70" s="262"/>
      <c r="PLU70" s="262"/>
      <c r="PLV70" s="262"/>
      <c r="PLW70" s="262"/>
      <c r="PLX70" s="262"/>
      <c r="PLY70" s="1740"/>
      <c r="PLZ70" s="1740"/>
      <c r="PMA70" s="1740"/>
      <c r="PMB70" s="349"/>
      <c r="PMC70" s="262"/>
      <c r="PMD70" s="262"/>
      <c r="PME70" s="262"/>
      <c r="PMF70" s="350"/>
      <c r="PMG70" s="262"/>
      <c r="PMH70" s="262"/>
      <c r="PMI70" s="262"/>
      <c r="PMJ70" s="262"/>
      <c r="PMK70" s="262"/>
      <c r="PML70" s="262"/>
      <c r="PMM70" s="262"/>
      <c r="PMN70" s="262"/>
      <c r="PMO70" s="262"/>
      <c r="PMP70" s="1740"/>
      <c r="PMQ70" s="1740"/>
      <c r="PMR70" s="1740"/>
      <c r="PMS70" s="349"/>
      <c r="PMT70" s="262"/>
      <c r="PMU70" s="262"/>
      <c r="PMV70" s="262"/>
      <c r="PMW70" s="350"/>
      <c r="PMX70" s="262"/>
      <c r="PMY70" s="262"/>
      <c r="PMZ70" s="262"/>
      <c r="PNA70" s="262"/>
      <c r="PNB70" s="262"/>
      <c r="PNC70" s="262"/>
      <c r="PND70" s="262"/>
      <c r="PNE70" s="262"/>
      <c r="PNF70" s="262"/>
      <c r="PNG70" s="1740"/>
      <c r="PNH70" s="1740"/>
      <c r="PNI70" s="1740"/>
      <c r="PNJ70" s="349"/>
      <c r="PNK70" s="262"/>
      <c r="PNL70" s="262"/>
      <c r="PNM70" s="262"/>
      <c r="PNN70" s="350"/>
      <c r="PNO70" s="262"/>
      <c r="PNP70" s="262"/>
      <c r="PNQ70" s="262"/>
      <c r="PNR70" s="262"/>
      <c r="PNS70" s="262"/>
      <c r="PNT70" s="262"/>
      <c r="PNU70" s="262"/>
      <c r="PNV70" s="262"/>
      <c r="PNW70" s="262"/>
      <c r="PNX70" s="1740"/>
      <c r="PNY70" s="1740"/>
      <c r="PNZ70" s="1740"/>
      <c r="POA70" s="349"/>
      <c r="POB70" s="262"/>
      <c r="POC70" s="262"/>
      <c r="POD70" s="262"/>
      <c r="POE70" s="350"/>
      <c r="POF70" s="262"/>
      <c r="POG70" s="262"/>
      <c r="POH70" s="262"/>
      <c r="POI70" s="262"/>
      <c r="POJ70" s="262"/>
      <c r="POK70" s="262"/>
      <c r="POL70" s="262"/>
      <c r="POM70" s="262"/>
      <c r="PON70" s="262"/>
      <c r="POO70" s="1740"/>
      <c r="POP70" s="1740"/>
      <c r="POQ70" s="1740"/>
      <c r="POR70" s="349"/>
      <c r="POS70" s="262"/>
      <c r="POT70" s="262"/>
      <c r="POU70" s="262"/>
      <c r="POV70" s="350"/>
      <c r="POW70" s="262"/>
      <c r="POX70" s="262"/>
      <c r="POY70" s="262"/>
      <c r="POZ70" s="262"/>
      <c r="PPA70" s="262"/>
      <c r="PPB70" s="262"/>
      <c r="PPC70" s="262"/>
      <c r="PPD70" s="262"/>
      <c r="PPE70" s="262"/>
      <c r="PPF70" s="1740"/>
      <c r="PPG70" s="1740"/>
      <c r="PPH70" s="1740"/>
      <c r="PPI70" s="349"/>
      <c r="PPJ70" s="262"/>
      <c r="PPK70" s="262"/>
      <c r="PPL70" s="262"/>
      <c r="PPM70" s="350"/>
      <c r="PPN70" s="262"/>
      <c r="PPO70" s="262"/>
      <c r="PPP70" s="262"/>
      <c r="PPQ70" s="262"/>
      <c r="PPR70" s="262"/>
      <c r="PPS70" s="262"/>
      <c r="PPT70" s="262"/>
      <c r="PPU70" s="262"/>
      <c r="PPV70" s="262"/>
      <c r="PPW70" s="1740"/>
      <c r="PPX70" s="1740"/>
      <c r="PPY70" s="1740"/>
      <c r="PPZ70" s="349"/>
      <c r="PQA70" s="262"/>
      <c r="PQB70" s="262"/>
      <c r="PQC70" s="262"/>
      <c r="PQD70" s="350"/>
      <c r="PQE70" s="262"/>
      <c r="PQF70" s="262"/>
      <c r="PQG70" s="262"/>
      <c r="PQH70" s="262"/>
      <c r="PQI70" s="262"/>
      <c r="PQJ70" s="262"/>
      <c r="PQK70" s="262"/>
      <c r="PQL70" s="262"/>
      <c r="PQM70" s="262"/>
      <c r="PQN70" s="1740"/>
      <c r="PQO70" s="1740"/>
      <c r="PQP70" s="1740"/>
      <c r="PQQ70" s="349"/>
      <c r="PQR70" s="262"/>
      <c r="PQS70" s="262"/>
      <c r="PQT70" s="262"/>
      <c r="PQU70" s="350"/>
      <c r="PQV70" s="262"/>
      <c r="PQW70" s="262"/>
      <c r="PQX70" s="262"/>
      <c r="PQY70" s="262"/>
      <c r="PQZ70" s="262"/>
      <c r="PRA70" s="262"/>
      <c r="PRB70" s="262"/>
      <c r="PRC70" s="262"/>
      <c r="PRD70" s="262"/>
      <c r="PRE70" s="1740"/>
      <c r="PRF70" s="1740"/>
      <c r="PRG70" s="1740"/>
      <c r="PRH70" s="349"/>
      <c r="PRI70" s="262"/>
      <c r="PRJ70" s="262"/>
      <c r="PRK70" s="262"/>
      <c r="PRL70" s="350"/>
      <c r="PRM70" s="262"/>
      <c r="PRN70" s="262"/>
      <c r="PRO70" s="262"/>
      <c r="PRP70" s="262"/>
      <c r="PRQ70" s="262"/>
      <c r="PRR70" s="262"/>
      <c r="PRS70" s="262"/>
      <c r="PRT70" s="262"/>
      <c r="PRU70" s="262"/>
      <c r="PRV70" s="1740"/>
      <c r="PRW70" s="1740"/>
      <c r="PRX70" s="1740"/>
      <c r="PRY70" s="349"/>
      <c r="PRZ70" s="262"/>
      <c r="PSA70" s="262"/>
      <c r="PSB70" s="262"/>
      <c r="PSC70" s="350"/>
      <c r="PSD70" s="262"/>
      <c r="PSE70" s="262"/>
      <c r="PSF70" s="262"/>
      <c r="PSG70" s="262"/>
      <c r="PSH70" s="262"/>
      <c r="PSI70" s="262"/>
      <c r="PSJ70" s="262"/>
      <c r="PSK70" s="262"/>
      <c r="PSL70" s="262"/>
      <c r="PSM70" s="1740"/>
      <c r="PSN70" s="1740"/>
      <c r="PSO70" s="1740"/>
      <c r="PSP70" s="349"/>
      <c r="PSQ70" s="262"/>
      <c r="PSR70" s="262"/>
      <c r="PSS70" s="262"/>
      <c r="PST70" s="350"/>
      <c r="PSU70" s="262"/>
      <c r="PSV70" s="262"/>
      <c r="PSW70" s="262"/>
      <c r="PSX70" s="262"/>
      <c r="PSY70" s="262"/>
      <c r="PSZ70" s="262"/>
      <c r="PTA70" s="262"/>
      <c r="PTB70" s="262"/>
      <c r="PTC70" s="262"/>
      <c r="PTD70" s="1740"/>
      <c r="PTE70" s="1740"/>
      <c r="PTF70" s="1740"/>
      <c r="PTG70" s="349"/>
      <c r="PTH70" s="262"/>
      <c r="PTI70" s="262"/>
      <c r="PTJ70" s="262"/>
      <c r="PTK70" s="350"/>
      <c r="PTL70" s="262"/>
      <c r="PTM70" s="262"/>
      <c r="PTN70" s="262"/>
      <c r="PTO70" s="262"/>
      <c r="PTP70" s="262"/>
      <c r="PTQ70" s="262"/>
      <c r="PTR70" s="262"/>
      <c r="PTS70" s="262"/>
      <c r="PTT70" s="262"/>
      <c r="PTU70" s="1740"/>
      <c r="PTV70" s="1740"/>
      <c r="PTW70" s="1740"/>
      <c r="PTX70" s="349"/>
      <c r="PTY70" s="262"/>
      <c r="PTZ70" s="262"/>
      <c r="PUA70" s="262"/>
      <c r="PUB70" s="350"/>
      <c r="PUC70" s="262"/>
      <c r="PUD70" s="262"/>
      <c r="PUE70" s="262"/>
      <c r="PUF70" s="262"/>
      <c r="PUG70" s="262"/>
      <c r="PUH70" s="262"/>
      <c r="PUI70" s="262"/>
      <c r="PUJ70" s="262"/>
      <c r="PUK70" s="262"/>
      <c r="PUL70" s="1740"/>
      <c r="PUM70" s="1740"/>
      <c r="PUN70" s="1740"/>
      <c r="PUO70" s="349"/>
      <c r="PUP70" s="262"/>
      <c r="PUQ70" s="262"/>
      <c r="PUR70" s="262"/>
      <c r="PUS70" s="350"/>
      <c r="PUT70" s="262"/>
      <c r="PUU70" s="262"/>
      <c r="PUV70" s="262"/>
      <c r="PUW70" s="262"/>
      <c r="PUX70" s="262"/>
      <c r="PUY70" s="262"/>
      <c r="PUZ70" s="262"/>
      <c r="PVA70" s="262"/>
      <c r="PVB70" s="262"/>
      <c r="PVC70" s="1740"/>
      <c r="PVD70" s="1740"/>
      <c r="PVE70" s="1740"/>
      <c r="PVF70" s="349"/>
      <c r="PVG70" s="262"/>
      <c r="PVH70" s="262"/>
      <c r="PVI70" s="262"/>
      <c r="PVJ70" s="350"/>
      <c r="PVK70" s="262"/>
      <c r="PVL70" s="262"/>
      <c r="PVM70" s="262"/>
      <c r="PVN70" s="262"/>
      <c r="PVO70" s="262"/>
      <c r="PVP70" s="262"/>
      <c r="PVQ70" s="262"/>
      <c r="PVR70" s="262"/>
      <c r="PVS70" s="262"/>
      <c r="PVT70" s="1740"/>
      <c r="PVU70" s="1740"/>
      <c r="PVV70" s="1740"/>
      <c r="PVW70" s="349"/>
      <c r="PVX70" s="262"/>
      <c r="PVY70" s="262"/>
      <c r="PVZ70" s="262"/>
      <c r="PWA70" s="350"/>
      <c r="PWB70" s="262"/>
      <c r="PWC70" s="262"/>
      <c r="PWD70" s="262"/>
      <c r="PWE70" s="262"/>
      <c r="PWF70" s="262"/>
      <c r="PWG70" s="262"/>
      <c r="PWH70" s="262"/>
      <c r="PWI70" s="262"/>
      <c r="PWJ70" s="262"/>
      <c r="PWK70" s="1740"/>
      <c r="PWL70" s="1740"/>
      <c r="PWM70" s="1740"/>
      <c r="PWN70" s="349"/>
      <c r="PWO70" s="262"/>
      <c r="PWP70" s="262"/>
      <c r="PWQ70" s="262"/>
      <c r="PWR70" s="350"/>
      <c r="PWS70" s="262"/>
      <c r="PWT70" s="262"/>
      <c r="PWU70" s="262"/>
      <c r="PWV70" s="262"/>
      <c r="PWW70" s="262"/>
      <c r="PWX70" s="262"/>
      <c r="PWY70" s="262"/>
      <c r="PWZ70" s="262"/>
      <c r="PXA70" s="262"/>
      <c r="PXB70" s="1740"/>
      <c r="PXC70" s="1740"/>
      <c r="PXD70" s="1740"/>
      <c r="PXE70" s="349"/>
      <c r="PXF70" s="262"/>
      <c r="PXG70" s="262"/>
      <c r="PXH70" s="262"/>
      <c r="PXI70" s="350"/>
      <c r="PXJ70" s="262"/>
      <c r="PXK70" s="262"/>
      <c r="PXL70" s="262"/>
      <c r="PXM70" s="262"/>
      <c r="PXN70" s="262"/>
      <c r="PXO70" s="262"/>
      <c r="PXP70" s="262"/>
      <c r="PXQ70" s="262"/>
      <c r="PXR70" s="262"/>
      <c r="PXS70" s="1740"/>
      <c r="PXT70" s="1740"/>
      <c r="PXU70" s="1740"/>
      <c r="PXV70" s="349"/>
      <c r="PXW70" s="262"/>
      <c r="PXX70" s="262"/>
      <c r="PXY70" s="262"/>
      <c r="PXZ70" s="350"/>
      <c r="PYA70" s="262"/>
      <c r="PYB70" s="262"/>
      <c r="PYC70" s="262"/>
      <c r="PYD70" s="262"/>
      <c r="PYE70" s="262"/>
      <c r="PYF70" s="262"/>
      <c r="PYG70" s="262"/>
      <c r="PYH70" s="262"/>
      <c r="PYI70" s="262"/>
      <c r="PYJ70" s="1740"/>
      <c r="PYK70" s="1740"/>
      <c r="PYL70" s="1740"/>
      <c r="PYM70" s="349"/>
      <c r="PYN70" s="262"/>
      <c r="PYO70" s="262"/>
      <c r="PYP70" s="262"/>
      <c r="PYQ70" s="350"/>
      <c r="PYR70" s="262"/>
      <c r="PYS70" s="262"/>
      <c r="PYT70" s="262"/>
      <c r="PYU70" s="262"/>
      <c r="PYV70" s="262"/>
      <c r="PYW70" s="262"/>
      <c r="PYX70" s="262"/>
      <c r="PYY70" s="262"/>
      <c r="PYZ70" s="262"/>
      <c r="PZA70" s="1740"/>
      <c r="PZB70" s="1740"/>
      <c r="PZC70" s="1740"/>
      <c r="PZD70" s="349"/>
      <c r="PZE70" s="262"/>
      <c r="PZF70" s="262"/>
      <c r="PZG70" s="262"/>
      <c r="PZH70" s="350"/>
      <c r="PZI70" s="262"/>
      <c r="PZJ70" s="262"/>
      <c r="PZK70" s="262"/>
      <c r="PZL70" s="262"/>
      <c r="PZM70" s="262"/>
      <c r="PZN70" s="262"/>
      <c r="PZO70" s="262"/>
      <c r="PZP70" s="262"/>
      <c r="PZQ70" s="262"/>
      <c r="PZR70" s="1740"/>
      <c r="PZS70" s="1740"/>
      <c r="PZT70" s="1740"/>
      <c r="PZU70" s="349"/>
      <c r="PZV70" s="262"/>
      <c r="PZW70" s="262"/>
      <c r="PZX70" s="262"/>
      <c r="PZY70" s="350"/>
      <c r="PZZ70" s="262"/>
      <c r="QAA70" s="262"/>
      <c r="QAB70" s="262"/>
      <c r="QAC70" s="262"/>
      <c r="QAD70" s="262"/>
      <c r="QAE70" s="262"/>
      <c r="QAF70" s="262"/>
      <c r="QAG70" s="262"/>
      <c r="QAH70" s="262"/>
      <c r="QAI70" s="1740"/>
      <c r="QAJ70" s="1740"/>
      <c r="QAK70" s="1740"/>
      <c r="QAL70" s="349"/>
      <c r="QAM70" s="262"/>
      <c r="QAN70" s="262"/>
      <c r="QAO70" s="262"/>
      <c r="QAP70" s="350"/>
      <c r="QAQ70" s="262"/>
      <c r="QAR70" s="262"/>
      <c r="QAS70" s="262"/>
      <c r="QAT70" s="262"/>
      <c r="QAU70" s="262"/>
      <c r="QAV70" s="262"/>
      <c r="QAW70" s="262"/>
      <c r="QAX70" s="262"/>
      <c r="QAY70" s="262"/>
      <c r="QAZ70" s="1740"/>
      <c r="QBA70" s="1740"/>
      <c r="QBB70" s="1740"/>
      <c r="QBC70" s="349"/>
      <c r="QBD70" s="262"/>
      <c r="QBE70" s="262"/>
      <c r="QBF70" s="262"/>
      <c r="QBG70" s="350"/>
      <c r="QBH70" s="262"/>
      <c r="QBI70" s="262"/>
      <c r="QBJ70" s="262"/>
      <c r="QBK70" s="262"/>
      <c r="QBL70" s="262"/>
      <c r="QBM70" s="262"/>
      <c r="QBN70" s="262"/>
      <c r="QBO70" s="262"/>
      <c r="QBP70" s="262"/>
      <c r="QBQ70" s="1740"/>
      <c r="QBR70" s="1740"/>
      <c r="QBS70" s="1740"/>
      <c r="QBT70" s="349"/>
      <c r="QBU70" s="262"/>
      <c r="QBV70" s="262"/>
      <c r="QBW70" s="262"/>
      <c r="QBX70" s="350"/>
      <c r="QBY70" s="262"/>
      <c r="QBZ70" s="262"/>
      <c r="QCA70" s="262"/>
      <c r="QCB70" s="262"/>
      <c r="QCC70" s="262"/>
      <c r="QCD70" s="262"/>
      <c r="QCE70" s="262"/>
      <c r="QCF70" s="262"/>
      <c r="QCG70" s="262"/>
      <c r="QCH70" s="1740"/>
      <c r="QCI70" s="1740"/>
      <c r="QCJ70" s="1740"/>
      <c r="QCK70" s="349"/>
      <c r="QCL70" s="262"/>
      <c r="QCM70" s="262"/>
      <c r="QCN70" s="262"/>
      <c r="QCO70" s="350"/>
      <c r="QCP70" s="262"/>
      <c r="QCQ70" s="262"/>
      <c r="QCR70" s="262"/>
      <c r="QCS70" s="262"/>
      <c r="QCT70" s="262"/>
      <c r="QCU70" s="262"/>
      <c r="QCV70" s="262"/>
      <c r="QCW70" s="262"/>
      <c r="QCX70" s="262"/>
      <c r="QCY70" s="1740"/>
      <c r="QCZ70" s="1740"/>
      <c r="QDA70" s="1740"/>
      <c r="QDB70" s="349"/>
      <c r="QDC70" s="262"/>
      <c r="QDD70" s="262"/>
      <c r="QDE70" s="262"/>
      <c r="QDF70" s="350"/>
      <c r="QDG70" s="262"/>
      <c r="QDH70" s="262"/>
      <c r="QDI70" s="262"/>
      <c r="QDJ70" s="262"/>
      <c r="QDK70" s="262"/>
      <c r="QDL70" s="262"/>
      <c r="QDM70" s="262"/>
      <c r="QDN70" s="262"/>
      <c r="QDO70" s="262"/>
      <c r="QDP70" s="1740"/>
      <c r="QDQ70" s="1740"/>
      <c r="QDR70" s="1740"/>
      <c r="QDS70" s="349"/>
      <c r="QDT70" s="262"/>
      <c r="QDU70" s="262"/>
      <c r="QDV70" s="262"/>
      <c r="QDW70" s="350"/>
      <c r="QDX70" s="262"/>
      <c r="QDY70" s="262"/>
      <c r="QDZ70" s="262"/>
      <c r="QEA70" s="262"/>
      <c r="QEB70" s="262"/>
      <c r="QEC70" s="262"/>
      <c r="QED70" s="262"/>
      <c r="QEE70" s="262"/>
      <c r="QEF70" s="262"/>
      <c r="QEG70" s="1740"/>
      <c r="QEH70" s="1740"/>
      <c r="QEI70" s="1740"/>
      <c r="QEJ70" s="349"/>
      <c r="QEK70" s="262"/>
      <c r="QEL70" s="262"/>
      <c r="QEM70" s="262"/>
      <c r="QEN70" s="350"/>
      <c r="QEO70" s="262"/>
      <c r="QEP70" s="262"/>
      <c r="QEQ70" s="262"/>
      <c r="QER70" s="262"/>
      <c r="QES70" s="262"/>
      <c r="QET70" s="262"/>
      <c r="QEU70" s="262"/>
      <c r="QEV70" s="262"/>
      <c r="QEW70" s="262"/>
      <c r="QEX70" s="1740"/>
      <c r="QEY70" s="1740"/>
      <c r="QEZ70" s="1740"/>
      <c r="QFA70" s="349"/>
      <c r="QFB70" s="262"/>
      <c r="QFC70" s="262"/>
      <c r="QFD70" s="262"/>
      <c r="QFE70" s="350"/>
      <c r="QFF70" s="262"/>
      <c r="QFG70" s="262"/>
      <c r="QFH70" s="262"/>
      <c r="QFI70" s="262"/>
      <c r="QFJ70" s="262"/>
      <c r="QFK70" s="262"/>
      <c r="QFL70" s="262"/>
      <c r="QFM70" s="262"/>
      <c r="QFN70" s="262"/>
      <c r="QFO70" s="1740"/>
      <c r="QFP70" s="1740"/>
      <c r="QFQ70" s="1740"/>
      <c r="QFR70" s="349"/>
      <c r="QFS70" s="262"/>
      <c r="QFT70" s="262"/>
      <c r="QFU70" s="262"/>
      <c r="QFV70" s="350"/>
      <c r="QFW70" s="262"/>
      <c r="QFX70" s="262"/>
      <c r="QFY70" s="262"/>
      <c r="QFZ70" s="262"/>
      <c r="QGA70" s="262"/>
      <c r="QGB70" s="262"/>
      <c r="QGC70" s="262"/>
      <c r="QGD70" s="262"/>
      <c r="QGE70" s="262"/>
      <c r="QGF70" s="1740"/>
      <c r="QGG70" s="1740"/>
      <c r="QGH70" s="1740"/>
      <c r="QGI70" s="349"/>
      <c r="QGJ70" s="262"/>
      <c r="QGK70" s="262"/>
      <c r="QGL70" s="262"/>
      <c r="QGM70" s="350"/>
      <c r="QGN70" s="262"/>
      <c r="QGO70" s="262"/>
      <c r="QGP70" s="262"/>
      <c r="QGQ70" s="262"/>
      <c r="QGR70" s="262"/>
      <c r="QGS70" s="262"/>
      <c r="QGT70" s="262"/>
      <c r="QGU70" s="262"/>
      <c r="QGV70" s="262"/>
      <c r="QGW70" s="1740"/>
      <c r="QGX70" s="1740"/>
      <c r="QGY70" s="1740"/>
      <c r="QGZ70" s="349"/>
      <c r="QHA70" s="262"/>
      <c r="QHB70" s="262"/>
      <c r="QHC70" s="262"/>
      <c r="QHD70" s="350"/>
      <c r="QHE70" s="262"/>
      <c r="QHF70" s="262"/>
      <c r="QHG70" s="262"/>
      <c r="QHH70" s="262"/>
      <c r="QHI70" s="262"/>
      <c r="QHJ70" s="262"/>
      <c r="QHK70" s="262"/>
      <c r="QHL70" s="262"/>
      <c r="QHM70" s="262"/>
      <c r="QHN70" s="1740"/>
      <c r="QHO70" s="1740"/>
      <c r="QHP70" s="1740"/>
      <c r="QHQ70" s="349"/>
      <c r="QHR70" s="262"/>
      <c r="QHS70" s="262"/>
      <c r="QHT70" s="262"/>
      <c r="QHU70" s="350"/>
      <c r="QHV70" s="262"/>
      <c r="QHW70" s="262"/>
      <c r="QHX70" s="262"/>
      <c r="QHY70" s="262"/>
      <c r="QHZ70" s="262"/>
      <c r="QIA70" s="262"/>
      <c r="QIB70" s="262"/>
      <c r="QIC70" s="262"/>
      <c r="QID70" s="262"/>
      <c r="QIE70" s="1740"/>
      <c r="QIF70" s="1740"/>
      <c r="QIG70" s="1740"/>
      <c r="QIH70" s="349"/>
      <c r="QII70" s="262"/>
      <c r="QIJ70" s="262"/>
      <c r="QIK70" s="262"/>
      <c r="QIL70" s="350"/>
      <c r="QIM70" s="262"/>
      <c r="QIN70" s="262"/>
      <c r="QIO70" s="262"/>
      <c r="QIP70" s="262"/>
      <c r="QIQ70" s="262"/>
      <c r="QIR70" s="262"/>
      <c r="QIS70" s="262"/>
      <c r="QIT70" s="262"/>
      <c r="QIU70" s="262"/>
      <c r="QIV70" s="1740"/>
      <c r="QIW70" s="1740"/>
      <c r="QIX70" s="1740"/>
      <c r="QIY70" s="349"/>
      <c r="QIZ70" s="262"/>
      <c r="QJA70" s="262"/>
      <c r="QJB70" s="262"/>
      <c r="QJC70" s="350"/>
      <c r="QJD70" s="262"/>
      <c r="QJE70" s="262"/>
      <c r="QJF70" s="262"/>
      <c r="QJG70" s="262"/>
      <c r="QJH70" s="262"/>
      <c r="QJI70" s="262"/>
      <c r="QJJ70" s="262"/>
      <c r="QJK70" s="262"/>
      <c r="QJL70" s="262"/>
      <c r="QJM70" s="1740"/>
      <c r="QJN70" s="1740"/>
      <c r="QJO70" s="1740"/>
      <c r="QJP70" s="349"/>
      <c r="QJQ70" s="262"/>
      <c r="QJR70" s="262"/>
      <c r="QJS70" s="262"/>
      <c r="QJT70" s="350"/>
      <c r="QJU70" s="262"/>
      <c r="QJV70" s="262"/>
      <c r="QJW70" s="262"/>
      <c r="QJX70" s="262"/>
      <c r="QJY70" s="262"/>
      <c r="QJZ70" s="262"/>
      <c r="QKA70" s="262"/>
      <c r="QKB70" s="262"/>
      <c r="QKC70" s="262"/>
      <c r="QKD70" s="1740"/>
      <c r="QKE70" s="1740"/>
      <c r="QKF70" s="1740"/>
      <c r="QKG70" s="349"/>
      <c r="QKH70" s="262"/>
      <c r="QKI70" s="262"/>
      <c r="QKJ70" s="262"/>
      <c r="QKK70" s="350"/>
      <c r="QKL70" s="262"/>
      <c r="QKM70" s="262"/>
      <c r="QKN70" s="262"/>
      <c r="QKO70" s="262"/>
      <c r="QKP70" s="262"/>
      <c r="QKQ70" s="262"/>
      <c r="QKR70" s="262"/>
      <c r="QKS70" s="262"/>
      <c r="QKT70" s="262"/>
      <c r="QKU70" s="1740"/>
      <c r="QKV70" s="1740"/>
      <c r="QKW70" s="1740"/>
      <c r="QKX70" s="349"/>
      <c r="QKY70" s="262"/>
      <c r="QKZ70" s="262"/>
      <c r="QLA70" s="262"/>
      <c r="QLB70" s="350"/>
      <c r="QLC70" s="262"/>
      <c r="QLD70" s="262"/>
      <c r="QLE70" s="262"/>
      <c r="QLF70" s="262"/>
      <c r="QLG70" s="262"/>
      <c r="QLH70" s="262"/>
      <c r="QLI70" s="262"/>
      <c r="QLJ70" s="262"/>
      <c r="QLK70" s="262"/>
      <c r="QLL70" s="1740"/>
      <c r="QLM70" s="1740"/>
      <c r="QLN70" s="1740"/>
      <c r="QLO70" s="349"/>
      <c r="QLP70" s="262"/>
      <c r="QLQ70" s="262"/>
      <c r="QLR70" s="262"/>
      <c r="QLS70" s="350"/>
      <c r="QLT70" s="262"/>
      <c r="QLU70" s="262"/>
      <c r="QLV70" s="262"/>
      <c r="QLW70" s="262"/>
      <c r="QLX70" s="262"/>
      <c r="QLY70" s="262"/>
      <c r="QLZ70" s="262"/>
      <c r="QMA70" s="262"/>
      <c r="QMB70" s="262"/>
      <c r="QMC70" s="1740"/>
      <c r="QMD70" s="1740"/>
      <c r="QME70" s="1740"/>
      <c r="QMF70" s="349"/>
      <c r="QMG70" s="262"/>
      <c r="QMH70" s="262"/>
      <c r="QMI70" s="262"/>
      <c r="QMJ70" s="350"/>
      <c r="QMK70" s="262"/>
      <c r="QML70" s="262"/>
      <c r="QMM70" s="262"/>
      <c r="QMN70" s="262"/>
      <c r="QMO70" s="262"/>
      <c r="QMP70" s="262"/>
      <c r="QMQ70" s="262"/>
      <c r="QMR70" s="262"/>
      <c r="QMS70" s="262"/>
      <c r="QMT70" s="1740"/>
      <c r="QMU70" s="1740"/>
      <c r="QMV70" s="1740"/>
      <c r="QMW70" s="349"/>
      <c r="QMX70" s="262"/>
      <c r="QMY70" s="262"/>
      <c r="QMZ70" s="262"/>
      <c r="QNA70" s="350"/>
      <c r="QNB70" s="262"/>
      <c r="QNC70" s="262"/>
      <c r="QND70" s="262"/>
      <c r="QNE70" s="262"/>
      <c r="QNF70" s="262"/>
      <c r="QNG70" s="262"/>
      <c r="QNH70" s="262"/>
      <c r="QNI70" s="262"/>
      <c r="QNJ70" s="262"/>
      <c r="QNK70" s="1740"/>
      <c r="QNL70" s="1740"/>
      <c r="QNM70" s="1740"/>
      <c r="QNN70" s="349"/>
      <c r="QNO70" s="262"/>
      <c r="QNP70" s="262"/>
      <c r="QNQ70" s="262"/>
      <c r="QNR70" s="350"/>
      <c r="QNS70" s="262"/>
      <c r="QNT70" s="262"/>
      <c r="QNU70" s="262"/>
      <c r="QNV70" s="262"/>
      <c r="QNW70" s="262"/>
      <c r="QNX70" s="262"/>
      <c r="QNY70" s="262"/>
      <c r="QNZ70" s="262"/>
      <c r="QOA70" s="262"/>
      <c r="QOB70" s="1740"/>
      <c r="QOC70" s="1740"/>
      <c r="QOD70" s="1740"/>
      <c r="QOE70" s="349"/>
      <c r="QOF70" s="262"/>
      <c r="QOG70" s="262"/>
      <c r="QOH70" s="262"/>
      <c r="QOI70" s="350"/>
      <c r="QOJ70" s="262"/>
      <c r="QOK70" s="262"/>
      <c r="QOL70" s="262"/>
      <c r="QOM70" s="262"/>
      <c r="QON70" s="262"/>
      <c r="QOO70" s="262"/>
      <c r="QOP70" s="262"/>
      <c r="QOQ70" s="262"/>
      <c r="QOR70" s="262"/>
      <c r="QOS70" s="1740"/>
      <c r="QOT70" s="1740"/>
      <c r="QOU70" s="1740"/>
      <c r="QOV70" s="349"/>
      <c r="QOW70" s="262"/>
      <c r="QOX70" s="262"/>
      <c r="QOY70" s="262"/>
      <c r="QOZ70" s="350"/>
      <c r="QPA70" s="262"/>
      <c r="QPB70" s="262"/>
      <c r="QPC70" s="262"/>
      <c r="QPD70" s="262"/>
      <c r="QPE70" s="262"/>
      <c r="QPF70" s="262"/>
      <c r="QPG70" s="262"/>
      <c r="QPH70" s="262"/>
      <c r="QPI70" s="262"/>
      <c r="QPJ70" s="1740"/>
      <c r="QPK70" s="1740"/>
      <c r="QPL70" s="1740"/>
      <c r="QPM70" s="349"/>
      <c r="QPN70" s="262"/>
      <c r="QPO70" s="262"/>
      <c r="QPP70" s="262"/>
      <c r="QPQ70" s="350"/>
      <c r="QPR70" s="262"/>
      <c r="QPS70" s="262"/>
      <c r="QPT70" s="262"/>
      <c r="QPU70" s="262"/>
      <c r="QPV70" s="262"/>
      <c r="QPW70" s="262"/>
      <c r="QPX70" s="262"/>
      <c r="QPY70" s="262"/>
      <c r="QPZ70" s="262"/>
      <c r="QQA70" s="1740"/>
      <c r="QQB70" s="1740"/>
      <c r="QQC70" s="1740"/>
      <c r="QQD70" s="349"/>
      <c r="QQE70" s="262"/>
      <c r="QQF70" s="262"/>
      <c r="QQG70" s="262"/>
      <c r="QQH70" s="350"/>
      <c r="QQI70" s="262"/>
      <c r="QQJ70" s="262"/>
      <c r="QQK70" s="262"/>
      <c r="QQL70" s="262"/>
      <c r="QQM70" s="262"/>
      <c r="QQN70" s="262"/>
      <c r="QQO70" s="262"/>
      <c r="QQP70" s="262"/>
      <c r="QQQ70" s="262"/>
      <c r="QQR70" s="1740"/>
      <c r="QQS70" s="1740"/>
      <c r="QQT70" s="1740"/>
      <c r="QQU70" s="349"/>
      <c r="QQV70" s="262"/>
      <c r="QQW70" s="262"/>
      <c r="QQX70" s="262"/>
      <c r="QQY70" s="350"/>
      <c r="QQZ70" s="262"/>
      <c r="QRA70" s="262"/>
      <c r="QRB70" s="262"/>
      <c r="QRC70" s="262"/>
      <c r="QRD70" s="262"/>
      <c r="QRE70" s="262"/>
      <c r="QRF70" s="262"/>
      <c r="QRG70" s="262"/>
      <c r="QRH70" s="262"/>
      <c r="QRI70" s="1740"/>
      <c r="QRJ70" s="1740"/>
      <c r="QRK70" s="1740"/>
      <c r="QRL70" s="349"/>
      <c r="QRM70" s="262"/>
      <c r="QRN70" s="262"/>
      <c r="QRO70" s="262"/>
      <c r="QRP70" s="350"/>
      <c r="QRQ70" s="262"/>
      <c r="QRR70" s="262"/>
      <c r="QRS70" s="262"/>
      <c r="QRT70" s="262"/>
      <c r="QRU70" s="262"/>
      <c r="QRV70" s="262"/>
      <c r="QRW70" s="262"/>
      <c r="QRX70" s="262"/>
      <c r="QRY70" s="262"/>
      <c r="QRZ70" s="1740"/>
      <c r="QSA70" s="1740"/>
      <c r="QSB70" s="1740"/>
      <c r="QSC70" s="349"/>
      <c r="QSD70" s="262"/>
      <c r="QSE70" s="262"/>
      <c r="QSF70" s="262"/>
      <c r="QSG70" s="350"/>
      <c r="QSH70" s="262"/>
      <c r="QSI70" s="262"/>
      <c r="QSJ70" s="262"/>
      <c r="QSK70" s="262"/>
      <c r="QSL70" s="262"/>
      <c r="QSM70" s="262"/>
      <c r="QSN70" s="262"/>
      <c r="QSO70" s="262"/>
      <c r="QSP70" s="262"/>
      <c r="QSQ70" s="1740"/>
      <c r="QSR70" s="1740"/>
      <c r="QSS70" s="1740"/>
      <c r="QST70" s="349"/>
      <c r="QSU70" s="262"/>
      <c r="QSV70" s="262"/>
      <c r="QSW70" s="262"/>
      <c r="QSX70" s="350"/>
      <c r="QSY70" s="262"/>
      <c r="QSZ70" s="262"/>
      <c r="QTA70" s="262"/>
      <c r="QTB70" s="262"/>
      <c r="QTC70" s="262"/>
      <c r="QTD70" s="262"/>
      <c r="QTE70" s="262"/>
      <c r="QTF70" s="262"/>
      <c r="QTG70" s="262"/>
      <c r="QTH70" s="1740"/>
      <c r="QTI70" s="1740"/>
      <c r="QTJ70" s="1740"/>
      <c r="QTK70" s="349"/>
      <c r="QTL70" s="262"/>
      <c r="QTM70" s="262"/>
      <c r="QTN70" s="262"/>
      <c r="QTO70" s="350"/>
      <c r="QTP70" s="262"/>
      <c r="QTQ70" s="262"/>
      <c r="QTR70" s="262"/>
      <c r="QTS70" s="262"/>
      <c r="QTT70" s="262"/>
      <c r="QTU70" s="262"/>
      <c r="QTV70" s="262"/>
      <c r="QTW70" s="262"/>
      <c r="QTX70" s="262"/>
      <c r="QTY70" s="1740"/>
      <c r="QTZ70" s="1740"/>
      <c r="QUA70" s="1740"/>
      <c r="QUB70" s="349"/>
      <c r="QUC70" s="262"/>
      <c r="QUD70" s="262"/>
      <c r="QUE70" s="262"/>
      <c r="QUF70" s="350"/>
      <c r="QUG70" s="262"/>
      <c r="QUH70" s="262"/>
      <c r="QUI70" s="262"/>
      <c r="QUJ70" s="262"/>
      <c r="QUK70" s="262"/>
      <c r="QUL70" s="262"/>
      <c r="QUM70" s="262"/>
      <c r="QUN70" s="262"/>
      <c r="QUO70" s="262"/>
      <c r="QUP70" s="1740"/>
      <c r="QUQ70" s="1740"/>
      <c r="QUR70" s="1740"/>
      <c r="QUS70" s="349"/>
      <c r="QUT70" s="262"/>
      <c r="QUU70" s="262"/>
      <c r="QUV70" s="262"/>
      <c r="QUW70" s="350"/>
      <c r="QUX70" s="262"/>
      <c r="QUY70" s="262"/>
      <c r="QUZ70" s="262"/>
      <c r="QVA70" s="262"/>
      <c r="QVB70" s="262"/>
      <c r="QVC70" s="262"/>
      <c r="QVD70" s="262"/>
      <c r="QVE70" s="262"/>
      <c r="QVF70" s="262"/>
      <c r="QVG70" s="1740"/>
      <c r="QVH70" s="1740"/>
      <c r="QVI70" s="1740"/>
      <c r="QVJ70" s="349"/>
      <c r="QVK70" s="262"/>
      <c r="QVL70" s="262"/>
      <c r="QVM70" s="262"/>
      <c r="QVN70" s="350"/>
      <c r="QVO70" s="262"/>
      <c r="QVP70" s="262"/>
      <c r="QVQ70" s="262"/>
      <c r="QVR70" s="262"/>
      <c r="QVS70" s="262"/>
      <c r="QVT70" s="262"/>
      <c r="QVU70" s="262"/>
      <c r="QVV70" s="262"/>
      <c r="QVW70" s="262"/>
      <c r="QVX70" s="1740"/>
      <c r="QVY70" s="1740"/>
      <c r="QVZ70" s="1740"/>
      <c r="QWA70" s="349"/>
      <c r="QWB70" s="262"/>
      <c r="QWC70" s="262"/>
      <c r="QWD70" s="262"/>
      <c r="QWE70" s="350"/>
      <c r="QWF70" s="262"/>
      <c r="QWG70" s="262"/>
      <c r="QWH70" s="262"/>
      <c r="QWI70" s="262"/>
      <c r="QWJ70" s="262"/>
      <c r="QWK70" s="262"/>
      <c r="QWL70" s="262"/>
      <c r="QWM70" s="262"/>
      <c r="QWN70" s="262"/>
      <c r="QWO70" s="1740"/>
      <c r="QWP70" s="1740"/>
      <c r="QWQ70" s="1740"/>
      <c r="QWR70" s="349"/>
      <c r="QWS70" s="262"/>
      <c r="QWT70" s="262"/>
      <c r="QWU70" s="262"/>
      <c r="QWV70" s="350"/>
      <c r="QWW70" s="262"/>
      <c r="QWX70" s="262"/>
      <c r="QWY70" s="262"/>
      <c r="QWZ70" s="262"/>
      <c r="QXA70" s="262"/>
      <c r="QXB70" s="262"/>
      <c r="QXC70" s="262"/>
      <c r="QXD70" s="262"/>
      <c r="QXE70" s="262"/>
      <c r="QXF70" s="1740"/>
      <c r="QXG70" s="1740"/>
      <c r="QXH70" s="1740"/>
      <c r="QXI70" s="349"/>
      <c r="QXJ70" s="262"/>
      <c r="QXK70" s="262"/>
      <c r="QXL70" s="262"/>
      <c r="QXM70" s="350"/>
      <c r="QXN70" s="262"/>
      <c r="QXO70" s="262"/>
      <c r="QXP70" s="262"/>
      <c r="QXQ70" s="262"/>
      <c r="QXR70" s="262"/>
      <c r="QXS70" s="262"/>
      <c r="QXT70" s="262"/>
      <c r="QXU70" s="262"/>
      <c r="QXV70" s="262"/>
      <c r="QXW70" s="1740"/>
      <c r="QXX70" s="1740"/>
      <c r="QXY70" s="1740"/>
      <c r="QXZ70" s="349"/>
      <c r="QYA70" s="262"/>
      <c r="QYB70" s="262"/>
      <c r="QYC70" s="262"/>
      <c r="QYD70" s="350"/>
      <c r="QYE70" s="262"/>
      <c r="QYF70" s="262"/>
      <c r="QYG70" s="262"/>
      <c r="QYH70" s="262"/>
      <c r="QYI70" s="262"/>
      <c r="QYJ70" s="262"/>
      <c r="QYK70" s="262"/>
      <c r="QYL70" s="262"/>
      <c r="QYM70" s="262"/>
      <c r="QYN70" s="1740"/>
      <c r="QYO70" s="1740"/>
      <c r="QYP70" s="1740"/>
      <c r="QYQ70" s="349"/>
      <c r="QYR70" s="262"/>
      <c r="QYS70" s="262"/>
      <c r="QYT70" s="262"/>
      <c r="QYU70" s="350"/>
      <c r="QYV70" s="262"/>
      <c r="QYW70" s="262"/>
      <c r="QYX70" s="262"/>
      <c r="QYY70" s="262"/>
      <c r="QYZ70" s="262"/>
      <c r="QZA70" s="262"/>
      <c r="QZB70" s="262"/>
      <c r="QZC70" s="262"/>
      <c r="QZD70" s="262"/>
      <c r="QZE70" s="1740"/>
      <c r="QZF70" s="1740"/>
      <c r="QZG70" s="1740"/>
      <c r="QZH70" s="349"/>
      <c r="QZI70" s="262"/>
      <c r="QZJ70" s="262"/>
      <c r="QZK70" s="262"/>
      <c r="QZL70" s="350"/>
      <c r="QZM70" s="262"/>
      <c r="QZN70" s="262"/>
      <c r="QZO70" s="262"/>
      <c r="QZP70" s="262"/>
      <c r="QZQ70" s="262"/>
      <c r="QZR70" s="262"/>
      <c r="QZS70" s="262"/>
      <c r="QZT70" s="262"/>
      <c r="QZU70" s="262"/>
      <c r="QZV70" s="1740"/>
      <c r="QZW70" s="1740"/>
      <c r="QZX70" s="1740"/>
      <c r="QZY70" s="349"/>
      <c r="QZZ70" s="262"/>
      <c r="RAA70" s="262"/>
      <c r="RAB70" s="262"/>
      <c r="RAC70" s="350"/>
      <c r="RAD70" s="262"/>
      <c r="RAE70" s="262"/>
      <c r="RAF70" s="262"/>
      <c r="RAG70" s="262"/>
      <c r="RAH70" s="262"/>
      <c r="RAI70" s="262"/>
      <c r="RAJ70" s="262"/>
      <c r="RAK70" s="262"/>
      <c r="RAL70" s="262"/>
      <c r="RAM70" s="1740"/>
      <c r="RAN70" s="1740"/>
      <c r="RAO70" s="1740"/>
      <c r="RAP70" s="349"/>
      <c r="RAQ70" s="262"/>
      <c r="RAR70" s="262"/>
      <c r="RAS70" s="262"/>
      <c r="RAT70" s="350"/>
      <c r="RAU70" s="262"/>
      <c r="RAV70" s="262"/>
      <c r="RAW70" s="262"/>
      <c r="RAX70" s="262"/>
      <c r="RAY70" s="262"/>
      <c r="RAZ70" s="262"/>
      <c r="RBA70" s="262"/>
      <c r="RBB70" s="262"/>
      <c r="RBC70" s="262"/>
      <c r="RBD70" s="1740"/>
      <c r="RBE70" s="1740"/>
      <c r="RBF70" s="1740"/>
      <c r="RBG70" s="349"/>
      <c r="RBH70" s="262"/>
      <c r="RBI70" s="262"/>
      <c r="RBJ70" s="262"/>
      <c r="RBK70" s="350"/>
      <c r="RBL70" s="262"/>
      <c r="RBM70" s="262"/>
      <c r="RBN70" s="262"/>
      <c r="RBO70" s="262"/>
      <c r="RBP70" s="262"/>
      <c r="RBQ70" s="262"/>
      <c r="RBR70" s="262"/>
      <c r="RBS70" s="262"/>
      <c r="RBT70" s="262"/>
      <c r="RBU70" s="1740"/>
      <c r="RBV70" s="1740"/>
      <c r="RBW70" s="1740"/>
      <c r="RBX70" s="349"/>
      <c r="RBY70" s="262"/>
      <c r="RBZ70" s="262"/>
      <c r="RCA70" s="262"/>
      <c r="RCB70" s="350"/>
      <c r="RCC70" s="262"/>
      <c r="RCD70" s="262"/>
      <c r="RCE70" s="262"/>
      <c r="RCF70" s="262"/>
      <c r="RCG70" s="262"/>
      <c r="RCH70" s="262"/>
      <c r="RCI70" s="262"/>
      <c r="RCJ70" s="262"/>
      <c r="RCK70" s="262"/>
      <c r="RCL70" s="1740"/>
      <c r="RCM70" s="1740"/>
      <c r="RCN70" s="1740"/>
      <c r="RCO70" s="349"/>
      <c r="RCP70" s="262"/>
      <c r="RCQ70" s="262"/>
      <c r="RCR70" s="262"/>
      <c r="RCS70" s="350"/>
      <c r="RCT70" s="262"/>
      <c r="RCU70" s="262"/>
      <c r="RCV70" s="262"/>
      <c r="RCW70" s="262"/>
      <c r="RCX70" s="262"/>
      <c r="RCY70" s="262"/>
      <c r="RCZ70" s="262"/>
      <c r="RDA70" s="262"/>
      <c r="RDB70" s="262"/>
      <c r="RDC70" s="1740"/>
      <c r="RDD70" s="1740"/>
      <c r="RDE70" s="1740"/>
      <c r="RDF70" s="349"/>
      <c r="RDG70" s="262"/>
      <c r="RDH70" s="262"/>
      <c r="RDI70" s="262"/>
      <c r="RDJ70" s="350"/>
      <c r="RDK70" s="262"/>
      <c r="RDL70" s="262"/>
      <c r="RDM70" s="262"/>
      <c r="RDN70" s="262"/>
      <c r="RDO70" s="262"/>
      <c r="RDP70" s="262"/>
      <c r="RDQ70" s="262"/>
      <c r="RDR70" s="262"/>
      <c r="RDS70" s="262"/>
      <c r="RDT70" s="1740"/>
      <c r="RDU70" s="1740"/>
      <c r="RDV70" s="1740"/>
      <c r="RDW70" s="349"/>
      <c r="RDX70" s="262"/>
      <c r="RDY70" s="262"/>
      <c r="RDZ70" s="262"/>
      <c r="REA70" s="350"/>
      <c r="REB70" s="262"/>
      <c r="REC70" s="262"/>
      <c r="RED70" s="262"/>
      <c r="REE70" s="262"/>
      <c r="REF70" s="262"/>
      <c r="REG70" s="262"/>
      <c r="REH70" s="262"/>
      <c r="REI70" s="262"/>
      <c r="REJ70" s="262"/>
      <c r="REK70" s="1740"/>
      <c r="REL70" s="1740"/>
      <c r="REM70" s="1740"/>
      <c r="REN70" s="349"/>
      <c r="REO70" s="262"/>
      <c r="REP70" s="262"/>
      <c r="REQ70" s="262"/>
      <c r="RER70" s="350"/>
      <c r="RES70" s="262"/>
      <c r="RET70" s="262"/>
      <c r="REU70" s="262"/>
      <c r="REV70" s="262"/>
      <c r="REW70" s="262"/>
      <c r="REX70" s="262"/>
      <c r="REY70" s="262"/>
      <c r="REZ70" s="262"/>
      <c r="RFA70" s="262"/>
      <c r="RFB70" s="1740"/>
      <c r="RFC70" s="1740"/>
      <c r="RFD70" s="1740"/>
      <c r="RFE70" s="349"/>
      <c r="RFF70" s="262"/>
      <c r="RFG70" s="262"/>
      <c r="RFH70" s="262"/>
      <c r="RFI70" s="350"/>
      <c r="RFJ70" s="262"/>
      <c r="RFK70" s="262"/>
      <c r="RFL70" s="262"/>
      <c r="RFM70" s="262"/>
      <c r="RFN70" s="262"/>
      <c r="RFO70" s="262"/>
      <c r="RFP70" s="262"/>
      <c r="RFQ70" s="262"/>
      <c r="RFR70" s="262"/>
      <c r="RFS70" s="1740"/>
      <c r="RFT70" s="1740"/>
      <c r="RFU70" s="1740"/>
      <c r="RFV70" s="349"/>
      <c r="RFW70" s="262"/>
      <c r="RFX70" s="262"/>
      <c r="RFY70" s="262"/>
      <c r="RFZ70" s="350"/>
      <c r="RGA70" s="262"/>
      <c r="RGB70" s="262"/>
      <c r="RGC70" s="262"/>
      <c r="RGD70" s="262"/>
      <c r="RGE70" s="262"/>
      <c r="RGF70" s="262"/>
      <c r="RGG70" s="262"/>
      <c r="RGH70" s="262"/>
      <c r="RGI70" s="262"/>
      <c r="RGJ70" s="1740"/>
      <c r="RGK70" s="1740"/>
      <c r="RGL70" s="1740"/>
      <c r="RGM70" s="349"/>
      <c r="RGN70" s="262"/>
      <c r="RGO70" s="262"/>
      <c r="RGP70" s="262"/>
      <c r="RGQ70" s="350"/>
      <c r="RGR70" s="262"/>
      <c r="RGS70" s="262"/>
      <c r="RGT70" s="262"/>
      <c r="RGU70" s="262"/>
      <c r="RGV70" s="262"/>
      <c r="RGW70" s="262"/>
      <c r="RGX70" s="262"/>
      <c r="RGY70" s="262"/>
      <c r="RGZ70" s="262"/>
      <c r="RHA70" s="1740"/>
      <c r="RHB70" s="1740"/>
      <c r="RHC70" s="1740"/>
      <c r="RHD70" s="349"/>
      <c r="RHE70" s="262"/>
      <c r="RHF70" s="262"/>
      <c r="RHG70" s="262"/>
      <c r="RHH70" s="350"/>
      <c r="RHI70" s="262"/>
      <c r="RHJ70" s="262"/>
      <c r="RHK70" s="262"/>
      <c r="RHL70" s="262"/>
      <c r="RHM70" s="262"/>
      <c r="RHN70" s="262"/>
      <c r="RHO70" s="262"/>
      <c r="RHP70" s="262"/>
      <c r="RHQ70" s="262"/>
      <c r="RHR70" s="1740"/>
      <c r="RHS70" s="1740"/>
      <c r="RHT70" s="1740"/>
      <c r="RHU70" s="349"/>
      <c r="RHV70" s="262"/>
      <c r="RHW70" s="262"/>
      <c r="RHX70" s="262"/>
      <c r="RHY70" s="350"/>
      <c r="RHZ70" s="262"/>
      <c r="RIA70" s="262"/>
      <c r="RIB70" s="262"/>
      <c r="RIC70" s="262"/>
      <c r="RID70" s="262"/>
      <c r="RIE70" s="262"/>
      <c r="RIF70" s="262"/>
      <c r="RIG70" s="262"/>
      <c r="RIH70" s="262"/>
      <c r="RII70" s="1740"/>
      <c r="RIJ70" s="1740"/>
      <c r="RIK70" s="1740"/>
      <c r="RIL70" s="349"/>
      <c r="RIM70" s="262"/>
      <c r="RIN70" s="262"/>
      <c r="RIO70" s="262"/>
      <c r="RIP70" s="350"/>
      <c r="RIQ70" s="262"/>
      <c r="RIR70" s="262"/>
      <c r="RIS70" s="262"/>
      <c r="RIT70" s="262"/>
      <c r="RIU70" s="262"/>
      <c r="RIV70" s="262"/>
      <c r="RIW70" s="262"/>
      <c r="RIX70" s="262"/>
      <c r="RIY70" s="262"/>
      <c r="RIZ70" s="1740"/>
      <c r="RJA70" s="1740"/>
      <c r="RJB70" s="1740"/>
      <c r="RJC70" s="349"/>
      <c r="RJD70" s="262"/>
      <c r="RJE70" s="262"/>
      <c r="RJF70" s="262"/>
      <c r="RJG70" s="350"/>
      <c r="RJH70" s="262"/>
      <c r="RJI70" s="262"/>
      <c r="RJJ70" s="262"/>
      <c r="RJK70" s="262"/>
      <c r="RJL70" s="262"/>
      <c r="RJM70" s="262"/>
      <c r="RJN70" s="262"/>
      <c r="RJO70" s="262"/>
      <c r="RJP70" s="262"/>
      <c r="RJQ70" s="1740"/>
      <c r="RJR70" s="1740"/>
      <c r="RJS70" s="1740"/>
      <c r="RJT70" s="349"/>
      <c r="RJU70" s="262"/>
      <c r="RJV70" s="262"/>
      <c r="RJW70" s="262"/>
      <c r="RJX70" s="350"/>
      <c r="RJY70" s="262"/>
      <c r="RJZ70" s="262"/>
      <c r="RKA70" s="262"/>
      <c r="RKB70" s="262"/>
      <c r="RKC70" s="262"/>
      <c r="RKD70" s="262"/>
      <c r="RKE70" s="262"/>
      <c r="RKF70" s="262"/>
      <c r="RKG70" s="262"/>
      <c r="RKH70" s="1740"/>
      <c r="RKI70" s="1740"/>
      <c r="RKJ70" s="1740"/>
      <c r="RKK70" s="349"/>
      <c r="RKL70" s="262"/>
      <c r="RKM70" s="262"/>
      <c r="RKN70" s="262"/>
      <c r="RKO70" s="350"/>
      <c r="RKP70" s="262"/>
      <c r="RKQ70" s="262"/>
      <c r="RKR70" s="262"/>
      <c r="RKS70" s="262"/>
      <c r="RKT70" s="262"/>
      <c r="RKU70" s="262"/>
      <c r="RKV70" s="262"/>
      <c r="RKW70" s="262"/>
      <c r="RKX70" s="262"/>
      <c r="RKY70" s="1740"/>
      <c r="RKZ70" s="1740"/>
      <c r="RLA70" s="1740"/>
      <c r="RLB70" s="349"/>
      <c r="RLC70" s="262"/>
      <c r="RLD70" s="262"/>
      <c r="RLE70" s="262"/>
      <c r="RLF70" s="350"/>
      <c r="RLG70" s="262"/>
      <c r="RLH70" s="262"/>
      <c r="RLI70" s="262"/>
      <c r="RLJ70" s="262"/>
      <c r="RLK70" s="262"/>
      <c r="RLL70" s="262"/>
      <c r="RLM70" s="262"/>
      <c r="RLN70" s="262"/>
      <c r="RLO70" s="262"/>
      <c r="RLP70" s="1740"/>
      <c r="RLQ70" s="1740"/>
      <c r="RLR70" s="1740"/>
      <c r="RLS70" s="349"/>
      <c r="RLT70" s="262"/>
      <c r="RLU70" s="262"/>
      <c r="RLV70" s="262"/>
      <c r="RLW70" s="350"/>
      <c r="RLX70" s="262"/>
      <c r="RLY70" s="262"/>
      <c r="RLZ70" s="262"/>
      <c r="RMA70" s="262"/>
      <c r="RMB70" s="262"/>
      <c r="RMC70" s="262"/>
      <c r="RMD70" s="262"/>
      <c r="RME70" s="262"/>
      <c r="RMF70" s="262"/>
      <c r="RMG70" s="1740"/>
      <c r="RMH70" s="1740"/>
      <c r="RMI70" s="1740"/>
      <c r="RMJ70" s="349"/>
      <c r="RMK70" s="262"/>
      <c r="RML70" s="262"/>
      <c r="RMM70" s="262"/>
      <c r="RMN70" s="350"/>
      <c r="RMO70" s="262"/>
      <c r="RMP70" s="262"/>
      <c r="RMQ70" s="262"/>
      <c r="RMR70" s="262"/>
      <c r="RMS70" s="262"/>
      <c r="RMT70" s="262"/>
      <c r="RMU70" s="262"/>
      <c r="RMV70" s="262"/>
      <c r="RMW70" s="262"/>
      <c r="RMX70" s="1740"/>
      <c r="RMY70" s="1740"/>
      <c r="RMZ70" s="1740"/>
      <c r="RNA70" s="349"/>
      <c r="RNB70" s="262"/>
      <c r="RNC70" s="262"/>
      <c r="RND70" s="262"/>
      <c r="RNE70" s="350"/>
      <c r="RNF70" s="262"/>
      <c r="RNG70" s="262"/>
      <c r="RNH70" s="262"/>
      <c r="RNI70" s="262"/>
      <c r="RNJ70" s="262"/>
      <c r="RNK70" s="262"/>
      <c r="RNL70" s="262"/>
      <c r="RNM70" s="262"/>
      <c r="RNN70" s="262"/>
      <c r="RNO70" s="1740"/>
      <c r="RNP70" s="1740"/>
      <c r="RNQ70" s="1740"/>
      <c r="RNR70" s="349"/>
      <c r="RNS70" s="262"/>
      <c r="RNT70" s="262"/>
      <c r="RNU70" s="262"/>
      <c r="RNV70" s="350"/>
      <c r="RNW70" s="262"/>
      <c r="RNX70" s="262"/>
      <c r="RNY70" s="262"/>
      <c r="RNZ70" s="262"/>
      <c r="ROA70" s="262"/>
      <c r="ROB70" s="262"/>
      <c r="ROC70" s="262"/>
      <c r="ROD70" s="262"/>
      <c r="ROE70" s="262"/>
      <c r="ROF70" s="1740"/>
      <c r="ROG70" s="1740"/>
      <c r="ROH70" s="1740"/>
      <c r="ROI70" s="349"/>
      <c r="ROJ70" s="262"/>
      <c r="ROK70" s="262"/>
      <c r="ROL70" s="262"/>
      <c r="ROM70" s="350"/>
      <c r="RON70" s="262"/>
      <c r="ROO70" s="262"/>
      <c r="ROP70" s="262"/>
      <c r="ROQ70" s="262"/>
      <c r="ROR70" s="262"/>
      <c r="ROS70" s="262"/>
      <c r="ROT70" s="262"/>
      <c r="ROU70" s="262"/>
      <c r="ROV70" s="262"/>
      <c r="ROW70" s="1740"/>
      <c r="ROX70" s="1740"/>
      <c r="ROY70" s="1740"/>
      <c r="ROZ70" s="349"/>
      <c r="RPA70" s="262"/>
      <c r="RPB70" s="262"/>
      <c r="RPC70" s="262"/>
      <c r="RPD70" s="350"/>
      <c r="RPE70" s="262"/>
      <c r="RPF70" s="262"/>
      <c r="RPG70" s="262"/>
      <c r="RPH70" s="262"/>
      <c r="RPI70" s="262"/>
      <c r="RPJ70" s="262"/>
      <c r="RPK70" s="262"/>
      <c r="RPL70" s="262"/>
      <c r="RPM70" s="262"/>
      <c r="RPN70" s="1740"/>
      <c r="RPO70" s="1740"/>
      <c r="RPP70" s="1740"/>
      <c r="RPQ70" s="349"/>
      <c r="RPR70" s="262"/>
      <c r="RPS70" s="262"/>
      <c r="RPT70" s="262"/>
      <c r="RPU70" s="350"/>
      <c r="RPV70" s="262"/>
      <c r="RPW70" s="262"/>
      <c r="RPX70" s="262"/>
      <c r="RPY70" s="262"/>
      <c r="RPZ70" s="262"/>
      <c r="RQA70" s="262"/>
      <c r="RQB70" s="262"/>
      <c r="RQC70" s="262"/>
      <c r="RQD70" s="262"/>
      <c r="RQE70" s="1740"/>
      <c r="RQF70" s="1740"/>
      <c r="RQG70" s="1740"/>
      <c r="RQH70" s="349"/>
      <c r="RQI70" s="262"/>
      <c r="RQJ70" s="262"/>
      <c r="RQK70" s="262"/>
      <c r="RQL70" s="350"/>
      <c r="RQM70" s="262"/>
      <c r="RQN70" s="262"/>
      <c r="RQO70" s="262"/>
      <c r="RQP70" s="262"/>
      <c r="RQQ70" s="262"/>
      <c r="RQR70" s="262"/>
      <c r="RQS70" s="262"/>
      <c r="RQT70" s="262"/>
      <c r="RQU70" s="262"/>
      <c r="RQV70" s="1740"/>
      <c r="RQW70" s="1740"/>
      <c r="RQX70" s="1740"/>
      <c r="RQY70" s="349"/>
      <c r="RQZ70" s="262"/>
      <c r="RRA70" s="262"/>
      <c r="RRB70" s="262"/>
      <c r="RRC70" s="350"/>
      <c r="RRD70" s="262"/>
      <c r="RRE70" s="262"/>
      <c r="RRF70" s="262"/>
      <c r="RRG70" s="262"/>
      <c r="RRH70" s="262"/>
      <c r="RRI70" s="262"/>
      <c r="RRJ70" s="262"/>
      <c r="RRK70" s="262"/>
      <c r="RRL70" s="262"/>
      <c r="RRM70" s="1740"/>
      <c r="RRN70" s="1740"/>
      <c r="RRO70" s="1740"/>
      <c r="RRP70" s="349"/>
      <c r="RRQ70" s="262"/>
      <c r="RRR70" s="262"/>
      <c r="RRS70" s="262"/>
      <c r="RRT70" s="350"/>
      <c r="RRU70" s="262"/>
      <c r="RRV70" s="262"/>
      <c r="RRW70" s="262"/>
      <c r="RRX70" s="262"/>
      <c r="RRY70" s="262"/>
      <c r="RRZ70" s="262"/>
      <c r="RSA70" s="262"/>
      <c r="RSB70" s="262"/>
      <c r="RSC70" s="262"/>
      <c r="RSD70" s="1740"/>
      <c r="RSE70" s="1740"/>
      <c r="RSF70" s="1740"/>
      <c r="RSG70" s="349"/>
      <c r="RSH70" s="262"/>
      <c r="RSI70" s="262"/>
      <c r="RSJ70" s="262"/>
      <c r="RSK70" s="350"/>
      <c r="RSL70" s="262"/>
      <c r="RSM70" s="262"/>
      <c r="RSN70" s="262"/>
      <c r="RSO70" s="262"/>
      <c r="RSP70" s="262"/>
      <c r="RSQ70" s="262"/>
      <c r="RSR70" s="262"/>
      <c r="RSS70" s="262"/>
      <c r="RST70" s="262"/>
      <c r="RSU70" s="1740"/>
      <c r="RSV70" s="1740"/>
      <c r="RSW70" s="1740"/>
      <c r="RSX70" s="349"/>
      <c r="RSY70" s="262"/>
      <c r="RSZ70" s="262"/>
      <c r="RTA70" s="262"/>
      <c r="RTB70" s="350"/>
      <c r="RTC70" s="262"/>
      <c r="RTD70" s="262"/>
      <c r="RTE70" s="262"/>
      <c r="RTF70" s="262"/>
      <c r="RTG70" s="262"/>
      <c r="RTH70" s="262"/>
      <c r="RTI70" s="262"/>
      <c r="RTJ70" s="262"/>
      <c r="RTK70" s="262"/>
      <c r="RTL70" s="1740"/>
      <c r="RTM70" s="1740"/>
      <c r="RTN70" s="1740"/>
      <c r="RTO70" s="349"/>
      <c r="RTP70" s="262"/>
      <c r="RTQ70" s="262"/>
      <c r="RTR70" s="262"/>
      <c r="RTS70" s="350"/>
      <c r="RTT70" s="262"/>
      <c r="RTU70" s="262"/>
      <c r="RTV70" s="262"/>
      <c r="RTW70" s="262"/>
      <c r="RTX70" s="262"/>
      <c r="RTY70" s="262"/>
      <c r="RTZ70" s="262"/>
      <c r="RUA70" s="262"/>
      <c r="RUB70" s="262"/>
      <c r="RUC70" s="1740"/>
      <c r="RUD70" s="1740"/>
      <c r="RUE70" s="1740"/>
      <c r="RUF70" s="349"/>
      <c r="RUG70" s="262"/>
      <c r="RUH70" s="262"/>
      <c r="RUI70" s="262"/>
      <c r="RUJ70" s="350"/>
      <c r="RUK70" s="262"/>
      <c r="RUL70" s="262"/>
      <c r="RUM70" s="262"/>
      <c r="RUN70" s="262"/>
      <c r="RUO70" s="262"/>
      <c r="RUP70" s="262"/>
      <c r="RUQ70" s="262"/>
      <c r="RUR70" s="262"/>
      <c r="RUS70" s="262"/>
      <c r="RUT70" s="1740"/>
      <c r="RUU70" s="1740"/>
      <c r="RUV70" s="1740"/>
      <c r="RUW70" s="349"/>
      <c r="RUX70" s="262"/>
      <c r="RUY70" s="262"/>
      <c r="RUZ70" s="262"/>
      <c r="RVA70" s="350"/>
      <c r="RVB70" s="262"/>
      <c r="RVC70" s="262"/>
      <c r="RVD70" s="262"/>
      <c r="RVE70" s="262"/>
      <c r="RVF70" s="262"/>
      <c r="RVG70" s="262"/>
      <c r="RVH70" s="262"/>
      <c r="RVI70" s="262"/>
      <c r="RVJ70" s="262"/>
      <c r="RVK70" s="1740"/>
      <c r="RVL70" s="1740"/>
      <c r="RVM70" s="1740"/>
      <c r="RVN70" s="349"/>
      <c r="RVO70" s="262"/>
      <c r="RVP70" s="262"/>
      <c r="RVQ70" s="262"/>
      <c r="RVR70" s="350"/>
      <c r="RVS70" s="262"/>
      <c r="RVT70" s="262"/>
      <c r="RVU70" s="262"/>
      <c r="RVV70" s="262"/>
      <c r="RVW70" s="262"/>
      <c r="RVX70" s="262"/>
      <c r="RVY70" s="262"/>
      <c r="RVZ70" s="262"/>
      <c r="RWA70" s="262"/>
      <c r="RWB70" s="1740"/>
      <c r="RWC70" s="1740"/>
      <c r="RWD70" s="1740"/>
      <c r="RWE70" s="349"/>
      <c r="RWF70" s="262"/>
      <c r="RWG70" s="262"/>
      <c r="RWH70" s="262"/>
      <c r="RWI70" s="350"/>
      <c r="RWJ70" s="262"/>
      <c r="RWK70" s="262"/>
      <c r="RWL70" s="262"/>
      <c r="RWM70" s="262"/>
      <c r="RWN70" s="262"/>
      <c r="RWO70" s="262"/>
      <c r="RWP70" s="262"/>
      <c r="RWQ70" s="262"/>
      <c r="RWR70" s="262"/>
      <c r="RWS70" s="1740"/>
      <c r="RWT70" s="1740"/>
      <c r="RWU70" s="1740"/>
      <c r="RWV70" s="349"/>
      <c r="RWW70" s="262"/>
      <c r="RWX70" s="262"/>
      <c r="RWY70" s="262"/>
      <c r="RWZ70" s="350"/>
      <c r="RXA70" s="262"/>
      <c r="RXB70" s="262"/>
      <c r="RXC70" s="262"/>
      <c r="RXD70" s="262"/>
      <c r="RXE70" s="262"/>
      <c r="RXF70" s="262"/>
      <c r="RXG70" s="262"/>
      <c r="RXH70" s="262"/>
      <c r="RXI70" s="262"/>
      <c r="RXJ70" s="1740"/>
      <c r="RXK70" s="1740"/>
      <c r="RXL70" s="1740"/>
      <c r="RXM70" s="349"/>
      <c r="RXN70" s="262"/>
      <c r="RXO70" s="262"/>
      <c r="RXP70" s="262"/>
      <c r="RXQ70" s="350"/>
      <c r="RXR70" s="262"/>
      <c r="RXS70" s="262"/>
      <c r="RXT70" s="262"/>
      <c r="RXU70" s="262"/>
      <c r="RXV70" s="262"/>
      <c r="RXW70" s="262"/>
      <c r="RXX70" s="262"/>
      <c r="RXY70" s="262"/>
      <c r="RXZ70" s="262"/>
      <c r="RYA70" s="1740"/>
      <c r="RYB70" s="1740"/>
      <c r="RYC70" s="1740"/>
      <c r="RYD70" s="349"/>
      <c r="RYE70" s="262"/>
      <c r="RYF70" s="262"/>
      <c r="RYG70" s="262"/>
      <c r="RYH70" s="350"/>
      <c r="RYI70" s="262"/>
      <c r="RYJ70" s="262"/>
      <c r="RYK70" s="262"/>
      <c r="RYL70" s="262"/>
      <c r="RYM70" s="262"/>
      <c r="RYN70" s="262"/>
      <c r="RYO70" s="262"/>
      <c r="RYP70" s="262"/>
      <c r="RYQ70" s="262"/>
      <c r="RYR70" s="1740"/>
      <c r="RYS70" s="1740"/>
      <c r="RYT70" s="1740"/>
      <c r="RYU70" s="349"/>
      <c r="RYV70" s="262"/>
      <c r="RYW70" s="262"/>
      <c r="RYX70" s="262"/>
      <c r="RYY70" s="350"/>
      <c r="RYZ70" s="262"/>
      <c r="RZA70" s="262"/>
      <c r="RZB70" s="262"/>
      <c r="RZC70" s="262"/>
      <c r="RZD70" s="262"/>
      <c r="RZE70" s="262"/>
      <c r="RZF70" s="262"/>
      <c r="RZG70" s="262"/>
      <c r="RZH70" s="262"/>
      <c r="RZI70" s="1740"/>
      <c r="RZJ70" s="1740"/>
      <c r="RZK70" s="1740"/>
      <c r="RZL70" s="349"/>
      <c r="RZM70" s="262"/>
      <c r="RZN70" s="262"/>
      <c r="RZO70" s="262"/>
      <c r="RZP70" s="350"/>
      <c r="RZQ70" s="262"/>
      <c r="RZR70" s="262"/>
      <c r="RZS70" s="262"/>
      <c r="RZT70" s="262"/>
      <c r="RZU70" s="262"/>
      <c r="RZV70" s="262"/>
      <c r="RZW70" s="262"/>
      <c r="RZX70" s="262"/>
      <c r="RZY70" s="262"/>
      <c r="RZZ70" s="1740"/>
      <c r="SAA70" s="1740"/>
      <c r="SAB70" s="1740"/>
      <c r="SAC70" s="349"/>
      <c r="SAD70" s="262"/>
      <c r="SAE70" s="262"/>
      <c r="SAF70" s="262"/>
      <c r="SAG70" s="350"/>
      <c r="SAH70" s="262"/>
      <c r="SAI70" s="262"/>
      <c r="SAJ70" s="262"/>
      <c r="SAK70" s="262"/>
      <c r="SAL70" s="262"/>
      <c r="SAM70" s="262"/>
      <c r="SAN70" s="262"/>
      <c r="SAO70" s="262"/>
      <c r="SAP70" s="262"/>
      <c r="SAQ70" s="1740"/>
      <c r="SAR70" s="1740"/>
      <c r="SAS70" s="1740"/>
      <c r="SAT70" s="349"/>
      <c r="SAU70" s="262"/>
      <c r="SAV70" s="262"/>
      <c r="SAW70" s="262"/>
      <c r="SAX70" s="350"/>
      <c r="SAY70" s="262"/>
      <c r="SAZ70" s="262"/>
      <c r="SBA70" s="262"/>
      <c r="SBB70" s="262"/>
      <c r="SBC70" s="262"/>
      <c r="SBD70" s="262"/>
      <c r="SBE70" s="262"/>
      <c r="SBF70" s="262"/>
      <c r="SBG70" s="262"/>
      <c r="SBH70" s="1740"/>
      <c r="SBI70" s="1740"/>
      <c r="SBJ70" s="1740"/>
      <c r="SBK70" s="349"/>
      <c r="SBL70" s="262"/>
      <c r="SBM70" s="262"/>
      <c r="SBN70" s="262"/>
      <c r="SBO70" s="350"/>
      <c r="SBP70" s="262"/>
      <c r="SBQ70" s="262"/>
      <c r="SBR70" s="262"/>
      <c r="SBS70" s="262"/>
      <c r="SBT70" s="262"/>
      <c r="SBU70" s="262"/>
      <c r="SBV70" s="262"/>
      <c r="SBW70" s="262"/>
      <c r="SBX70" s="262"/>
      <c r="SBY70" s="1740"/>
      <c r="SBZ70" s="1740"/>
      <c r="SCA70" s="1740"/>
      <c r="SCB70" s="349"/>
      <c r="SCC70" s="262"/>
      <c r="SCD70" s="262"/>
      <c r="SCE70" s="262"/>
      <c r="SCF70" s="350"/>
      <c r="SCG70" s="262"/>
      <c r="SCH70" s="262"/>
      <c r="SCI70" s="262"/>
      <c r="SCJ70" s="262"/>
      <c r="SCK70" s="262"/>
      <c r="SCL70" s="262"/>
      <c r="SCM70" s="262"/>
      <c r="SCN70" s="262"/>
      <c r="SCO70" s="262"/>
      <c r="SCP70" s="1740"/>
      <c r="SCQ70" s="1740"/>
      <c r="SCR70" s="1740"/>
      <c r="SCS70" s="349"/>
      <c r="SCT70" s="262"/>
      <c r="SCU70" s="262"/>
      <c r="SCV70" s="262"/>
      <c r="SCW70" s="350"/>
      <c r="SCX70" s="262"/>
      <c r="SCY70" s="262"/>
      <c r="SCZ70" s="262"/>
      <c r="SDA70" s="262"/>
      <c r="SDB70" s="262"/>
      <c r="SDC70" s="262"/>
      <c r="SDD70" s="262"/>
      <c r="SDE70" s="262"/>
      <c r="SDF70" s="262"/>
      <c r="SDG70" s="1740"/>
      <c r="SDH70" s="1740"/>
      <c r="SDI70" s="1740"/>
      <c r="SDJ70" s="349"/>
      <c r="SDK70" s="262"/>
      <c r="SDL70" s="262"/>
      <c r="SDM70" s="262"/>
      <c r="SDN70" s="350"/>
      <c r="SDO70" s="262"/>
      <c r="SDP70" s="262"/>
      <c r="SDQ70" s="262"/>
      <c r="SDR70" s="262"/>
      <c r="SDS70" s="262"/>
      <c r="SDT70" s="262"/>
      <c r="SDU70" s="262"/>
      <c r="SDV70" s="262"/>
      <c r="SDW70" s="262"/>
      <c r="SDX70" s="1740"/>
      <c r="SDY70" s="1740"/>
      <c r="SDZ70" s="1740"/>
      <c r="SEA70" s="349"/>
      <c r="SEB70" s="262"/>
      <c r="SEC70" s="262"/>
      <c r="SED70" s="262"/>
      <c r="SEE70" s="350"/>
      <c r="SEF70" s="262"/>
      <c r="SEG70" s="262"/>
      <c r="SEH70" s="262"/>
      <c r="SEI70" s="262"/>
      <c r="SEJ70" s="262"/>
      <c r="SEK70" s="262"/>
      <c r="SEL70" s="262"/>
      <c r="SEM70" s="262"/>
      <c r="SEN70" s="262"/>
      <c r="SEO70" s="1740"/>
      <c r="SEP70" s="1740"/>
      <c r="SEQ70" s="1740"/>
      <c r="SER70" s="349"/>
      <c r="SES70" s="262"/>
      <c r="SET70" s="262"/>
      <c r="SEU70" s="262"/>
      <c r="SEV70" s="350"/>
      <c r="SEW70" s="262"/>
      <c r="SEX70" s="262"/>
      <c r="SEY70" s="262"/>
      <c r="SEZ70" s="262"/>
      <c r="SFA70" s="262"/>
      <c r="SFB70" s="262"/>
      <c r="SFC70" s="262"/>
      <c r="SFD70" s="262"/>
      <c r="SFE70" s="262"/>
      <c r="SFF70" s="1740"/>
      <c r="SFG70" s="1740"/>
      <c r="SFH70" s="1740"/>
      <c r="SFI70" s="349"/>
      <c r="SFJ70" s="262"/>
      <c r="SFK70" s="262"/>
      <c r="SFL70" s="262"/>
      <c r="SFM70" s="350"/>
      <c r="SFN70" s="262"/>
      <c r="SFO70" s="262"/>
      <c r="SFP70" s="262"/>
      <c r="SFQ70" s="262"/>
      <c r="SFR70" s="262"/>
      <c r="SFS70" s="262"/>
      <c r="SFT70" s="262"/>
      <c r="SFU70" s="262"/>
      <c r="SFV70" s="262"/>
      <c r="SFW70" s="1740"/>
      <c r="SFX70" s="1740"/>
      <c r="SFY70" s="1740"/>
      <c r="SFZ70" s="349"/>
      <c r="SGA70" s="262"/>
      <c r="SGB70" s="262"/>
      <c r="SGC70" s="262"/>
      <c r="SGD70" s="350"/>
      <c r="SGE70" s="262"/>
      <c r="SGF70" s="262"/>
      <c r="SGG70" s="262"/>
      <c r="SGH70" s="262"/>
      <c r="SGI70" s="262"/>
      <c r="SGJ70" s="262"/>
      <c r="SGK70" s="262"/>
      <c r="SGL70" s="262"/>
      <c r="SGM70" s="262"/>
      <c r="SGN70" s="1740"/>
      <c r="SGO70" s="1740"/>
      <c r="SGP70" s="1740"/>
      <c r="SGQ70" s="349"/>
      <c r="SGR70" s="262"/>
      <c r="SGS70" s="262"/>
      <c r="SGT70" s="262"/>
      <c r="SGU70" s="350"/>
      <c r="SGV70" s="262"/>
      <c r="SGW70" s="262"/>
      <c r="SGX70" s="262"/>
      <c r="SGY70" s="262"/>
      <c r="SGZ70" s="262"/>
      <c r="SHA70" s="262"/>
      <c r="SHB70" s="262"/>
      <c r="SHC70" s="262"/>
      <c r="SHD70" s="262"/>
      <c r="SHE70" s="1740"/>
      <c r="SHF70" s="1740"/>
      <c r="SHG70" s="1740"/>
      <c r="SHH70" s="349"/>
      <c r="SHI70" s="262"/>
      <c r="SHJ70" s="262"/>
      <c r="SHK70" s="262"/>
      <c r="SHL70" s="350"/>
      <c r="SHM70" s="262"/>
      <c r="SHN70" s="262"/>
      <c r="SHO70" s="262"/>
      <c r="SHP70" s="262"/>
      <c r="SHQ70" s="262"/>
      <c r="SHR70" s="262"/>
      <c r="SHS70" s="262"/>
      <c r="SHT70" s="262"/>
      <c r="SHU70" s="262"/>
      <c r="SHV70" s="1740"/>
      <c r="SHW70" s="1740"/>
      <c r="SHX70" s="1740"/>
      <c r="SHY70" s="349"/>
      <c r="SHZ70" s="262"/>
      <c r="SIA70" s="262"/>
      <c r="SIB70" s="262"/>
      <c r="SIC70" s="350"/>
      <c r="SID70" s="262"/>
      <c r="SIE70" s="262"/>
      <c r="SIF70" s="262"/>
      <c r="SIG70" s="262"/>
      <c r="SIH70" s="262"/>
      <c r="SII70" s="262"/>
      <c r="SIJ70" s="262"/>
      <c r="SIK70" s="262"/>
      <c r="SIL70" s="262"/>
      <c r="SIM70" s="1740"/>
      <c r="SIN70" s="1740"/>
      <c r="SIO70" s="1740"/>
      <c r="SIP70" s="349"/>
      <c r="SIQ70" s="262"/>
      <c r="SIR70" s="262"/>
      <c r="SIS70" s="262"/>
      <c r="SIT70" s="350"/>
      <c r="SIU70" s="262"/>
      <c r="SIV70" s="262"/>
      <c r="SIW70" s="262"/>
      <c r="SIX70" s="262"/>
      <c r="SIY70" s="262"/>
      <c r="SIZ70" s="262"/>
      <c r="SJA70" s="262"/>
      <c r="SJB70" s="262"/>
      <c r="SJC70" s="262"/>
      <c r="SJD70" s="1740"/>
      <c r="SJE70" s="1740"/>
      <c r="SJF70" s="1740"/>
      <c r="SJG70" s="349"/>
      <c r="SJH70" s="262"/>
      <c r="SJI70" s="262"/>
      <c r="SJJ70" s="262"/>
      <c r="SJK70" s="350"/>
      <c r="SJL70" s="262"/>
      <c r="SJM70" s="262"/>
      <c r="SJN70" s="262"/>
      <c r="SJO70" s="262"/>
      <c r="SJP70" s="262"/>
      <c r="SJQ70" s="262"/>
      <c r="SJR70" s="262"/>
      <c r="SJS70" s="262"/>
      <c r="SJT70" s="262"/>
      <c r="SJU70" s="1740"/>
      <c r="SJV70" s="1740"/>
      <c r="SJW70" s="1740"/>
      <c r="SJX70" s="349"/>
      <c r="SJY70" s="262"/>
      <c r="SJZ70" s="262"/>
      <c r="SKA70" s="262"/>
      <c r="SKB70" s="350"/>
      <c r="SKC70" s="262"/>
      <c r="SKD70" s="262"/>
      <c r="SKE70" s="262"/>
      <c r="SKF70" s="262"/>
      <c r="SKG70" s="262"/>
      <c r="SKH70" s="262"/>
      <c r="SKI70" s="262"/>
      <c r="SKJ70" s="262"/>
      <c r="SKK70" s="262"/>
      <c r="SKL70" s="1740"/>
      <c r="SKM70" s="1740"/>
      <c r="SKN70" s="1740"/>
      <c r="SKO70" s="349"/>
      <c r="SKP70" s="262"/>
      <c r="SKQ70" s="262"/>
      <c r="SKR70" s="262"/>
      <c r="SKS70" s="350"/>
      <c r="SKT70" s="262"/>
      <c r="SKU70" s="262"/>
      <c r="SKV70" s="262"/>
      <c r="SKW70" s="262"/>
      <c r="SKX70" s="262"/>
      <c r="SKY70" s="262"/>
      <c r="SKZ70" s="262"/>
      <c r="SLA70" s="262"/>
      <c r="SLB70" s="262"/>
      <c r="SLC70" s="1740"/>
      <c r="SLD70" s="1740"/>
      <c r="SLE70" s="1740"/>
      <c r="SLF70" s="349"/>
      <c r="SLG70" s="262"/>
      <c r="SLH70" s="262"/>
      <c r="SLI70" s="262"/>
      <c r="SLJ70" s="350"/>
      <c r="SLK70" s="262"/>
      <c r="SLL70" s="262"/>
      <c r="SLM70" s="262"/>
      <c r="SLN70" s="262"/>
      <c r="SLO70" s="262"/>
      <c r="SLP70" s="262"/>
      <c r="SLQ70" s="262"/>
      <c r="SLR70" s="262"/>
      <c r="SLS70" s="262"/>
      <c r="SLT70" s="1740"/>
      <c r="SLU70" s="1740"/>
      <c r="SLV70" s="1740"/>
      <c r="SLW70" s="349"/>
      <c r="SLX70" s="262"/>
      <c r="SLY70" s="262"/>
      <c r="SLZ70" s="262"/>
      <c r="SMA70" s="350"/>
      <c r="SMB70" s="262"/>
      <c r="SMC70" s="262"/>
      <c r="SMD70" s="262"/>
      <c r="SME70" s="262"/>
      <c r="SMF70" s="262"/>
      <c r="SMG70" s="262"/>
      <c r="SMH70" s="262"/>
      <c r="SMI70" s="262"/>
      <c r="SMJ70" s="262"/>
      <c r="SMK70" s="1740"/>
      <c r="SML70" s="1740"/>
      <c r="SMM70" s="1740"/>
      <c r="SMN70" s="349"/>
      <c r="SMO70" s="262"/>
      <c r="SMP70" s="262"/>
      <c r="SMQ70" s="262"/>
      <c r="SMR70" s="350"/>
      <c r="SMS70" s="262"/>
      <c r="SMT70" s="262"/>
      <c r="SMU70" s="262"/>
      <c r="SMV70" s="262"/>
      <c r="SMW70" s="262"/>
      <c r="SMX70" s="262"/>
      <c r="SMY70" s="262"/>
      <c r="SMZ70" s="262"/>
      <c r="SNA70" s="262"/>
      <c r="SNB70" s="1740"/>
      <c r="SNC70" s="1740"/>
      <c r="SND70" s="1740"/>
      <c r="SNE70" s="349"/>
      <c r="SNF70" s="262"/>
      <c r="SNG70" s="262"/>
      <c r="SNH70" s="262"/>
      <c r="SNI70" s="350"/>
      <c r="SNJ70" s="262"/>
      <c r="SNK70" s="262"/>
      <c r="SNL70" s="262"/>
      <c r="SNM70" s="262"/>
      <c r="SNN70" s="262"/>
      <c r="SNO70" s="262"/>
      <c r="SNP70" s="262"/>
      <c r="SNQ70" s="262"/>
      <c r="SNR70" s="262"/>
      <c r="SNS70" s="1740"/>
      <c r="SNT70" s="1740"/>
      <c r="SNU70" s="1740"/>
      <c r="SNV70" s="349"/>
      <c r="SNW70" s="262"/>
      <c r="SNX70" s="262"/>
      <c r="SNY70" s="262"/>
      <c r="SNZ70" s="350"/>
      <c r="SOA70" s="262"/>
      <c r="SOB70" s="262"/>
      <c r="SOC70" s="262"/>
      <c r="SOD70" s="262"/>
      <c r="SOE70" s="262"/>
      <c r="SOF70" s="262"/>
      <c r="SOG70" s="262"/>
      <c r="SOH70" s="262"/>
      <c r="SOI70" s="262"/>
      <c r="SOJ70" s="1740"/>
      <c r="SOK70" s="1740"/>
      <c r="SOL70" s="1740"/>
      <c r="SOM70" s="349"/>
      <c r="SON70" s="262"/>
      <c r="SOO70" s="262"/>
      <c r="SOP70" s="262"/>
      <c r="SOQ70" s="350"/>
      <c r="SOR70" s="262"/>
      <c r="SOS70" s="262"/>
      <c r="SOT70" s="262"/>
      <c r="SOU70" s="262"/>
      <c r="SOV70" s="262"/>
      <c r="SOW70" s="262"/>
      <c r="SOX70" s="262"/>
      <c r="SOY70" s="262"/>
      <c r="SOZ70" s="262"/>
      <c r="SPA70" s="1740"/>
      <c r="SPB70" s="1740"/>
      <c r="SPC70" s="1740"/>
      <c r="SPD70" s="349"/>
      <c r="SPE70" s="262"/>
      <c r="SPF70" s="262"/>
      <c r="SPG70" s="262"/>
      <c r="SPH70" s="350"/>
      <c r="SPI70" s="262"/>
      <c r="SPJ70" s="262"/>
      <c r="SPK70" s="262"/>
      <c r="SPL70" s="262"/>
      <c r="SPM70" s="262"/>
      <c r="SPN70" s="262"/>
      <c r="SPO70" s="262"/>
      <c r="SPP70" s="262"/>
      <c r="SPQ70" s="262"/>
      <c r="SPR70" s="1740"/>
      <c r="SPS70" s="1740"/>
      <c r="SPT70" s="1740"/>
      <c r="SPU70" s="349"/>
      <c r="SPV70" s="262"/>
      <c r="SPW70" s="262"/>
      <c r="SPX70" s="262"/>
      <c r="SPY70" s="350"/>
      <c r="SPZ70" s="262"/>
      <c r="SQA70" s="262"/>
      <c r="SQB70" s="262"/>
      <c r="SQC70" s="262"/>
      <c r="SQD70" s="262"/>
      <c r="SQE70" s="262"/>
      <c r="SQF70" s="262"/>
      <c r="SQG70" s="262"/>
      <c r="SQH70" s="262"/>
      <c r="SQI70" s="1740"/>
      <c r="SQJ70" s="1740"/>
      <c r="SQK70" s="1740"/>
      <c r="SQL70" s="349"/>
      <c r="SQM70" s="262"/>
      <c r="SQN70" s="262"/>
      <c r="SQO70" s="262"/>
      <c r="SQP70" s="350"/>
      <c r="SQQ70" s="262"/>
      <c r="SQR70" s="262"/>
      <c r="SQS70" s="262"/>
      <c r="SQT70" s="262"/>
      <c r="SQU70" s="262"/>
      <c r="SQV70" s="262"/>
      <c r="SQW70" s="262"/>
      <c r="SQX70" s="262"/>
      <c r="SQY70" s="262"/>
      <c r="SQZ70" s="1740"/>
      <c r="SRA70" s="1740"/>
      <c r="SRB70" s="1740"/>
      <c r="SRC70" s="349"/>
      <c r="SRD70" s="262"/>
      <c r="SRE70" s="262"/>
      <c r="SRF70" s="262"/>
      <c r="SRG70" s="350"/>
      <c r="SRH70" s="262"/>
      <c r="SRI70" s="262"/>
      <c r="SRJ70" s="262"/>
      <c r="SRK70" s="262"/>
      <c r="SRL70" s="262"/>
      <c r="SRM70" s="262"/>
      <c r="SRN70" s="262"/>
      <c r="SRO70" s="262"/>
      <c r="SRP70" s="262"/>
      <c r="SRQ70" s="1740"/>
      <c r="SRR70" s="1740"/>
      <c r="SRS70" s="1740"/>
      <c r="SRT70" s="349"/>
      <c r="SRU70" s="262"/>
      <c r="SRV70" s="262"/>
      <c r="SRW70" s="262"/>
      <c r="SRX70" s="350"/>
      <c r="SRY70" s="262"/>
      <c r="SRZ70" s="262"/>
      <c r="SSA70" s="262"/>
      <c r="SSB70" s="262"/>
      <c r="SSC70" s="262"/>
      <c r="SSD70" s="262"/>
      <c r="SSE70" s="262"/>
      <c r="SSF70" s="262"/>
      <c r="SSG70" s="262"/>
      <c r="SSH70" s="1740"/>
      <c r="SSI70" s="1740"/>
      <c r="SSJ70" s="1740"/>
      <c r="SSK70" s="349"/>
      <c r="SSL70" s="262"/>
      <c r="SSM70" s="262"/>
      <c r="SSN70" s="262"/>
      <c r="SSO70" s="350"/>
      <c r="SSP70" s="262"/>
      <c r="SSQ70" s="262"/>
      <c r="SSR70" s="262"/>
      <c r="SSS70" s="262"/>
      <c r="SST70" s="262"/>
      <c r="SSU70" s="262"/>
      <c r="SSV70" s="262"/>
      <c r="SSW70" s="262"/>
      <c r="SSX70" s="262"/>
      <c r="SSY70" s="1740"/>
      <c r="SSZ70" s="1740"/>
      <c r="STA70" s="1740"/>
      <c r="STB70" s="349"/>
      <c r="STC70" s="262"/>
      <c r="STD70" s="262"/>
      <c r="STE70" s="262"/>
      <c r="STF70" s="350"/>
      <c r="STG70" s="262"/>
      <c r="STH70" s="262"/>
      <c r="STI70" s="262"/>
      <c r="STJ70" s="262"/>
      <c r="STK70" s="262"/>
      <c r="STL70" s="262"/>
      <c r="STM70" s="262"/>
      <c r="STN70" s="262"/>
      <c r="STO70" s="262"/>
      <c r="STP70" s="1740"/>
      <c r="STQ70" s="1740"/>
      <c r="STR70" s="1740"/>
      <c r="STS70" s="349"/>
      <c r="STT70" s="262"/>
      <c r="STU70" s="262"/>
      <c r="STV70" s="262"/>
      <c r="STW70" s="350"/>
      <c r="STX70" s="262"/>
      <c r="STY70" s="262"/>
      <c r="STZ70" s="262"/>
      <c r="SUA70" s="262"/>
      <c r="SUB70" s="262"/>
      <c r="SUC70" s="262"/>
      <c r="SUD70" s="262"/>
      <c r="SUE70" s="262"/>
      <c r="SUF70" s="262"/>
      <c r="SUG70" s="1740"/>
      <c r="SUH70" s="1740"/>
      <c r="SUI70" s="1740"/>
      <c r="SUJ70" s="349"/>
      <c r="SUK70" s="262"/>
      <c r="SUL70" s="262"/>
      <c r="SUM70" s="262"/>
      <c r="SUN70" s="350"/>
      <c r="SUO70" s="262"/>
      <c r="SUP70" s="262"/>
      <c r="SUQ70" s="262"/>
      <c r="SUR70" s="262"/>
      <c r="SUS70" s="262"/>
      <c r="SUT70" s="262"/>
      <c r="SUU70" s="262"/>
      <c r="SUV70" s="262"/>
      <c r="SUW70" s="262"/>
      <c r="SUX70" s="1740"/>
      <c r="SUY70" s="1740"/>
      <c r="SUZ70" s="1740"/>
      <c r="SVA70" s="349"/>
      <c r="SVB70" s="262"/>
      <c r="SVC70" s="262"/>
      <c r="SVD70" s="262"/>
      <c r="SVE70" s="350"/>
      <c r="SVF70" s="262"/>
      <c r="SVG70" s="262"/>
      <c r="SVH70" s="262"/>
      <c r="SVI70" s="262"/>
      <c r="SVJ70" s="262"/>
      <c r="SVK70" s="262"/>
      <c r="SVL70" s="262"/>
      <c r="SVM70" s="262"/>
      <c r="SVN70" s="262"/>
      <c r="SVO70" s="1740"/>
      <c r="SVP70" s="1740"/>
      <c r="SVQ70" s="1740"/>
      <c r="SVR70" s="349"/>
      <c r="SVS70" s="262"/>
      <c r="SVT70" s="262"/>
      <c r="SVU70" s="262"/>
      <c r="SVV70" s="350"/>
      <c r="SVW70" s="262"/>
      <c r="SVX70" s="262"/>
      <c r="SVY70" s="262"/>
      <c r="SVZ70" s="262"/>
      <c r="SWA70" s="262"/>
      <c r="SWB70" s="262"/>
      <c r="SWC70" s="262"/>
      <c r="SWD70" s="262"/>
      <c r="SWE70" s="262"/>
      <c r="SWF70" s="1740"/>
      <c r="SWG70" s="1740"/>
      <c r="SWH70" s="1740"/>
      <c r="SWI70" s="349"/>
      <c r="SWJ70" s="262"/>
      <c r="SWK70" s="262"/>
      <c r="SWL70" s="262"/>
      <c r="SWM70" s="350"/>
      <c r="SWN70" s="262"/>
      <c r="SWO70" s="262"/>
      <c r="SWP70" s="262"/>
      <c r="SWQ70" s="262"/>
      <c r="SWR70" s="262"/>
      <c r="SWS70" s="262"/>
      <c r="SWT70" s="262"/>
      <c r="SWU70" s="262"/>
      <c r="SWV70" s="262"/>
      <c r="SWW70" s="1740"/>
      <c r="SWX70" s="1740"/>
      <c r="SWY70" s="1740"/>
      <c r="SWZ70" s="349"/>
      <c r="SXA70" s="262"/>
      <c r="SXB70" s="262"/>
      <c r="SXC70" s="262"/>
      <c r="SXD70" s="350"/>
      <c r="SXE70" s="262"/>
      <c r="SXF70" s="262"/>
      <c r="SXG70" s="262"/>
      <c r="SXH70" s="262"/>
      <c r="SXI70" s="262"/>
      <c r="SXJ70" s="262"/>
      <c r="SXK70" s="262"/>
      <c r="SXL70" s="262"/>
      <c r="SXM70" s="262"/>
      <c r="SXN70" s="1740"/>
      <c r="SXO70" s="1740"/>
      <c r="SXP70" s="1740"/>
      <c r="SXQ70" s="349"/>
      <c r="SXR70" s="262"/>
      <c r="SXS70" s="262"/>
      <c r="SXT70" s="262"/>
      <c r="SXU70" s="350"/>
      <c r="SXV70" s="262"/>
      <c r="SXW70" s="262"/>
      <c r="SXX70" s="262"/>
      <c r="SXY70" s="262"/>
      <c r="SXZ70" s="262"/>
      <c r="SYA70" s="262"/>
      <c r="SYB70" s="262"/>
      <c r="SYC70" s="262"/>
      <c r="SYD70" s="262"/>
      <c r="SYE70" s="1740"/>
      <c r="SYF70" s="1740"/>
      <c r="SYG70" s="1740"/>
      <c r="SYH70" s="349"/>
      <c r="SYI70" s="262"/>
      <c r="SYJ70" s="262"/>
      <c r="SYK70" s="262"/>
      <c r="SYL70" s="350"/>
      <c r="SYM70" s="262"/>
      <c r="SYN70" s="262"/>
      <c r="SYO70" s="262"/>
      <c r="SYP70" s="262"/>
      <c r="SYQ70" s="262"/>
      <c r="SYR70" s="262"/>
      <c r="SYS70" s="262"/>
      <c r="SYT70" s="262"/>
      <c r="SYU70" s="262"/>
      <c r="SYV70" s="1740"/>
      <c r="SYW70" s="1740"/>
      <c r="SYX70" s="1740"/>
      <c r="SYY70" s="349"/>
      <c r="SYZ70" s="262"/>
      <c r="SZA70" s="262"/>
      <c r="SZB70" s="262"/>
      <c r="SZC70" s="350"/>
      <c r="SZD70" s="262"/>
      <c r="SZE70" s="262"/>
      <c r="SZF70" s="262"/>
      <c r="SZG70" s="262"/>
      <c r="SZH70" s="262"/>
      <c r="SZI70" s="262"/>
      <c r="SZJ70" s="262"/>
      <c r="SZK70" s="262"/>
      <c r="SZL70" s="262"/>
      <c r="SZM70" s="1740"/>
      <c r="SZN70" s="1740"/>
      <c r="SZO70" s="1740"/>
      <c r="SZP70" s="349"/>
      <c r="SZQ70" s="262"/>
      <c r="SZR70" s="262"/>
      <c r="SZS70" s="262"/>
      <c r="SZT70" s="350"/>
      <c r="SZU70" s="262"/>
      <c r="SZV70" s="262"/>
      <c r="SZW70" s="262"/>
      <c r="SZX70" s="262"/>
      <c r="SZY70" s="262"/>
      <c r="SZZ70" s="262"/>
      <c r="TAA70" s="262"/>
      <c r="TAB70" s="262"/>
      <c r="TAC70" s="262"/>
      <c r="TAD70" s="1740"/>
      <c r="TAE70" s="1740"/>
      <c r="TAF70" s="1740"/>
      <c r="TAG70" s="349"/>
      <c r="TAH70" s="262"/>
      <c r="TAI70" s="262"/>
      <c r="TAJ70" s="262"/>
      <c r="TAK70" s="350"/>
      <c r="TAL70" s="262"/>
      <c r="TAM70" s="262"/>
      <c r="TAN70" s="262"/>
      <c r="TAO70" s="262"/>
      <c r="TAP70" s="262"/>
      <c r="TAQ70" s="262"/>
      <c r="TAR70" s="262"/>
      <c r="TAS70" s="262"/>
      <c r="TAT70" s="262"/>
      <c r="TAU70" s="1740"/>
      <c r="TAV70" s="1740"/>
      <c r="TAW70" s="1740"/>
      <c r="TAX70" s="349"/>
      <c r="TAY70" s="262"/>
      <c r="TAZ70" s="262"/>
      <c r="TBA70" s="262"/>
      <c r="TBB70" s="350"/>
      <c r="TBC70" s="262"/>
      <c r="TBD70" s="262"/>
      <c r="TBE70" s="262"/>
      <c r="TBF70" s="262"/>
      <c r="TBG70" s="262"/>
      <c r="TBH70" s="262"/>
      <c r="TBI70" s="262"/>
      <c r="TBJ70" s="262"/>
      <c r="TBK70" s="262"/>
      <c r="TBL70" s="1740"/>
      <c r="TBM70" s="1740"/>
      <c r="TBN70" s="1740"/>
      <c r="TBO70" s="349"/>
      <c r="TBP70" s="262"/>
      <c r="TBQ70" s="262"/>
      <c r="TBR70" s="262"/>
      <c r="TBS70" s="350"/>
      <c r="TBT70" s="262"/>
      <c r="TBU70" s="262"/>
      <c r="TBV70" s="262"/>
      <c r="TBW70" s="262"/>
      <c r="TBX70" s="262"/>
      <c r="TBY70" s="262"/>
      <c r="TBZ70" s="262"/>
      <c r="TCA70" s="262"/>
      <c r="TCB70" s="262"/>
      <c r="TCC70" s="1740"/>
      <c r="TCD70" s="1740"/>
      <c r="TCE70" s="1740"/>
      <c r="TCF70" s="349"/>
      <c r="TCG70" s="262"/>
      <c r="TCH70" s="262"/>
      <c r="TCI70" s="262"/>
      <c r="TCJ70" s="350"/>
      <c r="TCK70" s="262"/>
      <c r="TCL70" s="262"/>
      <c r="TCM70" s="262"/>
      <c r="TCN70" s="262"/>
      <c r="TCO70" s="262"/>
      <c r="TCP70" s="262"/>
      <c r="TCQ70" s="262"/>
      <c r="TCR70" s="262"/>
      <c r="TCS70" s="262"/>
      <c r="TCT70" s="1740"/>
      <c r="TCU70" s="1740"/>
      <c r="TCV70" s="1740"/>
      <c r="TCW70" s="349"/>
      <c r="TCX70" s="262"/>
      <c r="TCY70" s="262"/>
      <c r="TCZ70" s="262"/>
      <c r="TDA70" s="350"/>
      <c r="TDB70" s="262"/>
      <c r="TDC70" s="262"/>
      <c r="TDD70" s="262"/>
      <c r="TDE70" s="262"/>
      <c r="TDF70" s="262"/>
      <c r="TDG70" s="262"/>
      <c r="TDH70" s="262"/>
      <c r="TDI70" s="262"/>
      <c r="TDJ70" s="262"/>
      <c r="TDK70" s="1740"/>
      <c r="TDL70" s="1740"/>
      <c r="TDM70" s="1740"/>
      <c r="TDN70" s="349"/>
      <c r="TDO70" s="262"/>
      <c r="TDP70" s="262"/>
      <c r="TDQ70" s="262"/>
      <c r="TDR70" s="350"/>
      <c r="TDS70" s="262"/>
      <c r="TDT70" s="262"/>
      <c r="TDU70" s="262"/>
      <c r="TDV70" s="262"/>
      <c r="TDW70" s="262"/>
      <c r="TDX70" s="262"/>
      <c r="TDY70" s="262"/>
      <c r="TDZ70" s="262"/>
      <c r="TEA70" s="262"/>
      <c r="TEB70" s="1740"/>
      <c r="TEC70" s="1740"/>
      <c r="TED70" s="1740"/>
      <c r="TEE70" s="349"/>
      <c r="TEF70" s="262"/>
      <c r="TEG70" s="262"/>
      <c r="TEH70" s="262"/>
      <c r="TEI70" s="350"/>
      <c r="TEJ70" s="262"/>
      <c r="TEK70" s="262"/>
      <c r="TEL70" s="262"/>
      <c r="TEM70" s="262"/>
      <c r="TEN70" s="262"/>
      <c r="TEO70" s="262"/>
      <c r="TEP70" s="262"/>
      <c r="TEQ70" s="262"/>
      <c r="TER70" s="262"/>
      <c r="TES70" s="1740"/>
      <c r="TET70" s="1740"/>
      <c r="TEU70" s="1740"/>
      <c r="TEV70" s="349"/>
      <c r="TEW70" s="262"/>
      <c r="TEX70" s="262"/>
      <c r="TEY70" s="262"/>
      <c r="TEZ70" s="350"/>
      <c r="TFA70" s="262"/>
      <c r="TFB70" s="262"/>
      <c r="TFC70" s="262"/>
      <c r="TFD70" s="262"/>
      <c r="TFE70" s="262"/>
      <c r="TFF70" s="262"/>
      <c r="TFG70" s="262"/>
      <c r="TFH70" s="262"/>
      <c r="TFI70" s="262"/>
      <c r="TFJ70" s="1740"/>
      <c r="TFK70" s="1740"/>
      <c r="TFL70" s="1740"/>
      <c r="TFM70" s="349"/>
      <c r="TFN70" s="262"/>
      <c r="TFO70" s="262"/>
      <c r="TFP70" s="262"/>
      <c r="TFQ70" s="350"/>
      <c r="TFR70" s="262"/>
      <c r="TFS70" s="262"/>
      <c r="TFT70" s="262"/>
      <c r="TFU70" s="262"/>
      <c r="TFV70" s="262"/>
      <c r="TFW70" s="262"/>
      <c r="TFX70" s="262"/>
      <c r="TFY70" s="262"/>
      <c r="TFZ70" s="262"/>
      <c r="TGA70" s="1740"/>
      <c r="TGB70" s="1740"/>
      <c r="TGC70" s="1740"/>
      <c r="TGD70" s="349"/>
      <c r="TGE70" s="262"/>
      <c r="TGF70" s="262"/>
      <c r="TGG70" s="262"/>
      <c r="TGH70" s="350"/>
      <c r="TGI70" s="262"/>
      <c r="TGJ70" s="262"/>
      <c r="TGK70" s="262"/>
      <c r="TGL70" s="262"/>
      <c r="TGM70" s="262"/>
      <c r="TGN70" s="262"/>
      <c r="TGO70" s="262"/>
      <c r="TGP70" s="262"/>
      <c r="TGQ70" s="262"/>
      <c r="TGR70" s="1740"/>
      <c r="TGS70" s="1740"/>
      <c r="TGT70" s="1740"/>
      <c r="TGU70" s="349"/>
      <c r="TGV70" s="262"/>
      <c r="TGW70" s="262"/>
      <c r="TGX70" s="262"/>
      <c r="TGY70" s="350"/>
      <c r="TGZ70" s="262"/>
      <c r="THA70" s="262"/>
      <c r="THB70" s="262"/>
      <c r="THC70" s="262"/>
      <c r="THD70" s="262"/>
      <c r="THE70" s="262"/>
      <c r="THF70" s="262"/>
      <c r="THG70" s="262"/>
      <c r="THH70" s="262"/>
      <c r="THI70" s="1740"/>
      <c r="THJ70" s="1740"/>
      <c r="THK70" s="1740"/>
      <c r="THL70" s="349"/>
      <c r="THM70" s="262"/>
      <c r="THN70" s="262"/>
      <c r="THO70" s="262"/>
      <c r="THP70" s="350"/>
      <c r="THQ70" s="262"/>
      <c r="THR70" s="262"/>
      <c r="THS70" s="262"/>
      <c r="THT70" s="262"/>
      <c r="THU70" s="262"/>
      <c r="THV70" s="262"/>
      <c r="THW70" s="262"/>
      <c r="THX70" s="262"/>
      <c r="THY70" s="262"/>
      <c r="THZ70" s="1740"/>
      <c r="TIA70" s="1740"/>
      <c r="TIB70" s="1740"/>
      <c r="TIC70" s="349"/>
      <c r="TID70" s="262"/>
      <c r="TIE70" s="262"/>
      <c r="TIF70" s="262"/>
      <c r="TIG70" s="350"/>
      <c r="TIH70" s="262"/>
      <c r="TII70" s="262"/>
      <c r="TIJ70" s="262"/>
      <c r="TIK70" s="262"/>
      <c r="TIL70" s="262"/>
      <c r="TIM70" s="262"/>
      <c r="TIN70" s="262"/>
      <c r="TIO70" s="262"/>
      <c r="TIP70" s="262"/>
      <c r="TIQ70" s="1740"/>
      <c r="TIR70" s="1740"/>
      <c r="TIS70" s="1740"/>
      <c r="TIT70" s="349"/>
      <c r="TIU70" s="262"/>
      <c r="TIV70" s="262"/>
      <c r="TIW70" s="262"/>
      <c r="TIX70" s="350"/>
      <c r="TIY70" s="262"/>
      <c r="TIZ70" s="262"/>
      <c r="TJA70" s="262"/>
      <c r="TJB70" s="262"/>
      <c r="TJC70" s="262"/>
      <c r="TJD70" s="262"/>
      <c r="TJE70" s="262"/>
      <c r="TJF70" s="262"/>
      <c r="TJG70" s="262"/>
      <c r="TJH70" s="1740"/>
      <c r="TJI70" s="1740"/>
      <c r="TJJ70" s="1740"/>
      <c r="TJK70" s="349"/>
      <c r="TJL70" s="262"/>
      <c r="TJM70" s="262"/>
      <c r="TJN70" s="262"/>
      <c r="TJO70" s="350"/>
      <c r="TJP70" s="262"/>
      <c r="TJQ70" s="262"/>
      <c r="TJR70" s="262"/>
      <c r="TJS70" s="262"/>
      <c r="TJT70" s="262"/>
      <c r="TJU70" s="262"/>
      <c r="TJV70" s="262"/>
      <c r="TJW70" s="262"/>
      <c r="TJX70" s="262"/>
      <c r="TJY70" s="1740"/>
      <c r="TJZ70" s="1740"/>
      <c r="TKA70" s="1740"/>
      <c r="TKB70" s="349"/>
      <c r="TKC70" s="262"/>
      <c r="TKD70" s="262"/>
      <c r="TKE70" s="262"/>
      <c r="TKF70" s="350"/>
      <c r="TKG70" s="262"/>
      <c r="TKH70" s="262"/>
      <c r="TKI70" s="262"/>
      <c r="TKJ70" s="262"/>
      <c r="TKK70" s="262"/>
      <c r="TKL70" s="262"/>
      <c r="TKM70" s="262"/>
      <c r="TKN70" s="262"/>
      <c r="TKO70" s="262"/>
      <c r="TKP70" s="1740"/>
      <c r="TKQ70" s="1740"/>
      <c r="TKR70" s="1740"/>
      <c r="TKS70" s="349"/>
      <c r="TKT70" s="262"/>
      <c r="TKU70" s="262"/>
      <c r="TKV70" s="262"/>
      <c r="TKW70" s="350"/>
      <c r="TKX70" s="262"/>
      <c r="TKY70" s="262"/>
      <c r="TKZ70" s="262"/>
      <c r="TLA70" s="262"/>
      <c r="TLB70" s="262"/>
      <c r="TLC70" s="262"/>
      <c r="TLD70" s="262"/>
      <c r="TLE70" s="262"/>
      <c r="TLF70" s="262"/>
      <c r="TLG70" s="1740"/>
      <c r="TLH70" s="1740"/>
      <c r="TLI70" s="1740"/>
      <c r="TLJ70" s="349"/>
      <c r="TLK70" s="262"/>
      <c r="TLL70" s="262"/>
      <c r="TLM70" s="262"/>
      <c r="TLN70" s="350"/>
      <c r="TLO70" s="262"/>
      <c r="TLP70" s="262"/>
      <c r="TLQ70" s="262"/>
      <c r="TLR70" s="262"/>
      <c r="TLS70" s="262"/>
      <c r="TLT70" s="262"/>
      <c r="TLU70" s="262"/>
      <c r="TLV70" s="262"/>
      <c r="TLW70" s="262"/>
      <c r="TLX70" s="1740"/>
      <c r="TLY70" s="1740"/>
      <c r="TLZ70" s="1740"/>
      <c r="TMA70" s="349"/>
      <c r="TMB70" s="262"/>
      <c r="TMC70" s="262"/>
      <c r="TMD70" s="262"/>
      <c r="TME70" s="350"/>
      <c r="TMF70" s="262"/>
      <c r="TMG70" s="262"/>
      <c r="TMH70" s="262"/>
      <c r="TMI70" s="262"/>
      <c r="TMJ70" s="262"/>
      <c r="TMK70" s="262"/>
      <c r="TML70" s="262"/>
      <c r="TMM70" s="262"/>
      <c r="TMN70" s="262"/>
      <c r="TMO70" s="1740"/>
      <c r="TMP70" s="1740"/>
      <c r="TMQ70" s="1740"/>
      <c r="TMR70" s="349"/>
      <c r="TMS70" s="262"/>
      <c r="TMT70" s="262"/>
      <c r="TMU70" s="262"/>
      <c r="TMV70" s="350"/>
      <c r="TMW70" s="262"/>
      <c r="TMX70" s="262"/>
      <c r="TMY70" s="262"/>
      <c r="TMZ70" s="262"/>
      <c r="TNA70" s="262"/>
      <c r="TNB70" s="262"/>
      <c r="TNC70" s="262"/>
      <c r="TND70" s="262"/>
      <c r="TNE70" s="262"/>
      <c r="TNF70" s="1740"/>
      <c r="TNG70" s="1740"/>
      <c r="TNH70" s="1740"/>
      <c r="TNI70" s="349"/>
      <c r="TNJ70" s="262"/>
      <c r="TNK70" s="262"/>
      <c r="TNL70" s="262"/>
      <c r="TNM70" s="350"/>
      <c r="TNN70" s="262"/>
      <c r="TNO70" s="262"/>
      <c r="TNP70" s="262"/>
      <c r="TNQ70" s="262"/>
      <c r="TNR70" s="262"/>
      <c r="TNS70" s="262"/>
      <c r="TNT70" s="262"/>
      <c r="TNU70" s="262"/>
      <c r="TNV70" s="262"/>
      <c r="TNW70" s="1740"/>
      <c r="TNX70" s="1740"/>
      <c r="TNY70" s="1740"/>
      <c r="TNZ70" s="349"/>
      <c r="TOA70" s="262"/>
      <c r="TOB70" s="262"/>
      <c r="TOC70" s="262"/>
      <c r="TOD70" s="350"/>
      <c r="TOE70" s="262"/>
      <c r="TOF70" s="262"/>
      <c r="TOG70" s="262"/>
      <c r="TOH70" s="262"/>
      <c r="TOI70" s="262"/>
      <c r="TOJ70" s="262"/>
      <c r="TOK70" s="262"/>
      <c r="TOL70" s="262"/>
      <c r="TOM70" s="262"/>
      <c r="TON70" s="1740"/>
      <c r="TOO70" s="1740"/>
      <c r="TOP70" s="1740"/>
      <c r="TOQ70" s="349"/>
      <c r="TOR70" s="262"/>
      <c r="TOS70" s="262"/>
      <c r="TOT70" s="262"/>
      <c r="TOU70" s="350"/>
      <c r="TOV70" s="262"/>
      <c r="TOW70" s="262"/>
      <c r="TOX70" s="262"/>
      <c r="TOY70" s="262"/>
      <c r="TOZ70" s="262"/>
      <c r="TPA70" s="262"/>
      <c r="TPB70" s="262"/>
      <c r="TPC70" s="262"/>
      <c r="TPD70" s="262"/>
      <c r="TPE70" s="1740"/>
      <c r="TPF70" s="1740"/>
      <c r="TPG70" s="1740"/>
      <c r="TPH70" s="349"/>
      <c r="TPI70" s="262"/>
      <c r="TPJ70" s="262"/>
      <c r="TPK70" s="262"/>
      <c r="TPL70" s="350"/>
      <c r="TPM70" s="262"/>
      <c r="TPN70" s="262"/>
      <c r="TPO70" s="262"/>
      <c r="TPP70" s="262"/>
      <c r="TPQ70" s="262"/>
      <c r="TPR70" s="262"/>
      <c r="TPS70" s="262"/>
      <c r="TPT70" s="262"/>
      <c r="TPU70" s="262"/>
      <c r="TPV70" s="1740"/>
      <c r="TPW70" s="1740"/>
      <c r="TPX70" s="1740"/>
      <c r="TPY70" s="349"/>
      <c r="TPZ70" s="262"/>
      <c r="TQA70" s="262"/>
      <c r="TQB70" s="262"/>
      <c r="TQC70" s="350"/>
      <c r="TQD70" s="262"/>
      <c r="TQE70" s="262"/>
      <c r="TQF70" s="262"/>
      <c r="TQG70" s="262"/>
      <c r="TQH70" s="262"/>
      <c r="TQI70" s="262"/>
      <c r="TQJ70" s="262"/>
      <c r="TQK70" s="262"/>
      <c r="TQL70" s="262"/>
      <c r="TQM70" s="1740"/>
      <c r="TQN70" s="1740"/>
      <c r="TQO70" s="1740"/>
      <c r="TQP70" s="349"/>
      <c r="TQQ70" s="262"/>
      <c r="TQR70" s="262"/>
      <c r="TQS70" s="262"/>
      <c r="TQT70" s="350"/>
      <c r="TQU70" s="262"/>
      <c r="TQV70" s="262"/>
      <c r="TQW70" s="262"/>
      <c r="TQX70" s="262"/>
      <c r="TQY70" s="262"/>
      <c r="TQZ70" s="262"/>
      <c r="TRA70" s="262"/>
      <c r="TRB70" s="262"/>
      <c r="TRC70" s="262"/>
      <c r="TRD70" s="1740"/>
      <c r="TRE70" s="1740"/>
      <c r="TRF70" s="1740"/>
      <c r="TRG70" s="349"/>
      <c r="TRH70" s="262"/>
      <c r="TRI70" s="262"/>
      <c r="TRJ70" s="262"/>
      <c r="TRK70" s="350"/>
      <c r="TRL70" s="262"/>
      <c r="TRM70" s="262"/>
      <c r="TRN70" s="262"/>
      <c r="TRO70" s="262"/>
      <c r="TRP70" s="262"/>
      <c r="TRQ70" s="262"/>
      <c r="TRR70" s="262"/>
      <c r="TRS70" s="262"/>
      <c r="TRT70" s="262"/>
      <c r="TRU70" s="1740"/>
      <c r="TRV70" s="1740"/>
      <c r="TRW70" s="1740"/>
      <c r="TRX70" s="349"/>
      <c r="TRY70" s="262"/>
      <c r="TRZ70" s="262"/>
      <c r="TSA70" s="262"/>
      <c r="TSB70" s="350"/>
      <c r="TSC70" s="262"/>
      <c r="TSD70" s="262"/>
      <c r="TSE70" s="262"/>
      <c r="TSF70" s="262"/>
      <c r="TSG70" s="262"/>
      <c r="TSH70" s="262"/>
      <c r="TSI70" s="262"/>
      <c r="TSJ70" s="262"/>
      <c r="TSK70" s="262"/>
      <c r="TSL70" s="1740"/>
      <c r="TSM70" s="1740"/>
      <c r="TSN70" s="1740"/>
      <c r="TSO70" s="349"/>
      <c r="TSP70" s="262"/>
      <c r="TSQ70" s="262"/>
      <c r="TSR70" s="262"/>
      <c r="TSS70" s="350"/>
      <c r="TST70" s="262"/>
      <c r="TSU70" s="262"/>
      <c r="TSV70" s="262"/>
      <c r="TSW70" s="262"/>
      <c r="TSX70" s="262"/>
      <c r="TSY70" s="262"/>
      <c r="TSZ70" s="262"/>
      <c r="TTA70" s="262"/>
      <c r="TTB70" s="262"/>
      <c r="TTC70" s="1740"/>
      <c r="TTD70" s="1740"/>
      <c r="TTE70" s="1740"/>
      <c r="TTF70" s="349"/>
      <c r="TTG70" s="262"/>
      <c r="TTH70" s="262"/>
      <c r="TTI70" s="262"/>
      <c r="TTJ70" s="350"/>
      <c r="TTK70" s="262"/>
      <c r="TTL70" s="262"/>
      <c r="TTM70" s="262"/>
      <c r="TTN70" s="262"/>
      <c r="TTO70" s="262"/>
      <c r="TTP70" s="262"/>
      <c r="TTQ70" s="262"/>
      <c r="TTR70" s="262"/>
      <c r="TTS70" s="262"/>
      <c r="TTT70" s="1740"/>
      <c r="TTU70" s="1740"/>
      <c r="TTV70" s="1740"/>
      <c r="TTW70" s="349"/>
      <c r="TTX70" s="262"/>
      <c r="TTY70" s="262"/>
      <c r="TTZ70" s="262"/>
      <c r="TUA70" s="350"/>
      <c r="TUB70" s="262"/>
      <c r="TUC70" s="262"/>
      <c r="TUD70" s="262"/>
      <c r="TUE70" s="262"/>
      <c r="TUF70" s="262"/>
      <c r="TUG70" s="262"/>
      <c r="TUH70" s="262"/>
      <c r="TUI70" s="262"/>
      <c r="TUJ70" s="262"/>
      <c r="TUK70" s="1740"/>
      <c r="TUL70" s="1740"/>
      <c r="TUM70" s="1740"/>
      <c r="TUN70" s="349"/>
      <c r="TUO70" s="262"/>
      <c r="TUP70" s="262"/>
      <c r="TUQ70" s="262"/>
      <c r="TUR70" s="350"/>
      <c r="TUS70" s="262"/>
      <c r="TUT70" s="262"/>
      <c r="TUU70" s="262"/>
      <c r="TUV70" s="262"/>
      <c r="TUW70" s="262"/>
      <c r="TUX70" s="262"/>
      <c r="TUY70" s="262"/>
      <c r="TUZ70" s="262"/>
      <c r="TVA70" s="262"/>
      <c r="TVB70" s="1740"/>
      <c r="TVC70" s="1740"/>
      <c r="TVD70" s="1740"/>
      <c r="TVE70" s="349"/>
      <c r="TVF70" s="262"/>
      <c r="TVG70" s="262"/>
      <c r="TVH70" s="262"/>
      <c r="TVI70" s="350"/>
      <c r="TVJ70" s="262"/>
      <c r="TVK70" s="262"/>
      <c r="TVL70" s="262"/>
      <c r="TVM70" s="262"/>
      <c r="TVN70" s="262"/>
      <c r="TVO70" s="262"/>
      <c r="TVP70" s="262"/>
      <c r="TVQ70" s="262"/>
      <c r="TVR70" s="262"/>
      <c r="TVS70" s="1740"/>
      <c r="TVT70" s="1740"/>
      <c r="TVU70" s="1740"/>
      <c r="TVV70" s="349"/>
      <c r="TVW70" s="262"/>
      <c r="TVX70" s="262"/>
      <c r="TVY70" s="262"/>
      <c r="TVZ70" s="350"/>
      <c r="TWA70" s="262"/>
      <c r="TWB70" s="262"/>
      <c r="TWC70" s="262"/>
      <c r="TWD70" s="262"/>
      <c r="TWE70" s="262"/>
      <c r="TWF70" s="262"/>
      <c r="TWG70" s="262"/>
      <c r="TWH70" s="262"/>
      <c r="TWI70" s="262"/>
      <c r="TWJ70" s="1740"/>
      <c r="TWK70" s="1740"/>
      <c r="TWL70" s="1740"/>
      <c r="TWM70" s="349"/>
      <c r="TWN70" s="262"/>
      <c r="TWO70" s="262"/>
      <c r="TWP70" s="262"/>
      <c r="TWQ70" s="350"/>
      <c r="TWR70" s="262"/>
      <c r="TWS70" s="262"/>
      <c r="TWT70" s="262"/>
      <c r="TWU70" s="262"/>
      <c r="TWV70" s="262"/>
      <c r="TWW70" s="262"/>
      <c r="TWX70" s="262"/>
      <c r="TWY70" s="262"/>
      <c r="TWZ70" s="262"/>
      <c r="TXA70" s="1740"/>
      <c r="TXB70" s="1740"/>
      <c r="TXC70" s="1740"/>
      <c r="TXD70" s="349"/>
      <c r="TXE70" s="262"/>
      <c r="TXF70" s="262"/>
      <c r="TXG70" s="262"/>
      <c r="TXH70" s="350"/>
      <c r="TXI70" s="262"/>
      <c r="TXJ70" s="262"/>
      <c r="TXK70" s="262"/>
      <c r="TXL70" s="262"/>
      <c r="TXM70" s="262"/>
      <c r="TXN70" s="262"/>
      <c r="TXO70" s="262"/>
      <c r="TXP70" s="262"/>
      <c r="TXQ70" s="262"/>
      <c r="TXR70" s="1740"/>
      <c r="TXS70" s="1740"/>
      <c r="TXT70" s="1740"/>
      <c r="TXU70" s="349"/>
      <c r="TXV70" s="262"/>
      <c r="TXW70" s="262"/>
      <c r="TXX70" s="262"/>
      <c r="TXY70" s="350"/>
      <c r="TXZ70" s="262"/>
      <c r="TYA70" s="262"/>
      <c r="TYB70" s="262"/>
      <c r="TYC70" s="262"/>
      <c r="TYD70" s="262"/>
      <c r="TYE70" s="262"/>
      <c r="TYF70" s="262"/>
      <c r="TYG70" s="262"/>
      <c r="TYH70" s="262"/>
      <c r="TYI70" s="1740"/>
      <c r="TYJ70" s="1740"/>
      <c r="TYK70" s="1740"/>
      <c r="TYL70" s="349"/>
      <c r="TYM70" s="262"/>
      <c r="TYN70" s="262"/>
      <c r="TYO70" s="262"/>
      <c r="TYP70" s="350"/>
      <c r="TYQ70" s="262"/>
      <c r="TYR70" s="262"/>
      <c r="TYS70" s="262"/>
      <c r="TYT70" s="262"/>
      <c r="TYU70" s="262"/>
      <c r="TYV70" s="262"/>
      <c r="TYW70" s="262"/>
      <c r="TYX70" s="262"/>
      <c r="TYY70" s="262"/>
      <c r="TYZ70" s="1740"/>
      <c r="TZA70" s="1740"/>
      <c r="TZB70" s="1740"/>
      <c r="TZC70" s="349"/>
      <c r="TZD70" s="262"/>
      <c r="TZE70" s="262"/>
      <c r="TZF70" s="262"/>
      <c r="TZG70" s="350"/>
      <c r="TZH70" s="262"/>
      <c r="TZI70" s="262"/>
      <c r="TZJ70" s="262"/>
      <c r="TZK70" s="262"/>
      <c r="TZL70" s="262"/>
      <c r="TZM70" s="262"/>
      <c r="TZN70" s="262"/>
      <c r="TZO70" s="262"/>
      <c r="TZP70" s="262"/>
      <c r="TZQ70" s="1740"/>
      <c r="TZR70" s="1740"/>
      <c r="TZS70" s="1740"/>
      <c r="TZT70" s="349"/>
      <c r="TZU70" s="262"/>
      <c r="TZV70" s="262"/>
      <c r="TZW70" s="262"/>
      <c r="TZX70" s="350"/>
      <c r="TZY70" s="262"/>
      <c r="TZZ70" s="262"/>
      <c r="UAA70" s="262"/>
      <c r="UAB70" s="262"/>
      <c r="UAC70" s="262"/>
      <c r="UAD70" s="262"/>
      <c r="UAE70" s="262"/>
      <c r="UAF70" s="262"/>
      <c r="UAG70" s="262"/>
      <c r="UAH70" s="1740"/>
      <c r="UAI70" s="1740"/>
      <c r="UAJ70" s="1740"/>
      <c r="UAK70" s="349"/>
      <c r="UAL70" s="262"/>
      <c r="UAM70" s="262"/>
      <c r="UAN70" s="262"/>
      <c r="UAO70" s="350"/>
      <c r="UAP70" s="262"/>
      <c r="UAQ70" s="262"/>
      <c r="UAR70" s="262"/>
      <c r="UAS70" s="262"/>
      <c r="UAT70" s="262"/>
      <c r="UAU70" s="262"/>
      <c r="UAV70" s="262"/>
      <c r="UAW70" s="262"/>
      <c r="UAX70" s="262"/>
      <c r="UAY70" s="1740"/>
      <c r="UAZ70" s="1740"/>
      <c r="UBA70" s="1740"/>
      <c r="UBB70" s="349"/>
      <c r="UBC70" s="262"/>
      <c r="UBD70" s="262"/>
      <c r="UBE70" s="262"/>
      <c r="UBF70" s="350"/>
      <c r="UBG70" s="262"/>
      <c r="UBH70" s="262"/>
      <c r="UBI70" s="262"/>
      <c r="UBJ70" s="262"/>
      <c r="UBK70" s="262"/>
      <c r="UBL70" s="262"/>
      <c r="UBM70" s="262"/>
      <c r="UBN70" s="262"/>
      <c r="UBO70" s="262"/>
      <c r="UBP70" s="1740"/>
      <c r="UBQ70" s="1740"/>
      <c r="UBR70" s="1740"/>
      <c r="UBS70" s="349"/>
      <c r="UBT70" s="262"/>
      <c r="UBU70" s="262"/>
      <c r="UBV70" s="262"/>
      <c r="UBW70" s="350"/>
      <c r="UBX70" s="262"/>
      <c r="UBY70" s="262"/>
      <c r="UBZ70" s="262"/>
      <c r="UCA70" s="262"/>
      <c r="UCB70" s="262"/>
      <c r="UCC70" s="262"/>
      <c r="UCD70" s="262"/>
      <c r="UCE70" s="262"/>
      <c r="UCF70" s="262"/>
      <c r="UCG70" s="1740"/>
      <c r="UCH70" s="1740"/>
      <c r="UCI70" s="1740"/>
      <c r="UCJ70" s="349"/>
      <c r="UCK70" s="262"/>
      <c r="UCL70" s="262"/>
      <c r="UCM70" s="262"/>
      <c r="UCN70" s="350"/>
      <c r="UCO70" s="262"/>
      <c r="UCP70" s="262"/>
      <c r="UCQ70" s="262"/>
      <c r="UCR70" s="262"/>
      <c r="UCS70" s="262"/>
      <c r="UCT70" s="262"/>
      <c r="UCU70" s="262"/>
      <c r="UCV70" s="262"/>
      <c r="UCW70" s="262"/>
      <c r="UCX70" s="1740"/>
      <c r="UCY70" s="1740"/>
      <c r="UCZ70" s="1740"/>
      <c r="UDA70" s="349"/>
      <c r="UDB70" s="262"/>
      <c r="UDC70" s="262"/>
      <c r="UDD70" s="262"/>
      <c r="UDE70" s="350"/>
      <c r="UDF70" s="262"/>
      <c r="UDG70" s="262"/>
      <c r="UDH70" s="262"/>
      <c r="UDI70" s="262"/>
      <c r="UDJ70" s="262"/>
      <c r="UDK70" s="262"/>
      <c r="UDL70" s="262"/>
      <c r="UDM70" s="262"/>
      <c r="UDN70" s="262"/>
      <c r="UDO70" s="1740"/>
      <c r="UDP70" s="1740"/>
      <c r="UDQ70" s="1740"/>
      <c r="UDR70" s="349"/>
      <c r="UDS70" s="262"/>
      <c r="UDT70" s="262"/>
      <c r="UDU70" s="262"/>
      <c r="UDV70" s="350"/>
      <c r="UDW70" s="262"/>
      <c r="UDX70" s="262"/>
      <c r="UDY70" s="262"/>
      <c r="UDZ70" s="262"/>
      <c r="UEA70" s="262"/>
      <c r="UEB70" s="262"/>
      <c r="UEC70" s="262"/>
      <c r="UED70" s="262"/>
      <c r="UEE70" s="262"/>
      <c r="UEF70" s="1740"/>
      <c r="UEG70" s="1740"/>
      <c r="UEH70" s="1740"/>
      <c r="UEI70" s="349"/>
      <c r="UEJ70" s="262"/>
      <c r="UEK70" s="262"/>
      <c r="UEL70" s="262"/>
      <c r="UEM70" s="350"/>
      <c r="UEN70" s="262"/>
      <c r="UEO70" s="262"/>
      <c r="UEP70" s="262"/>
      <c r="UEQ70" s="262"/>
      <c r="UER70" s="262"/>
      <c r="UES70" s="262"/>
      <c r="UET70" s="262"/>
      <c r="UEU70" s="262"/>
      <c r="UEV70" s="262"/>
      <c r="UEW70" s="1740"/>
      <c r="UEX70" s="1740"/>
      <c r="UEY70" s="1740"/>
      <c r="UEZ70" s="349"/>
      <c r="UFA70" s="262"/>
      <c r="UFB70" s="262"/>
      <c r="UFC70" s="262"/>
      <c r="UFD70" s="350"/>
      <c r="UFE70" s="262"/>
      <c r="UFF70" s="262"/>
      <c r="UFG70" s="262"/>
      <c r="UFH70" s="262"/>
      <c r="UFI70" s="262"/>
      <c r="UFJ70" s="262"/>
      <c r="UFK70" s="262"/>
      <c r="UFL70" s="262"/>
      <c r="UFM70" s="262"/>
      <c r="UFN70" s="1740"/>
      <c r="UFO70" s="1740"/>
      <c r="UFP70" s="1740"/>
      <c r="UFQ70" s="349"/>
      <c r="UFR70" s="262"/>
      <c r="UFS70" s="262"/>
      <c r="UFT70" s="262"/>
      <c r="UFU70" s="350"/>
      <c r="UFV70" s="262"/>
      <c r="UFW70" s="262"/>
      <c r="UFX70" s="262"/>
      <c r="UFY70" s="262"/>
      <c r="UFZ70" s="262"/>
      <c r="UGA70" s="262"/>
      <c r="UGB70" s="262"/>
      <c r="UGC70" s="262"/>
      <c r="UGD70" s="262"/>
      <c r="UGE70" s="1740"/>
      <c r="UGF70" s="1740"/>
      <c r="UGG70" s="1740"/>
      <c r="UGH70" s="349"/>
      <c r="UGI70" s="262"/>
      <c r="UGJ70" s="262"/>
      <c r="UGK70" s="262"/>
      <c r="UGL70" s="350"/>
      <c r="UGM70" s="262"/>
      <c r="UGN70" s="262"/>
      <c r="UGO70" s="262"/>
      <c r="UGP70" s="262"/>
      <c r="UGQ70" s="262"/>
      <c r="UGR70" s="262"/>
      <c r="UGS70" s="262"/>
      <c r="UGT70" s="262"/>
      <c r="UGU70" s="262"/>
      <c r="UGV70" s="1740"/>
      <c r="UGW70" s="1740"/>
      <c r="UGX70" s="1740"/>
      <c r="UGY70" s="349"/>
      <c r="UGZ70" s="262"/>
      <c r="UHA70" s="262"/>
      <c r="UHB70" s="262"/>
      <c r="UHC70" s="350"/>
      <c r="UHD70" s="262"/>
      <c r="UHE70" s="262"/>
      <c r="UHF70" s="262"/>
      <c r="UHG70" s="262"/>
      <c r="UHH70" s="262"/>
      <c r="UHI70" s="262"/>
      <c r="UHJ70" s="262"/>
      <c r="UHK70" s="262"/>
      <c r="UHL70" s="262"/>
      <c r="UHM70" s="1740"/>
      <c r="UHN70" s="1740"/>
      <c r="UHO70" s="1740"/>
      <c r="UHP70" s="349"/>
      <c r="UHQ70" s="262"/>
      <c r="UHR70" s="262"/>
      <c r="UHS70" s="262"/>
      <c r="UHT70" s="350"/>
      <c r="UHU70" s="262"/>
      <c r="UHV70" s="262"/>
      <c r="UHW70" s="262"/>
      <c r="UHX70" s="262"/>
      <c r="UHY70" s="262"/>
      <c r="UHZ70" s="262"/>
      <c r="UIA70" s="262"/>
      <c r="UIB70" s="262"/>
      <c r="UIC70" s="262"/>
      <c r="UID70" s="1740"/>
      <c r="UIE70" s="1740"/>
      <c r="UIF70" s="1740"/>
      <c r="UIG70" s="349"/>
      <c r="UIH70" s="262"/>
      <c r="UII70" s="262"/>
      <c r="UIJ70" s="262"/>
      <c r="UIK70" s="350"/>
      <c r="UIL70" s="262"/>
      <c r="UIM70" s="262"/>
      <c r="UIN70" s="262"/>
      <c r="UIO70" s="262"/>
      <c r="UIP70" s="262"/>
      <c r="UIQ70" s="262"/>
      <c r="UIR70" s="262"/>
      <c r="UIS70" s="262"/>
      <c r="UIT70" s="262"/>
      <c r="UIU70" s="1740"/>
      <c r="UIV70" s="1740"/>
      <c r="UIW70" s="1740"/>
      <c r="UIX70" s="349"/>
      <c r="UIY70" s="262"/>
      <c r="UIZ70" s="262"/>
      <c r="UJA70" s="262"/>
      <c r="UJB70" s="350"/>
      <c r="UJC70" s="262"/>
      <c r="UJD70" s="262"/>
      <c r="UJE70" s="262"/>
      <c r="UJF70" s="262"/>
      <c r="UJG70" s="262"/>
      <c r="UJH70" s="262"/>
      <c r="UJI70" s="262"/>
      <c r="UJJ70" s="262"/>
      <c r="UJK70" s="262"/>
      <c r="UJL70" s="1740"/>
      <c r="UJM70" s="1740"/>
      <c r="UJN70" s="1740"/>
      <c r="UJO70" s="349"/>
      <c r="UJP70" s="262"/>
      <c r="UJQ70" s="262"/>
      <c r="UJR70" s="262"/>
      <c r="UJS70" s="350"/>
      <c r="UJT70" s="262"/>
      <c r="UJU70" s="262"/>
      <c r="UJV70" s="262"/>
      <c r="UJW70" s="262"/>
      <c r="UJX70" s="262"/>
      <c r="UJY70" s="262"/>
      <c r="UJZ70" s="262"/>
      <c r="UKA70" s="262"/>
      <c r="UKB70" s="262"/>
      <c r="UKC70" s="1740"/>
      <c r="UKD70" s="1740"/>
      <c r="UKE70" s="1740"/>
      <c r="UKF70" s="349"/>
      <c r="UKG70" s="262"/>
      <c r="UKH70" s="262"/>
      <c r="UKI70" s="262"/>
      <c r="UKJ70" s="350"/>
      <c r="UKK70" s="262"/>
      <c r="UKL70" s="262"/>
      <c r="UKM70" s="262"/>
      <c r="UKN70" s="262"/>
      <c r="UKO70" s="262"/>
      <c r="UKP70" s="262"/>
      <c r="UKQ70" s="262"/>
      <c r="UKR70" s="262"/>
      <c r="UKS70" s="262"/>
      <c r="UKT70" s="1740"/>
      <c r="UKU70" s="1740"/>
      <c r="UKV70" s="1740"/>
      <c r="UKW70" s="349"/>
      <c r="UKX70" s="262"/>
      <c r="UKY70" s="262"/>
      <c r="UKZ70" s="262"/>
      <c r="ULA70" s="350"/>
      <c r="ULB70" s="262"/>
      <c r="ULC70" s="262"/>
      <c r="ULD70" s="262"/>
      <c r="ULE70" s="262"/>
      <c r="ULF70" s="262"/>
      <c r="ULG70" s="262"/>
      <c r="ULH70" s="262"/>
      <c r="ULI70" s="262"/>
      <c r="ULJ70" s="262"/>
      <c r="ULK70" s="1740"/>
      <c r="ULL70" s="1740"/>
      <c r="ULM70" s="1740"/>
      <c r="ULN70" s="349"/>
      <c r="ULO70" s="262"/>
      <c r="ULP70" s="262"/>
      <c r="ULQ70" s="262"/>
      <c r="ULR70" s="350"/>
      <c r="ULS70" s="262"/>
      <c r="ULT70" s="262"/>
      <c r="ULU70" s="262"/>
      <c r="ULV70" s="262"/>
      <c r="ULW70" s="262"/>
      <c r="ULX70" s="262"/>
      <c r="ULY70" s="262"/>
      <c r="ULZ70" s="262"/>
      <c r="UMA70" s="262"/>
      <c r="UMB70" s="1740"/>
      <c r="UMC70" s="1740"/>
      <c r="UMD70" s="1740"/>
      <c r="UME70" s="349"/>
      <c r="UMF70" s="262"/>
      <c r="UMG70" s="262"/>
      <c r="UMH70" s="262"/>
      <c r="UMI70" s="350"/>
      <c r="UMJ70" s="262"/>
      <c r="UMK70" s="262"/>
      <c r="UML70" s="262"/>
      <c r="UMM70" s="262"/>
      <c r="UMN70" s="262"/>
      <c r="UMO70" s="262"/>
      <c r="UMP70" s="262"/>
      <c r="UMQ70" s="262"/>
      <c r="UMR70" s="262"/>
      <c r="UMS70" s="1740"/>
      <c r="UMT70" s="1740"/>
      <c r="UMU70" s="1740"/>
      <c r="UMV70" s="349"/>
      <c r="UMW70" s="262"/>
      <c r="UMX70" s="262"/>
      <c r="UMY70" s="262"/>
      <c r="UMZ70" s="350"/>
      <c r="UNA70" s="262"/>
      <c r="UNB70" s="262"/>
      <c r="UNC70" s="262"/>
      <c r="UND70" s="262"/>
      <c r="UNE70" s="262"/>
      <c r="UNF70" s="262"/>
      <c r="UNG70" s="262"/>
      <c r="UNH70" s="262"/>
      <c r="UNI70" s="262"/>
      <c r="UNJ70" s="1740"/>
      <c r="UNK70" s="1740"/>
      <c r="UNL70" s="1740"/>
      <c r="UNM70" s="349"/>
      <c r="UNN70" s="262"/>
      <c r="UNO70" s="262"/>
      <c r="UNP70" s="262"/>
      <c r="UNQ70" s="350"/>
      <c r="UNR70" s="262"/>
      <c r="UNS70" s="262"/>
      <c r="UNT70" s="262"/>
      <c r="UNU70" s="262"/>
      <c r="UNV70" s="262"/>
      <c r="UNW70" s="262"/>
      <c r="UNX70" s="262"/>
      <c r="UNY70" s="262"/>
      <c r="UNZ70" s="262"/>
      <c r="UOA70" s="1740"/>
      <c r="UOB70" s="1740"/>
      <c r="UOC70" s="1740"/>
      <c r="UOD70" s="349"/>
      <c r="UOE70" s="262"/>
      <c r="UOF70" s="262"/>
      <c r="UOG70" s="262"/>
      <c r="UOH70" s="350"/>
      <c r="UOI70" s="262"/>
      <c r="UOJ70" s="262"/>
      <c r="UOK70" s="262"/>
      <c r="UOL70" s="262"/>
      <c r="UOM70" s="262"/>
      <c r="UON70" s="262"/>
      <c r="UOO70" s="262"/>
      <c r="UOP70" s="262"/>
      <c r="UOQ70" s="262"/>
      <c r="UOR70" s="1740"/>
      <c r="UOS70" s="1740"/>
      <c r="UOT70" s="1740"/>
      <c r="UOU70" s="349"/>
      <c r="UOV70" s="262"/>
      <c r="UOW70" s="262"/>
      <c r="UOX70" s="262"/>
      <c r="UOY70" s="350"/>
      <c r="UOZ70" s="262"/>
      <c r="UPA70" s="262"/>
      <c r="UPB70" s="262"/>
      <c r="UPC70" s="262"/>
      <c r="UPD70" s="262"/>
      <c r="UPE70" s="262"/>
      <c r="UPF70" s="262"/>
      <c r="UPG70" s="262"/>
      <c r="UPH70" s="262"/>
      <c r="UPI70" s="1740"/>
      <c r="UPJ70" s="1740"/>
      <c r="UPK70" s="1740"/>
      <c r="UPL70" s="349"/>
      <c r="UPM70" s="262"/>
      <c r="UPN70" s="262"/>
      <c r="UPO70" s="262"/>
      <c r="UPP70" s="350"/>
      <c r="UPQ70" s="262"/>
      <c r="UPR70" s="262"/>
      <c r="UPS70" s="262"/>
      <c r="UPT70" s="262"/>
      <c r="UPU70" s="262"/>
      <c r="UPV70" s="262"/>
      <c r="UPW70" s="262"/>
      <c r="UPX70" s="262"/>
      <c r="UPY70" s="262"/>
      <c r="UPZ70" s="1740"/>
      <c r="UQA70" s="1740"/>
      <c r="UQB70" s="1740"/>
      <c r="UQC70" s="349"/>
      <c r="UQD70" s="262"/>
      <c r="UQE70" s="262"/>
      <c r="UQF70" s="262"/>
      <c r="UQG70" s="350"/>
      <c r="UQH70" s="262"/>
      <c r="UQI70" s="262"/>
      <c r="UQJ70" s="262"/>
      <c r="UQK70" s="262"/>
      <c r="UQL70" s="262"/>
      <c r="UQM70" s="262"/>
      <c r="UQN70" s="262"/>
      <c r="UQO70" s="262"/>
      <c r="UQP70" s="262"/>
      <c r="UQQ70" s="1740"/>
      <c r="UQR70" s="1740"/>
      <c r="UQS70" s="1740"/>
      <c r="UQT70" s="349"/>
      <c r="UQU70" s="262"/>
      <c r="UQV70" s="262"/>
      <c r="UQW70" s="262"/>
      <c r="UQX70" s="350"/>
      <c r="UQY70" s="262"/>
      <c r="UQZ70" s="262"/>
      <c r="URA70" s="262"/>
      <c r="URB70" s="262"/>
      <c r="URC70" s="262"/>
      <c r="URD70" s="262"/>
      <c r="URE70" s="262"/>
      <c r="URF70" s="262"/>
      <c r="URG70" s="262"/>
      <c r="URH70" s="1740"/>
      <c r="URI70" s="1740"/>
      <c r="URJ70" s="1740"/>
      <c r="URK70" s="349"/>
      <c r="URL70" s="262"/>
      <c r="URM70" s="262"/>
      <c r="URN70" s="262"/>
      <c r="URO70" s="350"/>
      <c r="URP70" s="262"/>
      <c r="URQ70" s="262"/>
      <c r="URR70" s="262"/>
      <c r="URS70" s="262"/>
      <c r="URT70" s="262"/>
      <c r="URU70" s="262"/>
      <c r="URV70" s="262"/>
      <c r="URW70" s="262"/>
      <c r="URX70" s="262"/>
      <c r="URY70" s="1740"/>
      <c r="URZ70" s="1740"/>
      <c r="USA70" s="1740"/>
      <c r="USB70" s="349"/>
      <c r="USC70" s="262"/>
      <c r="USD70" s="262"/>
      <c r="USE70" s="262"/>
      <c r="USF70" s="350"/>
      <c r="USG70" s="262"/>
      <c r="USH70" s="262"/>
      <c r="USI70" s="262"/>
      <c r="USJ70" s="262"/>
      <c r="USK70" s="262"/>
      <c r="USL70" s="262"/>
      <c r="USM70" s="262"/>
      <c r="USN70" s="262"/>
      <c r="USO70" s="262"/>
      <c r="USP70" s="1740"/>
      <c r="USQ70" s="1740"/>
      <c r="USR70" s="1740"/>
      <c r="USS70" s="349"/>
      <c r="UST70" s="262"/>
      <c r="USU70" s="262"/>
      <c r="USV70" s="262"/>
      <c r="USW70" s="350"/>
      <c r="USX70" s="262"/>
      <c r="USY70" s="262"/>
      <c r="USZ70" s="262"/>
      <c r="UTA70" s="262"/>
      <c r="UTB70" s="262"/>
      <c r="UTC70" s="262"/>
      <c r="UTD70" s="262"/>
      <c r="UTE70" s="262"/>
      <c r="UTF70" s="262"/>
      <c r="UTG70" s="1740"/>
      <c r="UTH70" s="1740"/>
      <c r="UTI70" s="1740"/>
      <c r="UTJ70" s="349"/>
      <c r="UTK70" s="262"/>
      <c r="UTL70" s="262"/>
      <c r="UTM70" s="262"/>
      <c r="UTN70" s="350"/>
      <c r="UTO70" s="262"/>
      <c r="UTP70" s="262"/>
      <c r="UTQ70" s="262"/>
      <c r="UTR70" s="262"/>
      <c r="UTS70" s="262"/>
      <c r="UTT70" s="262"/>
      <c r="UTU70" s="262"/>
      <c r="UTV70" s="262"/>
      <c r="UTW70" s="262"/>
      <c r="UTX70" s="1740"/>
      <c r="UTY70" s="1740"/>
      <c r="UTZ70" s="1740"/>
      <c r="UUA70" s="349"/>
      <c r="UUB70" s="262"/>
      <c r="UUC70" s="262"/>
      <c r="UUD70" s="262"/>
      <c r="UUE70" s="350"/>
      <c r="UUF70" s="262"/>
      <c r="UUG70" s="262"/>
      <c r="UUH70" s="262"/>
      <c r="UUI70" s="262"/>
      <c r="UUJ70" s="262"/>
      <c r="UUK70" s="262"/>
      <c r="UUL70" s="262"/>
      <c r="UUM70" s="262"/>
      <c r="UUN70" s="262"/>
      <c r="UUO70" s="1740"/>
      <c r="UUP70" s="1740"/>
      <c r="UUQ70" s="1740"/>
      <c r="UUR70" s="349"/>
      <c r="UUS70" s="262"/>
      <c r="UUT70" s="262"/>
      <c r="UUU70" s="262"/>
      <c r="UUV70" s="350"/>
      <c r="UUW70" s="262"/>
      <c r="UUX70" s="262"/>
      <c r="UUY70" s="262"/>
      <c r="UUZ70" s="262"/>
      <c r="UVA70" s="262"/>
      <c r="UVB70" s="262"/>
      <c r="UVC70" s="262"/>
      <c r="UVD70" s="262"/>
      <c r="UVE70" s="262"/>
      <c r="UVF70" s="1740"/>
      <c r="UVG70" s="1740"/>
      <c r="UVH70" s="1740"/>
      <c r="UVI70" s="349"/>
      <c r="UVJ70" s="262"/>
      <c r="UVK70" s="262"/>
      <c r="UVL70" s="262"/>
      <c r="UVM70" s="350"/>
      <c r="UVN70" s="262"/>
      <c r="UVO70" s="262"/>
      <c r="UVP70" s="262"/>
      <c r="UVQ70" s="262"/>
      <c r="UVR70" s="262"/>
      <c r="UVS70" s="262"/>
      <c r="UVT70" s="262"/>
      <c r="UVU70" s="262"/>
      <c r="UVV70" s="262"/>
      <c r="UVW70" s="1740"/>
      <c r="UVX70" s="1740"/>
      <c r="UVY70" s="1740"/>
      <c r="UVZ70" s="349"/>
      <c r="UWA70" s="262"/>
      <c r="UWB70" s="262"/>
      <c r="UWC70" s="262"/>
      <c r="UWD70" s="350"/>
      <c r="UWE70" s="262"/>
      <c r="UWF70" s="262"/>
      <c r="UWG70" s="262"/>
      <c r="UWH70" s="262"/>
      <c r="UWI70" s="262"/>
      <c r="UWJ70" s="262"/>
      <c r="UWK70" s="262"/>
      <c r="UWL70" s="262"/>
      <c r="UWM70" s="262"/>
      <c r="UWN70" s="1740"/>
      <c r="UWO70" s="1740"/>
      <c r="UWP70" s="1740"/>
      <c r="UWQ70" s="349"/>
      <c r="UWR70" s="262"/>
      <c r="UWS70" s="262"/>
      <c r="UWT70" s="262"/>
      <c r="UWU70" s="350"/>
      <c r="UWV70" s="262"/>
      <c r="UWW70" s="262"/>
      <c r="UWX70" s="262"/>
      <c r="UWY70" s="262"/>
      <c r="UWZ70" s="262"/>
      <c r="UXA70" s="262"/>
      <c r="UXB70" s="262"/>
      <c r="UXC70" s="262"/>
      <c r="UXD70" s="262"/>
      <c r="UXE70" s="1740"/>
      <c r="UXF70" s="1740"/>
      <c r="UXG70" s="1740"/>
      <c r="UXH70" s="349"/>
      <c r="UXI70" s="262"/>
      <c r="UXJ70" s="262"/>
      <c r="UXK70" s="262"/>
      <c r="UXL70" s="350"/>
      <c r="UXM70" s="262"/>
      <c r="UXN70" s="262"/>
      <c r="UXO70" s="262"/>
      <c r="UXP70" s="262"/>
      <c r="UXQ70" s="262"/>
      <c r="UXR70" s="262"/>
      <c r="UXS70" s="262"/>
      <c r="UXT70" s="262"/>
      <c r="UXU70" s="262"/>
      <c r="UXV70" s="1740"/>
      <c r="UXW70" s="1740"/>
      <c r="UXX70" s="1740"/>
      <c r="UXY70" s="349"/>
      <c r="UXZ70" s="262"/>
      <c r="UYA70" s="262"/>
      <c r="UYB70" s="262"/>
      <c r="UYC70" s="350"/>
      <c r="UYD70" s="262"/>
      <c r="UYE70" s="262"/>
      <c r="UYF70" s="262"/>
      <c r="UYG70" s="262"/>
      <c r="UYH70" s="262"/>
      <c r="UYI70" s="262"/>
      <c r="UYJ70" s="262"/>
      <c r="UYK70" s="262"/>
      <c r="UYL70" s="262"/>
      <c r="UYM70" s="1740"/>
      <c r="UYN70" s="1740"/>
      <c r="UYO70" s="1740"/>
      <c r="UYP70" s="349"/>
      <c r="UYQ70" s="262"/>
      <c r="UYR70" s="262"/>
      <c r="UYS70" s="262"/>
      <c r="UYT70" s="350"/>
      <c r="UYU70" s="262"/>
      <c r="UYV70" s="262"/>
      <c r="UYW70" s="262"/>
      <c r="UYX70" s="262"/>
      <c r="UYY70" s="262"/>
      <c r="UYZ70" s="262"/>
      <c r="UZA70" s="262"/>
      <c r="UZB70" s="262"/>
      <c r="UZC70" s="262"/>
      <c r="UZD70" s="1740"/>
      <c r="UZE70" s="1740"/>
      <c r="UZF70" s="1740"/>
      <c r="UZG70" s="349"/>
      <c r="UZH70" s="262"/>
      <c r="UZI70" s="262"/>
      <c r="UZJ70" s="262"/>
      <c r="UZK70" s="350"/>
      <c r="UZL70" s="262"/>
      <c r="UZM70" s="262"/>
      <c r="UZN70" s="262"/>
      <c r="UZO70" s="262"/>
      <c r="UZP70" s="262"/>
      <c r="UZQ70" s="262"/>
      <c r="UZR70" s="262"/>
      <c r="UZS70" s="262"/>
      <c r="UZT70" s="262"/>
      <c r="UZU70" s="1740"/>
      <c r="UZV70" s="1740"/>
      <c r="UZW70" s="1740"/>
      <c r="UZX70" s="349"/>
      <c r="UZY70" s="262"/>
      <c r="UZZ70" s="262"/>
      <c r="VAA70" s="262"/>
      <c r="VAB70" s="350"/>
      <c r="VAC70" s="262"/>
      <c r="VAD70" s="262"/>
      <c r="VAE70" s="262"/>
      <c r="VAF70" s="262"/>
      <c r="VAG70" s="262"/>
      <c r="VAH70" s="262"/>
      <c r="VAI70" s="262"/>
      <c r="VAJ70" s="262"/>
      <c r="VAK70" s="262"/>
      <c r="VAL70" s="1740"/>
      <c r="VAM70" s="1740"/>
      <c r="VAN70" s="1740"/>
      <c r="VAO70" s="349"/>
      <c r="VAP70" s="262"/>
      <c r="VAQ70" s="262"/>
      <c r="VAR70" s="262"/>
      <c r="VAS70" s="350"/>
      <c r="VAT70" s="262"/>
      <c r="VAU70" s="262"/>
      <c r="VAV70" s="262"/>
      <c r="VAW70" s="262"/>
      <c r="VAX70" s="262"/>
      <c r="VAY70" s="262"/>
      <c r="VAZ70" s="262"/>
      <c r="VBA70" s="262"/>
      <c r="VBB70" s="262"/>
      <c r="VBC70" s="1740"/>
      <c r="VBD70" s="1740"/>
      <c r="VBE70" s="1740"/>
      <c r="VBF70" s="349"/>
      <c r="VBG70" s="262"/>
      <c r="VBH70" s="262"/>
      <c r="VBI70" s="262"/>
      <c r="VBJ70" s="350"/>
      <c r="VBK70" s="262"/>
      <c r="VBL70" s="262"/>
      <c r="VBM70" s="262"/>
      <c r="VBN70" s="262"/>
      <c r="VBO70" s="262"/>
      <c r="VBP70" s="262"/>
      <c r="VBQ70" s="262"/>
      <c r="VBR70" s="262"/>
      <c r="VBS70" s="262"/>
      <c r="VBT70" s="1740"/>
      <c r="VBU70" s="1740"/>
      <c r="VBV70" s="1740"/>
      <c r="VBW70" s="349"/>
      <c r="VBX70" s="262"/>
      <c r="VBY70" s="262"/>
      <c r="VBZ70" s="262"/>
      <c r="VCA70" s="350"/>
      <c r="VCB70" s="262"/>
      <c r="VCC70" s="262"/>
      <c r="VCD70" s="262"/>
      <c r="VCE70" s="262"/>
      <c r="VCF70" s="262"/>
      <c r="VCG70" s="262"/>
      <c r="VCH70" s="262"/>
      <c r="VCI70" s="262"/>
      <c r="VCJ70" s="262"/>
      <c r="VCK70" s="1740"/>
      <c r="VCL70" s="1740"/>
      <c r="VCM70" s="1740"/>
      <c r="VCN70" s="349"/>
      <c r="VCO70" s="262"/>
      <c r="VCP70" s="262"/>
      <c r="VCQ70" s="262"/>
      <c r="VCR70" s="350"/>
      <c r="VCS70" s="262"/>
      <c r="VCT70" s="262"/>
      <c r="VCU70" s="262"/>
      <c r="VCV70" s="262"/>
      <c r="VCW70" s="262"/>
      <c r="VCX70" s="262"/>
      <c r="VCY70" s="262"/>
      <c r="VCZ70" s="262"/>
      <c r="VDA70" s="262"/>
      <c r="VDB70" s="1740"/>
      <c r="VDC70" s="1740"/>
      <c r="VDD70" s="1740"/>
      <c r="VDE70" s="349"/>
      <c r="VDF70" s="262"/>
      <c r="VDG70" s="262"/>
      <c r="VDH70" s="262"/>
      <c r="VDI70" s="350"/>
      <c r="VDJ70" s="262"/>
      <c r="VDK70" s="262"/>
      <c r="VDL70" s="262"/>
      <c r="VDM70" s="262"/>
      <c r="VDN70" s="262"/>
      <c r="VDO70" s="262"/>
      <c r="VDP70" s="262"/>
      <c r="VDQ70" s="262"/>
      <c r="VDR70" s="262"/>
      <c r="VDS70" s="1740"/>
      <c r="VDT70" s="1740"/>
      <c r="VDU70" s="1740"/>
      <c r="VDV70" s="349"/>
      <c r="VDW70" s="262"/>
      <c r="VDX70" s="262"/>
      <c r="VDY70" s="262"/>
      <c r="VDZ70" s="350"/>
      <c r="VEA70" s="262"/>
      <c r="VEB70" s="262"/>
      <c r="VEC70" s="262"/>
      <c r="VED70" s="262"/>
      <c r="VEE70" s="262"/>
      <c r="VEF70" s="262"/>
      <c r="VEG70" s="262"/>
      <c r="VEH70" s="262"/>
      <c r="VEI70" s="262"/>
      <c r="VEJ70" s="1740"/>
      <c r="VEK70" s="1740"/>
      <c r="VEL70" s="1740"/>
      <c r="VEM70" s="349"/>
      <c r="VEN70" s="262"/>
      <c r="VEO70" s="262"/>
      <c r="VEP70" s="262"/>
      <c r="VEQ70" s="350"/>
      <c r="VER70" s="262"/>
      <c r="VES70" s="262"/>
      <c r="VET70" s="262"/>
      <c r="VEU70" s="262"/>
      <c r="VEV70" s="262"/>
      <c r="VEW70" s="262"/>
      <c r="VEX70" s="262"/>
      <c r="VEY70" s="262"/>
      <c r="VEZ70" s="262"/>
      <c r="VFA70" s="1740"/>
      <c r="VFB70" s="1740"/>
      <c r="VFC70" s="1740"/>
      <c r="VFD70" s="349"/>
      <c r="VFE70" s="262"/>
      <c r="VFF70" s="262"/>
      <c r="VFG70" s="262"/>
      <c r="VFH70" s="350"/>
      <c r="VFI70" s="262"/>
      <c r="VFJ70" s="262"/>
      <c r="VFK70" s="262"/>
      <c r="VFL70" s="262"/>
      <c r="VFM70" s="262"/>
      <c r="VFN70" s="262"/>
      <c r="VFO70" s="262"/>
      <c r="VFP70" s="262"/>
      <c r="VFQ70" s="262"/>
      <c r="VFR70" s="1740"/>
      <c r="VFS70" s="1740"/>
      <c r="VFT70" s="1740"/>
      <c r="VFU70" s="349"/>
      <c r="VFV70" s="262"/>
      <c r="VFW70" s="262"/>
      <c r="VFX70" s="262"/>
      <c r="VFY70" s="350"/>
      <c r="VFZ70" s="262"/>
      <c r="VGA70" s="262"/>
      <c r="VGB70" s="262"/>
      <c r="VGC70" s="262"/>
      <c r="VGD70" s="262"/>
      <c r="VGE70" s="262"/>
      <c r="VGF70" s="262"/>
      <c r="VGG70" s="262"/>
      <c r="VGH70" s="262"/>
      <c r="VGI70" s="1740"/>
      <c r="VGJ70" s="1740"/>
      <c r="VGK70" s="1740"/>
      <c r="VGL70" s="349"/>
      <c r="VGM70" s="262"/>
      <c r="VGN70" s="262"/>
      <c r="VGO70" s="262"/>
      <c r="VGP70" s="350"/>
      <c r="VGQ70" s="262"/>
      <c r="VGR70" s="262"/>
      <c r="VGS70" s="262"/>
      <c r="VGT70" s="262"/>
      <c r="VGU70" s="262"/>
      <c r="VGV70" s="262"/>
      <c r="VGW70" s="262"/>
      <c r="VGX70" s="262"/>
      <c r="VGY70" s="262"/>
      <c r="VGZ70" s="1740"/>
      <c r="VHA70" s="1740"/>
      <c r="VHB70" s="1740"/>
      <c r="VHC70" s="349"/>
      <c r="VHD70" s="262"/>
      <c r="VHE70" s="262"/>
      <c r="VHF70" s="262"/>
      <c r="VHG70" s="350"/>
      <c r="VHH70" s="262"/>
      <c r="VHI70" s="262"/>
      <c r="VHJ70" s="262"/>
      <c r="VHK70" s="262"/>
      <c r="VHL70" s="262"/>
      <c r="VHM70" s="262"/>
      <c r="VHN70" s="262"/>
      <c r="VHO70" s="262"/>
      <c r="VHP70" s="262"/>
      <c r="VHQ70" s="1740"/>
      <c r="VHR70" s="1740"/>
      <c r="VHS70" s="1740"/>
      <c r="VHT70" s="349"/>
      <c r="VHU70" s="262"/>
      <c r="VHV70" s="262"/>
      <c r="VHW70" s="262"/>
      <c r="VHX70" s="350"/>
      <c r="VHY70" s="262"/>
      <c r="VHZ70" s="262"/>
      <c r="VIA70" s="262"/>
      <c r="VIB70" s="262"/>
      <c r="VIC70" s="262"/>
      <c r="VID70" s="262"/>
      <c r="VIE70" s="262"/>
      <c r="VIF70" s="262"/>
      <c r="VIG70" s="262"/>
      <c r="VIH70" s="1740"/>
      <c r="VII70" s="1740"/>
      <c r="VIJ70" s="1740"/>
      <c r="VIK70" s="349"/>
      <c r="VIL70" s="262"/>
      <c r="VIM70" s="262"/>
      <c r="VIN70" s="262"/>
      <c r="VIO70" s="350"/>
      <c r="VIP70" s="262"/>
      <c r="VIQ70" s="262"/>
      <c r="VIR70" s="262"/>
      <c r="VIS70" s="262"/>
      <c r="VIT70" s="262"/>
      <c r="VIU70" s="262"/>
      <c r="VIV70" s="262"/>
      <c r="VIW70" s="262"/>
      <c r="VIX70" s="262"/>
      <c r="VIY70" s="1740"/>
      <c r="VIZ70" s="1740"/>
      <c r="VJA70" s="1740"/>
      <c r="VJB70" s="349"/>
      <c r="VJC70" s="262"/>
      <c r="VJD70" s="262"/>
      <c r="VJE70" s="262"/>
      <c r="VJF70" s="350"/>
      <c r="VJG70" s="262"/>
      <c r="VJH70" s="262"/>
      <c r="VJI70" s="262"/>
      <c r="VJJ70" s="262"/>
      <c r="VJK70" s="262"/>
      <c r="VJL70" s="262"/>
      <c r="VJM70" s="262"/>
      <c r="VJN70" s="262"/>
      <c r="VJO70" s="262"/>
      <c r="VJP70" s="1740"/>
      <c r="VJQ70" s="1740"/>
      <c r="VJR70" s="1740"/>
      <c r="VJS70" s="349"/>
      <c r="VJT70" s="262"/>
      <c r="VJU70" s="262"/>
      <c r="VJV70" s="262"/>
      <c r="VJW70" s="350"/>
      <c r="VJX70" s="262"/>
      <c r="VJY70" s="262"/>
      <c r="VJZ70" s="262"/>
      <c r="VKA70" s="262"/>
      <c r="VKB70" s="262"/>
      <c r="VKC70" s="262"/>
      <c r="VKD70" s="262"/>
      <c r="VKE70" s="262"/>
      <c r="VKF70" s="262"/>
      <c r="VKG70" s="1740"/>
      <c r="VKH70" s="1740"/>
      <c r="VKI70" s="1740"/>
      <c r="VKJ70" s="349"/>
      <c r="VKK70" s="262"/>
      <c r="VKL70" s="262"/>
      <c r="VKM70" s="262"/>
      <c r="VKN70" s="350"/>
      <c r="VKO70" s="262"/>
      <c r="VKP70" s="262"/>
      <c r="VKQ70" s="262"/>
      <c r="VKR70" s="262"/>
      <c r="VKS70" s="262"/>
      <c r="VKT70" s="262"/>
      <c r="VKU70" s="262"/>
      <c r="VKV70" s="262"/>
      <c r="VKW70" s="262"/>
      <c r="VKX70" s="1740"/>
      <c r="VKY70" s="1740"/>
      <c r="VKZ70" s="1740"/>
      <c r="VLA70" s="349"/>
      <c r="VLB70" s="262"/>
      <c r="VLC70" s="262"/>
      <c r="VLD70" s="262"/>
      <c r="VLE70" s="350"/>
      <c r="VLF70" s="262"/>
      <c r="VLG70" s="262"/>
      <c r="VLH70" s="262"/>
      <c r="VLI70" s="262"/>
      <c r="VLJ70" s="262"/>
      <c r="VLK70" s="262"/>
      <c r="VLL70" s="262"/>
      <c r="VLM70" s="262"/>
      <c r="VLN70" s="262"/>
      <c r="VLO70" s="1740"/>
      <c r="VLP70" s="1740"/>
      <c r="VLQ70" s="1740"/>
      <c r="VLR70" s="349"/>
      <c r="VLS70" s="262"/>
      <c r="VLT70" s="262"/>
      <c r="VLU70" s="262"/>
      <c r="VLV70" s="350"/>
      <c r="VLW70" s="262"/>
      <c r="VLX70" s="262"/>
      <c r="VLY70" s="262"/>
      <c r="VLZ70" s="262"/>
      <c r="VMA70" s="262"/>
      <c r="VMB70" s="262"/>
      <c r="VMC70" s="262"/>
      <c r="VMD70" s="262"/>
      <c r="VME70" s="262"/>
      <c r="VMF70" s="1740"/>
      <c r="VMG70" s="1740"/>
      <c r="VMH70" s="1740"/>
      <c r="VMI70" s="349"/>
      <c r="VMJ70" s="262"/>
      <c r="VMK70" s="262"/>
      <c r="VML70" s="262"/>
      <c r="VMM70" s="350"/>
      <c r="VMN70" s="262"/>
      <c r="VMO70" s="262"/>
      <c r="VMP70" s="262"/>
      <c r="VMQ70" s="262"/>
      <c r="VMR70" s="262"/>
      <c r="VMS70" s="262"/>
      <c r="VMT70" s="262"/>
      <c r="VMU70" s="262"/>
      <c r="VMV70" s="262"/>
      <c r="VMW70" s="1740"/>
      <c r="VMX70" s="1740"/>
      <c r="VMY70" s="1740"/>
      <c r="VMZ70" s="349"/>
      <c r="VNA70" s="262"/>
      <c r="VNB70" s="262"/>
      <c r="VNC70" s="262"/>
      <c r="VND70" s="350"/>
      <c r="VNE70" s="262"/>
      <c r="VNF70" s="262"/>
      <c r="VNG70" s="262"/>
      <c r="VNH70" s="262"/>
      <c r="VNI70" s="262"/>
      <c r="VNJ70" s="262"/>
      <c r="VNK70" s="262"/>
      <c r="VNL70" s="262"/>
      <c r="VNM70" s="262"/>
      <c r="VNN70" s="1740"/>
      <c r="VNO70" s="1740"/>
      <c r="VNP70" s="1740"/>
      <c r="VNQ70" s="349"/>
      <c r="VNR70" s="262"/>
      <c r="VNS70" s="262"/>
      <c r="VNT70" s="262"/>
      <c r="VNU70" s="350"/>
      <c r="VNV70" s="262"/>
      <c r="VNW70" s="262"/>
      <c r="VNX70" s="262"/>
      <c r="VNY70" s="262"/>
      <c r="VNZ70" s="262"/>
      <c r="VOA70" s="262"/>
      <c r="VOB70" s="262"/>
      <c r="VOC70" s="262"/>
      <c r="VOD70" s="262"/>
      <c r="VOE70" s="1740"/>
      <c r="VOF70" s="1740"/>
      <c r="VOG70" s="1740"/>
      <c r="VOH70" s="349"/>
      <c r="VOI70" s="262"/>
      <c r="VOJ70" s="262"/>
      <c r="VOK70" s="262"/>
      <c r="VOL70" s="350"/>
      <c r="VOM70" s="262"/>
      <c r="VON70" s="262"/>
      <c r="VOO70" s="262"/>
      <c r="VOP70" s="262"/>
      <c r="VOQ70" s="262"/>
      <c r="VOR70" s="262"/>
      <c r="VOS70" s="262"/>
      <c r="VOT70" s="262"/>
      <c r="VOU70" s="262"/>
      <c r="VOV70" s="1740"/>
      <c r="VOW70" s="1740"/>
      <c r="VOX70" s="1740"/>
      <c r="VOY70" s="349"/>
      <c r="VOZ70" s="262"/>
      <c r="VPA70" s="262"/>
      <c r="VPB70" s="262"/>
      <c r="VPC70" s="350"/>
      <c r="VPD70" s="262"/>
      <c r="VPE70" s="262"/>
      <c r="VPF70" s="262"/>
      <c r="VPG70" s="262"/>
      <c r="VPH70" s="262"/>
      <c r="VPI70" s="262"/>
      <c r="VPJ70" s="262"/>
      <c r="VPK70" s="262"/>
      <c r="VPL70" s="262"/>
      <c r="VPM70" s="1740"/>
      <c r="VPN70" s="1740"/>
      <c r="VPO70" s="1740"/>
      <c r="VPP70" s="349"/>
      <c r="VPQ70" s="262"/>
      <c r="VPR70" s="262"/>
      <c r="VPS70" s="262"/>
      <c r="VPT70" s="350"/>
      <c r="VPU70" s="262"/>
      <c r="VPV70" s="262"/>
      <c r="VPW70" s="262"/>
      <c r="VPX70" s="262"/>
      <c r="VPY70" s="262"/>
      <c r="VPZ70" s="262"/>
      <c r="VQA70" s="262"/>
      <c r="VQB70" s="262"/>
      <c r="VQC70" s="262"/>
      <c r="VQD70" s="1740"/>
      <c r="VQE70" s="1740"/>
      <c r="VQF70" s="1740"/>
      <c r="VQG70" s="349"/>
      <c r="VQH70" s="262"/>
      <c r="VQI70" s="262"/>
      <c r="VQJ70" s="262"/>
      <c r="VQK70" s="350"/>
      <c r="VQL70" s="262"/>
      <c r="VQM70" s="262"/>
      <c r="VQN70" s="262"/>
      <c r="VQO70" s="262"/>
      <c r="VQP70" s="262"/>
      <c r="VQQ70" s="262"/>
      <c r="VQR70" s="262"/>
      <c r="VQS70" s="262"/>
      <c r="VQT70" s="262"/>
      <c r="VQU70" s="1740"/>
      <c r="VQV70" s="1740"/>
      <c r="VQW70" s="1740"/>
      <c r="VQX70" s="349"/>
      <c r="VQY70" s="262"/>
      <c r="VQZ70" s="262"/>
      <c r="VRA70" s="262"/>
      <c r="VRB70" s="350"/>
      <c r="VRC70" s="262"/>
      <c r="VRD70" s="262"/>
      <c r="VRE70" s="262"/>
      <c r="VRF70" s="262"/>
      <c r="VRG70" s="262"/>
      <c r="VRH70" s="262"/>
      <c r="VRI70" s="262"/>
      <c r="VRJ70" s="262"/>
      <c r="VRK70" s="262"/>
      <c r="VRL70" s="1740"/>
      <c r="VRM70" s="1740"/>
      <c r="VRN70" s="1740"/>
      <c r="VRO70" s="349"/>
      <c r="VRP70" s="262"/>
      <c r="VRQ70" s="262"/>
      <c r="VRR70" s="262"/>
      <c r="VRS70" s="350"/>
      <c r="VRT70" s="262"/>
      <c r="VRU70" s="262"/>
      <c r="VRV70" s="262"/>
      <c r="VRW70" s="262"/>
      <c r="VRX70" s="262"/>
      <c r="VRY70" s="262"/>
      <c r="VRZ70" s="262"/>
      <c r="VSA70" s="262"/>
      <c r="VSB70" s="262"/>
      <c r="VSC70" s="1740"/>
      <c r="VSD70" s="1740"/>
      <c r="VSE70" s="1740"/>
      <c r="VSF70" s="349"/>
      <c r="VSG70" s="262"/>
      <c r="VSH70" s="262"/>
      <c r="VSI70" s="262"/>
      <c r="VSJ70" s="350"/>
      <c r="VSK70" s="262"/>
      <c r="VSL70" s="262"/>
      <c r="VSM70" s="262"/>
      <c r="VSN70" s="262"/>
      <c r="VSO70" s="262"/>
      <c r="VSP70" s="262"/>
      <c r="VSQ70" s="262"/>
      <c r="VSR70" s="262"/>
      <c r="VSS70" s="262"/>
      <c r="VST70" s="1740"/>
      <c r="VSU70" s="1740"/>
      <c r="VSV70" s="1740"/>
      <c r="VSW70" s="349"/>
      <c r="VSX70" s="262"/>
      <c r="VSY70" s="262"/>
      <c r="VSZ70" s="262"/>
      <c r="VTA70" s="350"/>
      <c r="VTB70" s="262"/>
      <c r="VTC70" s="262"/>
      <c r="VTD70" s="262"/>
      <c r="VTE70" s="262"/>
      <c r="VTF70" s="262"/>
      <c r="VTG70" s="262"/>
      <c r="VTH70" s="262"/>
      <c r="VTI70" s="262"/>
      <c r="VTJ70" s="262"/>
      <c r="VTK70" s="1740"/>
      <c r="VTL70" s="1740"/>
      <c r="VTM70" s="1740"/>
      <c r="VTN70" s="349"/>
      <c r="VTO70" s="262"/>
      <c r="VTP70" s="262"/>
      <c r="VTQ70" s="262"/>
      <c r="VTR70" s="350"/>
      <c r="VTS70" s="262"/>
      <c r="VTT70" s="262"/>
      <c r="VTU70" s="262"/>
      <c r="VTV70" s="262"/>
      <c r="VTW70" s="262"/>
      <c r="VTX70" s="262"/>
      <c r="VTY70" s="262"/>
      <c r="VTZ70" s="262"/>
      <c r="VUA70" s="262"/>
      <c r="VUB70" s="1740"/>
      <c r="VUC70" s="1740"/>
      <c r="VUD70" s="1740"/>
      <c r="VUE70" s="349"/>
      <c r="VUF70" s="262"/>
      <c r="VUG70" s="262"/>
      <c r="VUH70" s="262"/>
      <c r="VUI70" s="350"/>
      <c r="VUJ70" s="262"/>
      <c r="VUK70" s="262"/>
      <c r="VUL70" s="262"/>
      <c r="VUM70" s="262"/>
      <c r="VUN70" s="262"/>
      <c r="VUO70" s="262"/>
      <c r="VUP70" s="262"/>
      <c r="VUQ70" s="262"/>
      <c r="VUR70" s="262"/>
      <c r="VUS70" s="1740"/>
      <c r="VUT70" s="1740"/>
      <c r="VUU70" s="1740"/>
      <c r="VUV70" s="349"/>
      <c r="VUW70" s="262"/>
      <c r="VUX70" s="262"/>
      <c r="VUY70" s="262"/>
      <c r="VUZ70" s="350"/>
      <c r="VVA70" s="262"/>
      <c r="VVB70" s="262"/>
      <c r="VVC70" s="262"/>
      <c r="VVD70" s="262"/>
      <c r="VVE70" s="262"/>
      <c r="VVF70" s="262"/>
      <c r="VVG70" s="262"/>
      <c r="VVH70" s="262"/>
      <c r="VVI70" s="262"/>
      <c r="VVJ70" s="1740"/>
      <c r="VVK70" s="1740"/>
      <c r="VVL70" s="1740"/>
      <c r="VVM70" s="349"/>
      <c r="VVN70" s="262"/>
      <c r="VVO70" s="262"/>
      <c r="VVP70" s="262"/>
      <c r="VVQ70" s="350"/>
      <c r="VVR70" s="262"/>
      <c r="VVS70" s="262"/>
      <c r="VVT70" s="262"/>
      <c r="VVU70" s="262"/>
      <c r="VVV70" s="262"/>
      <c r="VVW70" s="262"/>
      <c r="VVX70" s="262"/>
      <c r="VVY70" s="262"/>
      <c r="VVZ70" s="262"/>
      <c r="VWA70" s="1740"/>
      <c r="VWB70" s="1740"/>
      <c r="VWC70" s="1740"/>
      <c r="VWD70" s="349"/>
      <c r="VWE70" s="262"/>
      <c r="VWF70" s="262"/>
      <c r="VWG70" s="262"/>
      <c r="VWH70" s="350"/>
      <c r="VWI70" s="262"/>
      <c r="VWJ70" s="262"/>
      <c r="VWK70" s="262"/>
      <c r="VWL70" s="262"/>
      <c r="VWM70" s="262"/>
      <c r="VWN70" s="262"/>
      <c r="VWO70" s="262"/>
      <c r="VWP70" s="262"/>
      <c r="VWQ70" s="262"/>
      <c r="VWR70" s="1740"/>
      <c r="VWS70" s="1740"/>
      <c r="VWT70" s="1740"/>
      <c r="VWU70" s="349"/>
      <c r="VWV70" s="262"/>
      <c r="VWW70" s="262"/>
      <c r="VWX70" s="262"/>
      <c r="VWY70" s="350"/>
      <c r="VWZ70" s="262"/>
      <c r="VXA70" s="262"/>
      <c r="VXB70" s="262"/>
      <c r="VXC70" s="262"/>
      <c r="VXD70" s="262"/>
      <c r="VXE70" s="262"/>
      <c r="VXF70" s="262"/>
      <c r="VXG70" s="262"/>
      <c r="VXH70" s="262"/>
      <c r="VXI70" s="1740"/>
      <c r="VXJ70" s="1740"/>
      <c r="VXK70" s="1740"/>
      <c r="VXL70" s="349"/>
      <c r="VXM70" s="262"/>
      <c r="VXN70" s="262"/>
      <c r="VXO70" s="262"/>
      <c r="VXP70" s="350"/>
      <c r="VXQ70" s="262"/>
      <c r="VXR70" s="262"/>
      <c r="VXS70" s="262"/>
      <c r="VXT70" s="262"/>
      <c r="VXU70" s="262"/>
      <c r="VXV70" s="262"/>
      <c r="VXW70" s="262"/>
      <c r="VXX70" s="262"/>
      <c r="VXY70" s="262"/>
      <c r="VXZ70" s="1740"/>
      <c r="VYA70" s="1740"/>
      <c r="VYB70" s="1740"/>
      <c r="VYC70" s="349"/>
      <c r="VYD70" s="262"/>
      <c r="VYE70" s="262"/>
      <c r="VYF70" s="262"/>
      <c r="VYG70" s="350"/>
      <c r="VYH70" s="262"/>
      <c r="VYI70" s="262"/>
      <c r="VYJ70" s="262"/>
      <c r="VYK70" s="262"/>
      <c r="VYL70" s="262"/>
      <c r="VYM70" s="262"/>
      <c r="VYN70" s="262"/>
      <c r="VYO70" s="262"/>
      <c r="VYP70" s="262"/>
      <c r="VYQ70" s="1740"/>
      <c r="VYR70" s="1740"/>
      <c r="VYS70" s="1740"/>
      <c r="VYT70" s="349"/>
      <c r="VYU70" s="262"/>
      <c r="VYV70" s="262"/>
      <c r="VYW70" s="262"/>
      <c r="VYX70" s="350"/>
      <c r="VYY70" s="262"/>
      <c r="VYZ70" s="262"/>
      <c r="VZA70" s="262"/>
      <c r="VZB70" s="262"/>
      <c r="VZC70" s="262"/>
      <c r="VZD70" s="262"/>
      <c r="VZE70" s="262"/>
      <c r="VZF70" s="262"/>
      <c r="VZG70" s="262"/>
      <c r="VZH70" s="1740"/>
      <c r="VZI70" s="1740"/>
      <c r="VZJ70" s="1740"/>
      <c r="VZK70" s="349"/>
      <c r="VZL70" s="262"/>
      <c r="VZM70" s="262"/>
      <c r="VZN70" s="262"/>
      <c r="VZO70" s="350"/>
      <c r="VZP70" s="262"/>
      <c r="VZQ70" s="262"/>
      <c r="VZR70" s="262"/>
      <c r="VZS70" s="262"/>
      <c r="VZT70" s="262"/>
      <c r="VZU70" s="262"/>
      <c r="VZV70" s="262"/>
      <c r="VZW70" s="262"/>
      <c r="VZX70" s="262"/>
      <c r="VZY70" s="1740"/>
      <c r="VZZ70" s="1740"/>
      <c r="WAA70" s="1740"/>
      <c r="WAB70" s="349"/>
      <c r="WAC70" s="262"/>
      <c r="WAD70" s="262"/>
      <c r="WAE70" s="262"/>
      <c r="WAF70" s="350"/>
      <c r="WAG70" s="262"/>
      <c r="WAH70" s="262"/>
      <c r="WAI70" s="262"/>
      <c r="WAJ70" s="262"/>
      <c r="WAK70" s="262"/>
      <c r="WAL70" s="262"/>
      <c r="WAM70" s="262"/>
      <c r="WAN70" s="262"/>
      <c r="WAO70" s="262"/>
      <c r="WAP70" s="1740"/>
      <c r="WAQ70" s="1740"/>
      <c r="WAR70" s="1740"/>
      <c r="WAS70" s="349"/>
      <c r="WAT70" s="262"/>
      <c r="WAU70" s="262"/>
      <c r="WAV70" s="262"/>
      <c r="WAW70" s="350"/>
      <c r="WAX70" s="262"/>
      <c r="WAY70" s="262"/>
      <c r="WAZ70" s="262"/>
      <c r="WBA70" s="262"/>
      <c r="WBB70" s="262"/>
      <c r="WBC70" s="262"/>
      <c r="WBD70" s="262"/>
      <c r="WBE70" s="262"/>
      <c r="WBF70" s="262"/>
      <c r="WBG70" s="1740"/>
      <c r="WBH70" s="1740"/>
      <c r="WBI70" s="1740"/>
      <c r="WBJ70" s="349"/>
      <c r="WBK70" s="262"/>
      <c r="WBL70" s="262"/>
      <c r="WBM70" s="262"/>
      <c r="WBN70" s="350"/>
      <c r="WBO70" s="262"/>
      <c r="WBP70" s="262"/>
      <c r="WBQ70" s="262"/>
      <c r="WBR70" s="262"/>
      <c r="WBS70" s="262"/>
      <c r="WBT70" s="262"/>
      <c r="WBU70" s="262"/>
      <c r="WBV70" s="262"/>
      <c r="WBW70" s="262"/>
      <c r="WBX70" s="1740"/>
      <c r="WBY70" s="1740"/>
      <c r="WBZ70" s="1740"/>
      <c r="WCA70" s="349"/>
      <c r="WCB70" s="262"/>
      <c r="WCC70" s="262"/>
      <c r="WCD70" s="262"/>
      <c r="WCE70" s="350"/>
      <c r="WCF70" s="262"/>
      <c r="WCG70" s="262"/>
      <c r="WCH70" s="262"/>
      <c r="WCI70" s="262"/>
      <c r="WCJ70" s="262"/>
      <c r="WCK70" s="262"/>
      <c r="WCL70" s="262"/>
      <c r="WCM70" s="262"/>
      <c r="WCN70" s="262"/>
      <c r="WCO70" s="1740"/>
      <c r="WCP70" s="1740"/>
      <c r="WCQ70" s="1740"/>
      <c r="WCR70" s="349"/>
      <c r="WCS70" s="262"/>
      <c r="WCT70" s="262"/>
      <c r="WCU70" s="262"/>
      <c r="WCV70" s="350"/>
      <c r="WCW70" s="262"/>
      <c r="WCX70" s="262"/>
      <c r="WCY70" s="262"/>
      <c r="WCZ70" s="262"/>
      <c r="WDA70" s="262"/>
      <c r="WDB70" s="262"/>
      <c r="WDC70" s="262"/>
      <c r="WDD70" s="262"/>
      <c r="WDE70" s="262"/>
      <c r="WDF70" s="1740"/>
      <c r="WDG70" s="1740"/>
      <c r="WDH70" s="1740"/>
      <c r="WDI70" s="349"/>
      <c r="WDJ70" s="262"/>
      <c r="WDK70" s="262"/>
      <c r="WDL70" s="262"/>
      <c r="WDM70" s="350"/>
      <c r="WDN70" s="262"/>
      <c r="WDO70" s="262"/>
      <c r="WDP70" s="262"/>
      <c r="WDQ70" s="262"/>
      <c r="WDR70" s="262"/>
      <c r="WDS70" s="262"/>
      <c r="WDT70" s="262"/>
      <c r="WDU70" s="262"/>
      <c r="WDV70" s="262"/>
      <c r="WDW70" s="1740"/>
      <c r="WDX70" s="1740"/>
      <c r="WDY70" s="1740"/>
      <c r="WDZ70" s="349"/>
      <c r="WEA70" s="262"/>
      <c r="WEB70" s="262"/>
      <c r="WEC70" s="262"/>
      <c r="WED70" s="350"/>
      <c r="WEE70" s="262"/>
      <c r="WEF70" s="262"/>
      <c r="WEG70" s="262"/>
      <c r="WEH70" s="262"/>
      <c r="WEI70" s="262"/>
      <c r="WEJ70" s="262"/>
      <c r="WEK70" s="262"/>
      <c r="WEL70" s="262"/>
      <c r="WEM70" s="262"/>
      <c r="WEN70" s="1740"/>
      <c r="WEO70" s="1740"/>
      <c r="WEP70" s="1740"/>
      <c r="WEQ70" s="349"/>
      <c r="WER70" s="262"/>
      <c r="WES70" s="262"/>
      <c r="WET70" s="262"/>
      <c r="WEU70" s="350"/>
      <c r="WEV70" s="262"/>
      <c r="WEW70" s="262"/>
      <c r="WEX70" s="262"/>
      <c r="WEY70" s="262"/>
      <c r="WEZ70" s="262"/>
      <c r="WFA70" s="262"/>
      <c r="WFB70" s="262"/>
      <c r="WFC70" s="262"/>
      <c r="WFD70" s="262"/>
      <c r="WFE70" s="1740"/>
      <c r="WFF70" s="1740"/>
      <c r="WFG70" s="1740"/>
      <c r="WFH70" s="349"/>
      <c r="WFI70" s="262"/>
      <c r="WFJ70" s="262"/>
      <c r="WFK70" s="262"/>
      <c r="WFL70" s="350"/>
      <c r="WFM70" s="262"/>
      <c r="WFN70" s="262"/>
      <c r="WFO70" s="262"/>
      <c r="WFP70" s="262"/>
      <c r="WFQ70" s="262"/>
      <c r="WFR70" s="262"/>
      <c r="WFS70" s="262"/>
      <c r="WFT70" s="262"/>
      <c r="WFU70" s="262"/>
      <c r="WFV70" s="1740"/>
      <c r="WFW70" s="1740"/>
      <c r="WFX70" s="1740"/>
      <c r="WFY70" s="349"/>
      <c r="WFZ70" s="262"/>
      <c r="WGA70" s="262"/>
      <c r="WGB70" s="262"/>
      <c r="WGC70" s="350"/>
      <c r="WGD70" s="262"/>
      <c r="WGE70" s="262"/>
      <c r="WGF70" s="262"/>
      <c r="WGG70" s="262"/>
      <c r="WGH70" s="262"/>
      <c r="WGI70" s="262"/>
      <c r="WGJ70" s="262"/>
      <c r="WGK70" s="262"/>
      <c r="WGL70" s="262"/>
      <c r="WGM70" s="1740"/>
      <c r="WGN70" s="1740"/>
      <c r="WGO70" s="1740"/>
      <c r="WGP70" s="349"/>
      <c r="WGQ70" s="262"/>
      <c r="WGR70" s="262"/>
      <c r="WGS70" s="262"/>
      <c r="WGT70" s="350"/>
      <c r="WGU70" s="262"/>
      <c r="WGV70" s="262"/>
      <c r="WGW70" s="262"/>
      <c r="WGX70" s="262"/>
      <c r="WGY70" s="262"/>
      <c r="WGZ70" s="262"/>
      <c r="WHA70" s="262"/>
      <c r="WHB70" s="262"/>
      <c r="WHC70" s="262"/>
      <c r="WHD70" s="1740"/>
      <c r="WHE70" s="1740"/>
      <c r="WHF70" s="1740"/>
      <c r="WHG70" s="349"/>
      <c r="WHH70" s="262"/>
      <c r="WHI70" s="262"/>
      <c r="WHJ70" s="262"/>
      <c r="WHK70" s="350"/>
      <c r="WHL70" s="262"/>
      <c r="WHM70" s="262"/>
      <c r="WHN70" s="262"/>
      <c r="WHO70" s="262"/>
      <c r="WHP70" s="262"/>
      <c r="WHQ70" s="262"/>
      <c r="WHR70" s="262"/>
      <c r="WHS70" s="262"/>
      <c r="WHT70" s="262"/>
      <c r="WHU70" s="1740"/>
      <c r="WHV70" s="1740"/>
      <c r="WHW70" s="1740"/>
      <c r="WHX70" s="349"/>
      <c r="WHY70" s="262"/>
      <c r="WHZ70" s="262"/>
      <c r="WIA70" s="262"/>
      <c r="WIB70" s="350"/>
      <c r="WIC70" s="262"/>
      <c r="WID70" s="262"/>
      <c r="WIE70" s="262"/>
      <c r="WIF70" s="262"/>
      <c r="WIG70" s="262"/>
      <c r="WIH70" s="262"/>
      <c r="WII70" s="262"/>
      <c r="WIJ70" s="262"/>
      <c r="WIK70" s="262"/>
      <c r="WIL70" s="1740"/>
      <c r="WIM70" s="1740"/>
      <c r="WIN70" s="1740"/>
      <c r="WIO70" s="349"/>
      <c r="WIP70" s="262"/>
      <c r="WIQ70" s="262"/>
      <c r="WIR70" s="262"/>
      <c r="WIS70" s="350"/>
      <c r="WIT70" s="262"/>
      <c r="WIU70" s="262"/>
      <c r="WIV70" s="262"/>
      <c r="WIW70" s="262"/>
      <c r="WIX70" s="262"/>
      <c r="WIY70" s="262"/>
      <c r="WIZ70" s="262"/>
      <c r="WJA70" s="262"/>
      <c r="WJB70" s="262"/>
      <c r="WJC70" s="1740"/>
      <c r="WJD70" s="1740"/>
      <c r="WJE70" s="1740"/>
      <c r="WJF70" s="349"/>
      <c r="WJG70" s="262"/>
      <c r="WJH70" s="262"/>
      <c r="WJI70" s="262"/>
      <c r="WJJ70" s="350"/>
      <c r="WJK70" s="262"/>
      <c r="WJL70" s="262"/>
      <c r="WJM70" s="262"/>
      <c r="WJN70" s="262"/>
      <c r="WJO70" s="262"/>
      <c r="WJP70" s="262"/>
      <c r="WJQ70" s="262"/>
      <c r="WJR70" s="262"/>
      <c r="WJS70" s="262"/>
      <c r="WJT70" s="1740"/>
      <c r="WJU70" s="1740"/>
      <c r="WJV70" s="1740"/>
      <c r="WJW70" s="349"/>
      <c r="WJX70" s="262"/>
      <c r="WJY70" s="262"/>
      <c r="WJZ70" s="262"/>
      <c r="WKA70" s="350"/>
      <c r="WKB70" s="262"/>
      <c r="WKC70" s="262"/>
      <c r="WKD70" s="262"/>
      <c r="WKE70" s="262"/>
      <c r="WKF70" s="262"/>
      <c r="WKG70" s="262"/>
      <c r="WKH70" s="262"/>
      <c r="WKI70" s="262"/>
      <c r="WKJ70" s="262"/>
      <c r="WKK70" s="1740"/>
      <c r="WKL70" s="1740"/>
      <c r="WKM70" s="1740"/>
      <c r="WKN70" s="349"/>
      <c r="WKO70" s="262"/>
      <c r="WKP70" s="262"/>
      <c r="WKQ70" s="262"/>
      <c r="WKR70" s="350"/>
      <c r="WKS70" s="262"/>
      <c r="WKT70" s="262"/>
      <c r="WKU70" s="262"/>
      <c r="WKV70" s="262"/>
      <c r="WKW70" s="262"/>
      <c r="WKX70" s="262"/>
      <c r="WKY70" s="262"/>
      <c r="WKZ70" s="262"/>
      <c r="WLA70" s="262"/>
      <c r="WLB70" s="1740"/>
      <c r="WLC70" s="1740"/>
      <c r="WLD70" s="1740"/>
      <c r="WLE70" s="349"/>
      <c r="WLF70" s="262"/>
      <c r="WLG70" s="262"/>
      <c r="WLH70" s="262"/>
      <c r="WLI70" s="350"/>
      <c r="WLJ70" s="262"/>
      <c r="WLK70" s="262"/>
      <c r="WLL70" s="262"/>
      <c r="WLM70" s="262"/>
      <c r="WLN70" s="262"/>
      <c r="WLO70" s="262"/>
      <c r="WLP70" s="262"/>
      <c r="WLQ70" s="262"/>
      <c r="WLR70" s="262"/>
      <c r="WLS70" s="1740"/>
      <c r="WLT70" s="1740"/>
      <c r="WLU70" s="1740"/>
      <c r="WLV70" s="349"/>
      <c r="WLW70" s="262"/>
      <c r="WLX70" s="262"/>
      <c r="WLY70" s="262"/>
      <c r="WLZ70" s="350"/>
      <c r="WMA70" s="262"/>
      <c r="WMB70" s="262"/>
      <c r="WMC70" s="262"/>
      <c r="WMD70" s="262"/>
      <c r="WME70" s="262"/>
      <c r="WMF70" s="262"/>
      <c r="WMG70" s="262"/>
      <c r="WMH70" s="262"/>
      <c r="WMI70" s="262"/>
      <c r="WMJ70" s="1740"/>
      <c r="WMK70" s="1740"/>
      <c r="WML70" s="1740"/>
      <c r="WMM70" s="349"/>
      <c r="WMN70" s="262"/>
      <c r="WMO70" s="262"/>
      <c r="WMP70" s="262"/>
      <c r="WMQ70" s="350"/>
      <c r="WMR70" s="262"/>
      <c r="WMS70" s="262"/>
      <c r="WMT70" s="262"/>
      <c r="WMU70" s="262"/>
      <c r="WMV70" s="262"/>
      <c r="WMW70" s="262"/>
      <c r="WMX70" s="262"/>
      <c r="WMY70" s="262"/>
      <c r="WMZ70" s="262"/>
      <c r="WNA70" s="1740"/>
      <c r="WNB70" s="1740"/>
      <c r="WNC70" s="1740"/>
      <c r="WND70" s="349"/>
      <c r="WNE70" s="262"/>
      <c r="WNF70" s="262"/>
      <c r="WNG70" s="262"/>
      <c r="WNH70" s="350"/>
      <c r="WNI70" s="262"/>
      <c r="WNJ70" s="262"/>
      <c r="WNK70" s="262"/>
      <c r="WNL70" s="262"/>
      <c r="WNM70" s="262"/>
      <c r="WNN70" s="262"/>
      <c r="WNO70" s="262"/>
      <c r="WNP70" s="262"/>
      <c r="WNQ70" s="262"/>
      <c r="WNR70" s="1740"/>
      <c r="WNS70" s="1740"/>
      <c r="WNT70" s="1740"/>
      <c r="WNU70" s="349"/>
      <c r="WNV70" s="262"/>
      <c r="WNW70" s="262"/>
      <c r="WNX70" s="262"/>
      <c r="WNY70" s="350"/>
      <c r="WNZ70" s="262"/>
      <c r="WOA70" s="262"/>
      <c r="WOB70" s="262"/>
      <c r="WOC70" s="262"/>
      <c r="WOD70" s="262"/>
      <c r="WOE70" s="262"/>
      <c r="WOF70" s="262"/>
      <c r="WOG70" s="262"/>
      <c r="WOH70" s="262"/>
      <c r="WOI70" s="1740"/>
      <c r="WOJ70" s="1740"/>
      <c r="WOK70" s="1740"/>
      <c r="WOL70" s="349"/>
      <c r="WOM70" s="262"/>
      <c r="WON70" s="262"/>
      <c r="WOO70" s="262"/>
      <c r="WOP70" s="350"/>
      <c r="WOQ70" s="262"/>
      <c r="WOR70" s="262"/>
      <c r="WOS70" s="262"/>
      <c r="WOT70" s="262"/>
      <c r="WOU70" s="262"/>
      <c r="WOV70" s="262"/>
      <c r="WOW70" s="262"/>
      <c r="WOX70" s="262"/>
      <c r="WOY70" s="262"/>
      <c r="WOZ70" s="1740"/>
      <c r="WPA70" s="1740"/>
      <c r="WPB70" s="1740"/>
      <c r="WPC70" s="349"/>
      <c r="WPD70" s="262"/>
      <c r="WPE70" s="262"/>
      <c r="WPF70" s="262"/>
      <c r="WPG70" s="350"/>
      <c r="WPH70" s="262"/>
      <c r="WPI70" s="262"/>
      <c r="WPJ70" s="262"/>
      <c r="WPK70" s="262"/>
      <c r="WPL70" s="262"/>
      <c r="WPM70" s="262"/>
      <c r="WPN70" s="262"/>
      <c r="WPO70" s="262"/>
      <c r="WPP70" s="262"/>
      <c r="WPQ70" s="1740"/>
      <c r="WPR70" s="1740"/>
      <c r="WPS70" s="1740"/>
      <c r="WPT70" s="349"/>
      <c r="WPU70" s="262"/>
      <c r="WPV70" s="262"/>
      <c r="WPW70" s="262"/>
      <c r="WPX70" s="350"/>
      <c r="WPY70" s="262"/>
      <c r="WPZ70" s="262"/>
      <c r="WQA70" s="262"/>
      <c r="WQB70" s="262"/>
      <c r="WQC70" s="262"/>
      <c r="WQD70" s="262"/>
      <c r="WQE70" s="262"/>
      <c r="WQF70" s="262"/>
      <c r="WQG70" s="262"/>
      <c r="WQH70" s="1740"/>
      <c r="WQI70" s="1740"/>
      <c r="WQJ70" s="1740"/>
      <c r="WQK70" s="349"/>
      <c r="WQL70" s="262"/>
      <c r="WQM70" s="262"/>
      <c r="WQN70" s="262"/>
      <c r="WQO70" s="350"/>
      <c r="WQP70" s="262"/>
      <c r="WQQ70" s="262"/>
      <c r="WQR70" s="262"/>
      <c r="WQS70" s="262"/>
      <c r="WQT70" s="262"/>
      <c r="WQU70" s="262"/>
      <c r="WQV70" s="262"/>
      <c r="WQW70" s="262"/>
      <c r="WQX70" s="262"/>
      <c r="WQY70" s="1740"/>
      <c r="WQZ70" s="1740"/>
      <c r="WRA70" s="1740"/>
      <c r="WRB70" s="349"/>
      <c r="WRC70" s="262"/>
      <c r="WRD70" s="262"/>
      <c r="WRE70" s="262"/>
      <c r="WRF70" s="350"/>
      <c r="WRG70" s="262"/>
      <c r="WRH70" s="262"/>
      <c r="WRI70" s="262"/>
      <c r="WRJ70" s="262"/>
      <c r="WRK70" s="262"/>
      <c r="WRL70" s="262"/>
      <c r="WRM70" s="262"/>
      <c r="WRN70" s="262"/>
      <c r="WRO70" s="262"/>
      <c r="WRP70" s="1740"/>
      <c r="WRQ70" s="1740"/>
      <c r="WRR70" s="1740"/>
      <c r="WRS70" s="349"/>
      <c r="WRT70" s="262"/>
      <c r="WRU70" s="262"/>
      <c r="WRV70" s="262"/>
      <c r="WRW70" s="350"/>
      <c r="WRX70" s="262"/>
      <c r="WRY70" s="262"/>
      <c r="WRZ70" s="262"/>
      <c r="WSA70" s="262"/>
      <c r="WSB70" s="262"/>
      <c r="WSC70" s="262"/>
      <c r="WSD70" s="262"/>
      <c r="WSE70" s="262"/>
      <c r="WSF70" s="262"/>
      <c r="WSG70" s="1740"/>
      <c r="WSH70" s="1740"/>
      <c r="WSI70" s="1740"/>
      <c r="WSJ70" s="349"/>
      <c r="WSK70" s="262"/>
      <c r="WSL70" s="262"/>
      <c r="WSM70" s="262"/>
      <c r="WSN70" s="350"/>
      <c r="WSO70" s="262"/>
      <c r="WSP70" s="262"/>
      <c r="WSQ70" s="262"/>
      <c r="WSR70" s="262"/>
      <c r="WSS70" s="262"/>
      <c r="WST70" s="262"/>
      <c r="WSU70" s="262"/>
      <c r="WSV70" s="262"/>
      <c r="WSW70" s="262"/>
      <c r="WSX70" s="1740"/>
      <c r="WSY70" s="1740"/>
      <c r="WSZ70" s="1740"/>
      <c r="WTA70" s="349"/>
      <c r="WTB70" s="262"/>
      <c r="WTC70" s="262"/>
      <c r="WTD70" s="262"/>
      <c r="WTE70" s="350"/>
      <c r="WTF70" s="262"/>
      <c r="WTG70" s="262"/>
      <c r="WTH70" s="262"/>
      <c r="WTI70" s="262"/>
      <c r="WTJ70" s="262"/>
      <c r="WTK70" s="262"/>
      <c r="WTL70" s="262"/>
      <c r="WTM70" s="262"/>
      <c r="WTN70" s="262"/>
      <c r="WTO70" s="1740"/>
      <c r="WTP70" s="1740"/>
      <c r="WTQ70" s="1740"/>
      <c r="WTR70" s="349"/>
      <c r="WTS70" s="262"/>
      <c r="WTT70" s="262"/>
      <c r="WTU70" s="262"/>
      <c r="WTV70" s="350"/>
      <c r="WTW70" s="262"/>
      <c r="WTX70" s="262"/>
      <c r="WTY70" s="262"/>
      <c r="WTZ70" s="262"/>
      <c r="WUA70" s="262"/>
      <c r="WUB70" s="262"/>
      <c r="WUC70" s="262"/>
      <c r="WUD70" s="262"/>
      <c r="WUE70" s="262"/>
      <c r="WUF70" s="1740"/>
      <c r="WUG70" s="1740"/>
      <c r="WUH70" s="1740"/>
      <c r="WUI70" s="349"/>
      <c r="WUJ70" s="262"/>
      <c r="WUK70" s="262"/>
      <c r="WUL70" s="262"/>
      <c r="WUM70" s="350"/>
      <c r="WUN70" s="262"/>
      <c r="WUO70" s="262"/>
      <c r="WUP70" s="262"/>
      <c r="WUQ70" s="262"/>
      <c r="WUR70" s="262"/>
      <c r="WUS70" s="262"/>
      <c r="WUT70" s="262"/>
      <c r="WUU70" s="262"/>
      <c r="WUV70" s="262"/>
      <c r="WUW70" s="1740"/>
      <c r="WUX70" s="1740"/>
      <c r="WUY70" s="1740"/>
      <c r="WUZ70" s="349"/>
      <c r="WVA70" s="262"/>
      <c r="WVB70" s="262"/>
      <c r="WVC70" s="262"/>
      <c r="WVD70" s="350"/>
      <c r="WVE70" s="262"/>
      <c r="WVF70" s="262"/>
      <c r="WVG70" s="262"/>
      <c r="WVH70" s="262"/>
      <c r="WVI70" s="262"/>
      <c r="WVJ70" s="262"/>
      <c r="WVK70" s="262"/>
      <c r="WVL70" s="262"/>
      <c r="WVM70" s="262"/>
      <c r="WVN70" s="1740"/>
      <c r="WVO70" s="1740"/>
      <c r="WVP70" s="1740"/>
      <c r="WVQ70" s="349"/>
      <c r="WVR70" s="262"/>
      <c r="WVS70" s="262"/>
      <c r="WVT70" s="262"/>
      <c r="WVU70" s="350"/>
      <c r="WVV70" s="262"/>
      <c r="WVW70" s="262"/>
      <c r="WVX70" s="262"/>
      <c r="WVY70" s="262"/>
      <c r="WVZ70" s="262"/>
      <c r="WWA70" s="262"/>
      <c r="WWB70" s="262"/>
      <c r="WWC70" s="262"/>
      <c r="WWD70" s="262"/>
      <c r="WWE70" s="1740"/>
      <c r="WWF70" s="1740"/>
      <c r="WWG70" s="1740"/>
      <c r="WWH70" s="349"/>
      <c r="WWI70" s="262"/>
      <c r="WWJ70" s="262"/>
      <c r="WWK70" s="262"/>
      <c r="WWL70" s="350"/>
      <c r="WWM70" s="262"/>
      <c r="WWN70" s="262"/>
      <c r="WWO70" s="262"/>
      <c r="WWP70" s="262"/>
      <c r="WWQ70" s="262"/>
      <c r="WWR70" s="262"/>
      <c r="WWS70" s="262"/>
      <c r="WWT70" s="262"/>
      <c r="WWU70" s="262"/>
      <c r="WWV70" s="1740"/>
      <c r="WWW70" s="1740"/>
      <c r="WWX70" s="1740"/>
      <c r="WWY70" s="349"/>
      <c r="WWZ70" s="262"/>
      <c r="WXA70" s="262"/>
      <c r="WXB70" s="262"/>
      <c r="WXC70" s="350"/>
      <c r="WXD70" s="262"/>
      <c r="WXE70" s="262"/>
      <c r="WXF70" s="262"/>
      <c r="WXG70" s="262"/>
      <c r="WXH70" s="262"/>
      <c r="WXI70" s="262"/>
      <c r="WXJ70" s="262"/>
      <c r="WXK70" s="262"/>
      <c r="WXL70" s="262"/>
      <c r="WXM70" s="1740"/>
      <c r="WXN70" s="1740"/>
      <c r="WXO70" s="1740"/>
      <c r="WXP70" s="349"/>
      <c r="WXQ70" s="262"/>
      <c r="WXR70" s="262"/>
      <c r="WXS70" s="262"/>
      <c r="WXT70" s="350"/>
      <c r="WXU70" s="262"/>
      <c r="WXV70" s="262"/>
      <c r="WXW70" s="262"/>
      <c r="WXX70" s="262"/>
      <c r="WXY70" s="262"/>
      <c r="WXZ70" s="262"/>
      <c r="WYA70" s="262"/>
      <c r="WYB70" s="262"/>
      <c r="WYC70" s="262"/>
      <c r="WYD70" s="1740"/>
      <c r="WYE70" s="1740"/>
      <c r="WYF70" s="1740"/>
      <c r="WYG70" s="349"/>
      <c r="WYH70" s="262"/>
      <c r="WYI70" s="262"/>
      <c r="WYJ70" s="262"/>
      <c r="WYK70" s="350"/>
      <c r="WYL70" s="262"/>
      <c r="WYM70" s="262"/>
      <c r="WYN70" s="262"/>
      <c r="WYO70" s="262"/>
      <c r="WYP70" s="262"/>
      <c r="WYQ70" s="262"/>
      <c r="WYR70" s="262"/>
      <c r="WYS70" s="262"/>
      <c r="WYT70" s="262"/>
      <c r="WYU70" s="1740"/>
      <c r="WYV70" s="1740"/>
      <c r="WYW70" s="1740"/>
      <c r="WYX70" s="349"/>
      <c r="WYY70" s="262"/>
      <c r="WYZ70" s="262"/>
      <c r="WZA70" s="262"/>
      <c r="WZB70" s="350"/>
      <c r="WZC70" s="262"/>
      <c r="WZD70" s="262"/>
      <c r="WZE70" s="262"/>
      <c r="WZF70" s="262"/>
      <c r="WZG70" s="262"/>
      <c r="WZH70" s="262"/>
      <c r="WZI70" s="262"/>
      <c r="WZJ70" s="262"/>
      <c r="WZK70" s="262"/>
      <c r="WZL70" s="1740"/>
      <c r="WZM70" s="1740"/>
      <c r="WZN70" s="1740"/>
      <c r="WZO70" s="349"/>
      <c r="WZP70" s="262"/>
      <c r="WZQ70" s="262"/>
      <c r="WZR70" s="262"/>
      <c r="WZS70" s="350"/>
      <c r="WZT70" s="262"/>
      <c r="WZU70" s="262"/>
      <c r="WZV70" s="262"/>
      <c r="WZW70" s="262"/>
      <c r="WZX70" s="262"/>
      <c r="WZY70" s="262"/>
      <c r="WZZ70" s="262"/>
      <c r="XAA70" s="262"/>
      <c r="XAB70" s="262"/>
      <c r="XAC70" s="1740"/>
      <c r="XAD70" s="1740"/>
      <c r="XAE70" s="1740"/>
      <c r="XAF70" s="349"/>
      <c r="XAG70" s="262"/>
      <c r="XAH70" s="262"/>
      <c r="XAI70" s="262"/>
      <c r="XAJ70" s="350"/>
      <c r="XAK70" s="262"/>
      <c r="XAL70" s="262"/>
      <c r="XAM70" s="262"/>
      <c r="XAN70" s="262"/>
      <c r="XAO70" s="262"/>
      <c r="XAP70" s="262"/>
      <c r="XAQ70" s="262"/>
      <c r="XAR70" s="262"/>
      <c r="XAS70" s="262"/>
      <c r="XAT70" s="1740"/>
      <c r="XAU70" s="1740"/>
      <c r="XAV70" s="1740"/>
      <c r="XAW70" s="349"/>
      <c r="XAX70" s="262"/>
      <c r="XAY70" s="262"/>
      <c r="XAZ70" s="262"/>
      <c r="XBA70" s="350"/>
      <c r="XBB70" s="262"/>
      <c r="XBC70" s="262"/>
      <c r="XBD70" s="262"/>
      <c r="XBE70" s="262"/>
      <c r="XBF70" s="262"/>
      <c r="XBG70" s="262"/>
      <c r="XBH70" s="262"/>
      <c r="XBI70" s="262"/>
      <c r="XBJ70" s="262"/>
      <c r="XBK70" s="1740"/>
      <c r="XBL70" s="1740"/>
      <c r="XBM70" s="1740"/>
      <c r="XBN70" s="349"/>
      <c r="XBO70" s="262"/>
      <c r="XBP70" s="262"/>
      <c r="XBQ70" s="262"/>
      <c r="XBR70" s="350"/>
      <c r="XBS70" s="262"/>
      <c r="XBT70" s="262"/>
      <c r="XBU70" s="262"/>
      <c r="XBV70" s="262"/>
      <c r="XBW70" s="262"/>
      <c r="XBX70" s="262"/>
      <c r="XBY70" s="262"/>
      <c r="XBZ70" s="262"/>
      <c r="XCA70" s="262"/>
      <c r="XCB70" s="1740"/>
      <c r="XCC70" s="1740"/>
      <c r="XCD70" s="1740"/>
      <c r="XCE70" s="349"/>
      <c r="XCF70" s="262"/>
      <c r="XCG70" s="262"/>
      <c r="XCH70" s="262"/>
      <c r="XCI70" s="350"/>
      <c r="XCJ70" s="262"/>
      <c r="XCK70" s="262"/>
      <c r="XCL70" s="262"/>
      <c r="XCM70" s="262"/>
      <c r="XCN70" s="262"/>
      <c r="XCO70" s="262"/>
      <c r="XCP70" s="262"/>
      <c r="XCQ70" s="262"/>
      <c r="XCR70" s="262"/>
      <c r="XCS70" s="1740"/>
      <c r="XCT70" s="1740"/>
      <c r="XCU70" s="1740"/>
      <c r="XCV70" s="349"/>
      <c r="XCW70" s="262"/>
      <c r="XCX70" s="262"/>
      <c r="XCY70" s="262"/>
      <c r="XCZ70" s="350"/>
      <c r="XDA70" s="262"/>
      <c r="XDB70" s="262"/>
      <c r="XDC70" s="262"/>
      <c r="XDD70" s="262"/>
      <c r="XDE70" s="262"/>
      <c r="XDF70" s="262"/>
      <c r="XDG70" s="262"/>
      <c r="XDH70" s="262"/>
      <c r="XDI70" s="262"/>
      <c r="XDJ70" s="1740"/>
      <c r="XDK70" s="1740"/>
      <c r="XDL70" s="1740"/>
      <c r="XDM70" s="349"/>
      <c r="XDN70" s="262"/>
      <c r="XDO70" s="262"/>
      <c r="XDP70" s="262"/>
      <c r="XDQ70" s="350"/>
      <c r="XDR70" s="262"/>
      <c r="XDS70" s="262"/>
      <c r="XDT70" s="262"/>
      <c r="XDU70" s="262"/>
      <c r="XDV70" s="262"/>
      <c r="XDW70" s="262"/>
      <c r="XDX70" s="262"/>
      <c r="XDY70" s="262"/>
      <c r="XDZ70" s="262"/>
      <c r="XEA70" s="1740"/>
      <c r="XEB70" s="1740"/>
      <c r="XEC70" s="1740"/>
      <c r="XED70" s="349"/>
      <c r="XEE70" s="262"/>
      <c r="XEF70" s="262"/>
      <c r="XEG70" s="262"/>
      <c r="XEH70" s="350"/>
      <c r="XEI70" s="262"/>
      <c r="XEJ70" s="262"/>
      <c r="XEK70" s="262"/>
      <c r="XEL70" s="262"/>
      <c r="XEM70" s="262"/>
      <c r="XEN70" s="262"/>
      <c r="XEO70" s="262"/>
      <c r="XEP70" s="262"/>
      <c r="XEQ70" s="262"/>
      <c r="XER70" s="1740"/>
      <c r="XES70" s="1740"/>
      <c r="XET70" s="1740"/>
      <c r="XEU70" s="349"/>
      <c r="XEV70" s="262"/>
      <c r="XEW70" s="262"/>
      <c r="XEX70" s="262"/>
      <c r="XEY70" s="350"/>
      <c r="XEZ70" s="262"/>
      <c r="XFA70" s="262"/>
      <c r="XFB70" s="262"/>
      <c r="XFC70" s="262"/>
    </row>
    <row r="71" spans="1:16383" s="32" customFormat="1" x14ac:dyDescent="0.2">
      <c r="A71" s="301" t="s">
        <v>123</v>
      </c>
      <c r="B71" s="1748" t="s">
        <v>161</v>
      </c>
      <c r="C71" s="1748"/>
      <c r="D71" s="948">
        <v>0</v>
      </c>
      <c r="E71" s="1153">
        <f t="shared" si="27"/>
        <v>0</v>
      </c>
      <c r="F71" s="259">
        <f t="shared" ref="F71" si="40">+J71+M71+P71</f>
        <v>700</v>
      </c>
      <c r="G71" s="259">
        <f t="shared" ref="G71" si="41">+K71+N71+Q71</f>
        <v>700</v>
      </c>
      <c r="H71" s="463">
        <f t="shared" si="28"/>
        <v>1</v>
      </c>
      <c r="I71" s="1153">
        <f>+'6.a. mell. PH'!E75</f>
        <v>0</v>
      </c>
      <c r="J71" s="259">
        <v>65</v>
      </c>
      <c r="K71" s="259">
        <f>+'6.a. mell. PH'!G75</f>
        <v>65</v>
      </c>
      <c r="L71" s="1155">
        <f>+'6.b. mell. Óvoda'!E74</f>
        <v>0</v>
      </c>
      <c r="M71" s="948">
        <v>635</v>
      </c>
      <c r="N71" s="949">
        <v>635</v>
      </c>
      <c r="O71" s="403"/>
      <c r="P71" s="403"/>
      <c r="Q71" s="403"/>
    </row>
    <row r="72" spans="1:16383" hidden="1" x14ac:dyDescent="0.2">
      <c r="A72" s="1743"/>
      <c r="B72" s="1744"/>
      <c r="C72" s="1744"/>
      <c r="D72" s="946">
        <v>776585</v>
      </c>
      <c r="E72" s="1152"/>
      <c r="F72" s="263"/>
      <c r="G72" s="263"/>
      <c r="H72" s="463" t="e">
        <f t="shared" si="28"/>
        <v>#DIV/0!</v>
      </c>
      <c r="I72" s="1152"/>
      <c r="J72" s="263"/>
      <c r="K72" s="263"/>
      <c r="L72" s="1154"/>
      <c r="M72" s="946"/>
      <c r="N72" s="947"/>
      <c r="O72" s="262"/>
      <c r="P72" s="262"/>
      <c r="Q72" s="262"/>
      <c r="R72" s="1740"/>
      <c r="S72" s="1740"/>
      <c r="T72" s="1740"/>
      <c r="U72" s="349"/>
      <c r="V72" s="262"/>
      <c r="W72" s="262"/>
      <c r="X72" s="262"/>
      <c r="Y72" s="350"/>
      <c r="Z72" s="262"/>
      <c r="AA72" s="262"/>
      <c r="AB72" s="262"/>
      <c r="AC72" s="262"/>
      <c r="AD72" s="262"/>
      <c r="AE72" s="262"/>
      <c r="AF72" s="262"/>
      <c r="AG72" s="262"/>
      <c r="AH72" s="262"/>
      <c r="AI72" s="1740"/>
      <c r="AJ72" s="1740"/>
      <c r="AK72" s="1740"/>
      <c r="AL72" s="349"/>
      <c r="AM72" s="262"/>
      <c r="AN72" s="262"/>
      <c r="AO72" s="262"/>
      <c r="AP72" s="350"/>
      <c r="AQ72" s="262"/>
      <c r="AR72" s="262"/>
      <c r="AS72" s="262"/>
      <c r="AT72" s="262"/>
      <c r="AU72" s="262"/>
      <c r="AV72" s="262"/>
      <c r="AW72" s="262"/>
      <c r="AX72" s="262"/>
      <c r="AY72" s="262"/>
      <c r="AZ72" s="1740"/>
      <c r="BA72" s="1740"/>
      <c r="BB72" s="1740"/>
      <c r="BC72" s="349"/>
      <c r="BD72" s="262"/>
      <c r="BE72" s="262"/>
      <c r="BF72" s="262"/>
      <c r="BG72" s="350"/>
      <c r="BH72" s="262"/>
      <c r="BI72" s="262"/>
      <c r="BJ72" s="262"/>
      <c r="BK72" s="262"/>
      <c r="BL72" s="262"/>
      <c r="BM72" s="262"/>
      <c r="BN72" s="262"/>
      <c r="BO72" s="262"/>
      <c r="BP72" s="262"/>
      <c r="BQ72" s="1740"/>
      <c r="BR72" s="1740"/>
      <c r="BS72" s="1740"/>
      <c r="BT72" s="349"/>
      <c r="BU72" s="262"/>
      <c r="BV72" s="262"/>
      <c r="BW72" s="262"/>
      <c r="BX72" s="350"/>
      <c r="BY72" s="262"/>
      <c r="BZ72" s="262"/>
      <c r="CA72" s="262"/>
      <c r="CB72" s="262"/>
      <c r="CC72" s="262"/>
      <c r="CD72" s="262"/>
      <c r="CE72" s="262"/>
      <c r="CF72" s="262"/>
      <c r="CG72" s="262"/>
      <c r="CH72" s="1740"/>
      <c r="CI72" s="1740"/>
      <c r="CJ72" s="1740"/>
      <c r="CK72" s="349"/>
      <c r="CL72" s="262"/>
      <c r="CM72" s="262"/>
      <c r="CN72" s="262"/>
      <c r="CO72" s="350"/>
      <c r="CP72" s="262"/>
      <c r="CQ72" s="262"/>
      <c r="CR72" s="262"/>
      <c r="CS72" s="262"/>
      <c r="CT72" s="262"/>
      <c r="CU72" s="262"/>
      <c r="CV72" s="262"/>
      <c r="CW72" s="262"/>
      <c r="CX72" s="262"/>
      <c r="CY72" s="1740"/>
      <c r="CZ72" s="1740"/>
      <c r="DA72" s="1740"/>
      <c r="DB72" s="349"/>
      <c r="DC72" s="262"/>
      <c r="DD72" s="262"/>
      <c r="DE72" s="262"/>
      <c r="DF72" s="350"/>
      <c r="DG72" s="262"/>
      <c r="DH72" s="262"/>
      <c r="DI72" s="262"/>
      <c r="DJ72" s="262"/>
      <c r="DK72" s="262"/>
      <c r="DL72" s="262"/>
      <c r="DM72" s="262"/>
      <c r="DN72" s="262"/>
      <c r="DO72" s="262"/>
      <c r="DP72" s="1740"/>
      <c r="DQ72" s="1740"/>
      <c r="DR72" s="1740"/>
      <c r="DS72" s="349"/>
      <c r="DT72" s="262"/>
      <c r="DU72" s="262"/>
      <c r="DV72" s="262"/>
      <c r="DW72" s="350"/>
      <c r="DX72" s="262"/>
      <c r="DY72" s="262"/>
      <c r="DZ72" s="262"/>
      <c r="EA72" s="262"/>
      <c r="EB72" s="262"/>
      <c r="EC72" s="262"/>
      <c r="ED72" s="262"/>
      <c r="EE72" s="262"/>
      <c r="EF72" s="262"/>
      <c r="EG72" s="1740"/>
      <c r="EH72" s="1740"/>
      <c r="EI72" s="1740"/>
      <c r="EJ72" s="349"/>
      <c r="EK72" s="262"/>
      <c r="EL72" s="262"/>
      <c r="EM72" s="262"/>
      <c r="EN72" s="350"/>
      <c r="EO72" s="262"/>
      <c r="EP72" s="262"/>
      <c r="EQ72" s="262"/>
      <c r="ER72" s="262"/>
      <c r="ES72" s="262"/>
      <c r="ET72" s="262"/>
      <c r="EU72" s="262"/>
      <c r="EV72" s="262"/>
      <c r="EW72" s="262"/>
      <c r="EX72" s="1740"/>
      <c r="EY72" s="1740"/>
      <c r="EZ72" s="1740"/>
      <c r="FA72" s="349"/>
      <c r="FB72" s="262"/>
      <c r="FC72" s="262"/>
      <c r="FD72" s="262"/>
      <c r="FE72" s="350"/>
      <c r="FF72" s="262"/>
      <c r="FG72" s="262"/>
      <c r="FH72" s="262"/>
      <c r="FI72" s="262"/>
      <c r="FJ72" s="262"/>
      <c r="FK72" s="262"/>
      <c r="FL72" s="262"/>
      <c r="FM72" s="262"/>
      <c r="FN72" s="262"/>
      <c r="FO72" s="1740"/>
      <c r="FP72" s="1740"/>
      <c r="FQ72" s="1740"/>
      <c r="FR72" s="349"/>
      <c r="FS72" s="262"/>
      <c r="FT72" s="262"/>
      <c r="FU72" s="262"/>
      <c r="FV72" s="350"/>
      <c r="FW72" s="262"/>
      <c r="FX72" s="262"/>
      <c r="FY72" s="262"/>
      <c r="FZ72" s="262"/>
      <c r="GA72" s="262"/>
      <c r="GB72" s="262"/>
      <c r="GC72" s="262"/>
      <c r="GD72" s="262"/>
      <c r="GE72" s="262"/>
      <c r="GF72" s="1740"/>
      <c r="GG72" s="1740"/>
      <c r="GH72" s="1740"/>
      <c r="GI72" s="349"/>
      <c r="GJ72" s="262"/>
      <c r="GK72" s="262"/>
      <c r="GL72" s="262"/>
      <c r="GM72" s="350"/>
      <c r="GN72" s="262"/>
      <c r="GO72" s="262"/>
      <c r="GP72" s="262"/>
      <c r="GQ72" s="262"/>
      <c r="GR72" s="262"/>
      <c r="GS72" s="262"/>
      <c r="GT72" s="262"/>
      <c r="GU72" s="262"/>
      <c r="GV72" s="262"/>
      <c r="GW72" s="1740"/>
      <c r="GX72" s="1740"/>
      <c r="GY72" s="1740"/>
      <c r="GZ72" s="349"/>
      <c r="HA72" s="262"/>
      <c r="HB72" s="262"/>
      <c r="HC72" s="262"/>
      <c r="HD72" s="350"/>
      <c r="HE72" s="262"/>
      <c r="HF72" s="262"/>
      <c r="HG72" s="262"/>
      <c r="HH72" s="262"/>
      <c r="HI72" s="262"/>
      <c r="HJ72" s="262"/>
      <c r="HK72" s="262"/>
      <c r="HL72" s="262"/>
      <c r="HM72" s="262"/>
      <c r="HN72" s="1740"/>
      <c r="HO72" s="1740"/>
      <c r="HP72" s="1740"/>
      <c r="HQ72" s="349"/>
      <c r="HR72" s="262"/>
      <c r="HS72" s="262"/>
      <c r="HT72" s="262"/>
      <c r="HU72" s="350"/>
      <c r="HV72" s="262"/>
      <c r="HW72" s="262"/>
      <c r="HX72" s="262"/>
      <c r="HY72" s="262"/>
      <c r="HZ72" s="262"/>
      <c r="IA72" s="262"/>
      <c r="IB72" s="262"/>
      <c r="IC72" s="262"/>
      <c r="ID72" s="262"/>
      <c r="IE72" s="1740"/>
      <c r="IF72" s="1740"/>
      <c r="IG72" s="1740"/>
      <c r="IH72" s="349"/>
      <c r="II72" s="262"/>
      <c r="IJ72" s="262"/>
      <c r="IK72" s="262"/>
      <c r="IL72" s="350"/>
      <c r="IM72" s="262"/>
      <c r="IN72" s="262"/>
      <c r="IO72" s="262"/>
      <c r="IP72" s="262"/>
      <c r="IQ72" s="262"/>
      <c r="IR72" s="262"/>
      <c r="IS72" s="262"/>
      <c r="IT72" s="262"/>
      <c r="IU72" s="262"/>
      <c r="IV72" s="1740"/>
      <c r="IW72" s="1740"/>
      <c r="IX72" s="1740"/>
      <c r="IY72" s="349"/>
      <c r="IZ72" s="262"/>
      <c r="JA72" s="262"/>
      <c r="JB72" s="262"/>
      <c r="JC72" s="350"/>
      <c r="JD72" s="262"/>
      <c r="JE72" s="262"/>
      <c r="JF72" s="262"/>
      <c r="JG72" s="262"/>
      <c r="JH72" s="262"/>
      <c r="JI72" s="262"/>
      <c r="JJ72" s="262"/>
      <c r="JK72" s="262"/>
      <c r="JL72" s="262"/>
      <c r="JM72" s="1740"/>
      <c r="JN72" s="1740"/>
      <c r="JO72" s="1740"/>
      <c r="JP72" s="349"/>
      <c r="JQ72" s="262"/>
      <c r="JR72" s="262"/>
      <c r="JS72" s="262"/>
      <c r="JT72" s="350"/>
      <c r="JU72" s="262"/>
      <c r="JV72" s="262"/>
      <c r="JW72" s="262"/>
      <c r="JX72" s="262"/>
      <c r="JY72" s="262"/>
      <c r="JZ72" s="262"/>
      <c r="KA72" s="262"/>
      <c r="KB72" s="262"/>
      <c r="KC72" s="262"/>
      <c r="KD72" s="1740"/>
      <c r="KE72" s="1740"/>
      <c r="KF72" s="1740"/>
      <c r="KG72" s="349"/>
      <c r="KH72" s="262"/>
      <c r="KI72" s="262"/>
      <c r="KJ72" s="262"/>
      <c r="KK72" s="350"/>
      <c r="KL72" s="262"/>
      <c r="KM72" s="262"/>
      <c r="KN72" s="262"/>
      <c r="KO72" s="262"/>
      <c r="KP72" s="262"/>
      <c r="KQ72" s="262"/>
      <c r="KR72" s="262"/>
      <c r="KS72" s="262"/>
      <c r="KT72" s="262"/>
      <c r="KU72" s="1740"/>
      <c r="KV72" s="1740"/>
      <c r="KW72" s="1740"/>
      <c r="KX72" s="349"/>
      <c r="KY72" s="262"/>
      <c r="KZ72" s="262"/>
      <c r="LA72" s="262"/>
      <c r="LB72" s="350"/>
      <c r="LC72" s="262"/>
      <c r="LD72" s="262"/>
      <c r="LE72" s="262"/>
      <c r="LF72" s="262"/>
      <c r="LG72" s="262"/>
      <c r="LH72" s="262"/>
      <c r="LI72" s="262"/>
      <c r="LJ72" s="262"/>
      <c r="LK72" s="262"/>
      <c r="LL72" s="1740"/>
      <c r="LM72" s="1740"/>
      <c r="LN72" s="1740"/>
      <c r="LO72" s="349"/>
      <c r="LP72" s="262"/>
      <c r="LQ72" s="262"/>
      <c r="LR72" s="262"/>
      <c r="LS72" s="350"/>
      <c r="LT72" s="262"/>
      <c r="LU72" s="262"/>
      <c r="LV72" s="262"/>
      <c r="LW72" s="262"/>
      <c r="LX72" s="262"/>
      <c r="LY72" s="262"/>
      <c r="LZ72" s="262"/>
      <c r="MA72" s="262"/>
      <c r="MB72" s="262"/>
      <c r="MC72" s="1740"/>
      <c r="MD72" s="1740"/>
      <c r="ME72" s="1740"/>
      <c r="MF72" s="349"/>
      <c r="MG72" s="262"/>
      <c r="MH72" s="262"/>
      <c r="MI72" s="262"/>
      <c r="MJ72" s="350"/>
      <c r="MK72" s="262"/>
      <c r="ML72" s="262"/>
      <c r="MM72" s="262"/>
      <c r="MN72" s="262"/>
      <c r="MO72" s="262"/>
      <c r="MP72" s="262"/>
      <c r="MQ72" s="262"/>
      <c r="MR72" s="262"/>
      <c r="MS72" s="262"/>
      <c r="MT72" s="1740"/>
      <c r="MU72" s="1740"/>
      <c r="MV72" s="1740"/>
      <c r="MW72" s="349"/>
      <c r="MX72" s="262"/>
      <c r="MY72" s="262"/>
      <c r="MZ72" s="262"/>
      <c r="NA72" s="350"/>
      <c r="NB72" s="262"/>
      <c r="NC72" s="262"/>
      <c r="ND72" s="262"/>
      <c r="NE72" s="262"/>
      <c r="NF72" s="262"/>
      <c r="NG72" s="262"/>
      <c r="NH72" s="262"/>
      <c r="NI72" s="262"/>
      <c r="NJ72" s="262"/>
      <c r="NK72" s="1740"/>
      <c r="NL72" s="1740"/>
      <c r="NM72" s="1740"/>
      <c r="NN72" s="349"/>
      <c r="NO72" s="262"/>
      <c r="NP72" s="262"/>
      <c r="NQ72" s="262"/>
      <c r="NR72" s="350"/>
      <c r="NS72" s="262"/>
      <c r="NT72" s="262"/>
      <c r="NU72" s="262"/>
      <c r="NV72" s="262"/>
      <c r="NW72" s="262"/>
      <c r="NX72" s="262"/>
      <c r="NY72" s="262"/>
      <c r="NZ72" s="262"/>
      <c r="OA72" s="262"/>
      <c r="OB72" s="1740"/>
      <c r="OC72" s="1740"/>
      <c r="OD72" s="1740"/>
      <c r="OE72" s="349"/>
      <c r="OF72" s="262"/>
      <c r="OG72" s="262"/>
      <c r="OH72" s="262"/>
      <c r="OI72" s="350"/>
      <c r="OJ72" s="262"/>
      <c r="OK72" s="262"/>
      <c r="OL72" s="262"/>
      <c r="OM72" s="262"/>
      <c r="ON72" s="262"/>
      <c r="OO72" s="262"/>
      <c r="OP72" s="262"/>
      <c r="OQ72" s="262"/>
      <c r="OR72" s="262"/>
      <c r="OS72" s="1740"/>
      <c r="OT72" s="1740"/>
      <c r="OU72" s="1740"/>
      <c r="OV72" s="349"/>
      <c r="OW72" s="262"/>
      <c r="OX72" s="262"/>
      <c r="OY72" s="262"/>
      <c r="OZ72" s="350"/>
      <c r="PA72" s="262"/>
      <c r="PB72" s="262"/>
      <c r="PC72" s="262"/>
      <c r="PD72" s="262"/>
      <c r="PE72" s="262"/>
      <c r="PF72" s="262"/>
      <c r="PG72" s="262"/>
      <c r="PH72" s="262"/>
      <c r="PI72" s="262"/>
      <c r="PJ72" s="1740"/>
      <c r="PK72" s="1740"/>
      <c r="PL72" s="1740"/>
      <c r="PM72" s="349"/>
      <c r="PN72" s="262"/>
      <c r="PO72" s="262"/>
      <c r="PP72" s="262"/>
      <c r="PQ72" s="350"/>
      <c r="PR72" s="262"/>
      <c r="PS72" s="262"/>
      <c r="PT72" s="262"/>
      <c r="PU72" s="262"/>
      <c r="PV72" s="262"/>
      <c r="PW72" s="262"/>
      <c r="PX72" s="262"/>
      <c r="PY72" s="262"/>
      <c r="PZ72" s="262"/>
      <c r="QA72" s="1740"/>
      <c r="QB72" s="1740"/>
      <c r="QC72" s="1740"/>
      <c r="QD72" s="349"/>
      <c r="QE72" s="262"/>
      <c r="QF72" s="262"/>
      <c r="QG72" s="262"/>
      <c r="QH72" s="350"/>
      <c r="QI72" s="262"/>
      <c r="QJ72" s="262"/>
      <c r="QK72" s="262"/>
      <c r="QL72" s="262"/>
      <c r="QM72" s="262"/>
      <c r="QN72" s="262"/>
      <c r="QO72" s="262"/>
      <c r="QP72" s="262"/>
      <c r="QQ72" s="262"/>
      <c r="QR72" s="1740"/>
      <c r="QS72" s="1740"/>
      <c r="QT72" s="1740"/>
      <c r="QU72" s="349"/>
      <c r="QV72" s="262"/>
      <c r="QW72" s="262"/>
      <c r="QX72" s="262"/>
      <c r="QY72" s="350"/>
      <c r="QZ72" s="262"/>
      <c r="RA72" s="262"/>
      <c r="RB72" s="262"/>
      <c r="RC72" s="262"/>
      <c r="RD72" s="262"/>
      <c r="RE72" s="262"/>
      <c r="RF72" s="262"/>
      <c r="RG72" s="262"/>
      <c r="RH72" s="262"/>
      <c r="RI72" s="1740"/>
      <c r="RJ72" s="1740"/>
      <c r="RK72" s="1740"/>
      <c r="RL72" s="349"/>
      <c r="RM72" s="262"/>
      <c r="RN72" s="262"/>
      <c r="RO72" s="262"/>
      <c r="RP72" s="350"/>
      <c r="RQ72" s="262"/>
      <c r="RR72" s="262"/>
      <c r="RS72" s="262"/>
      <c r="RT72" s="262"/>
      <c r="RU72" s="262"/>
      <c r="RV72" s="262"/>
      <c r="RW72" s="262"/>
      <c r="RX72" s="262"/>
      <c r="RY72" s="262"/>
      <c r="RZ72" s="1740"/>
      <c r="SA72" s="1740"/>
      <c r="SB72" s="1740"/>
      <c r="SC72" s="349"/>
      <c r="SD72" s="262"/>
      <c r="SE72" s="262"/>
      <c r="SF72" s="262"/>
      <c r="SG72" s="350"/>
      <c r="SH72" s="262"/>
      <c r="SI72" s="262"/>
      <c r="SJ72" s="262"/>
      <c r="SK72" s="262"/>
      <c r="SL72" s="262"/>
      <c r="SM72" s="262"/>
      <c r="SN72" s="262"/>
      <c r="SO72" s="262"/>
      <c r="SP72" s="262"/>
      <c r="SQ72" s="1740"/>
      <c r="SR72" s="1740"/>
      <c r="SS72" s="1740"/>
      <c r="ST72" s="349"/>
      <c r="SU72" s="262"/>
      <c r="SV72" s="262"/>
      <c r="SW72" s="262"/>
      <c r="SX72" s="350"/>
      <c r="SY72" s="262"/>
      <c r="SZ72" s="262"/>
      <c r="TA72" s="262"/>
      <c r="TB72" s="262"/>
      <c r="TC72" s="262"/>
      <c r="TD72" s="262"/>
      <c r="TE72" s="262"/>
      <c r="TF72" s="262"/>
      <c r="TG72" s="262"/>
      <c r="TH72" s="1740"/>
      <c r="TI72" s="1740"/>
      <c r="TJ72" s="1740"/>
      <c r="TK72" s="349"/>
      <c r="TL72" s="262"/>
      <c r="TM72" s="262"/>
      <c r="TN72" s="262"/>
      <c r="TO72" s="350"/>
      <c r="TP72" s="262"/>
      <c r="TQ72" s="262"/>
      <c r="TR72" s="262"/>
      <c r="TS72" s="262"/>
      <c r="TT72" s="262"/>
      <c r="TU72" s="262"/>
      <c r="TV72" s="262"/>
      <c r="TW72" s="262"/>
      <c r="TX72" s="262"/>
      <c r="TY72" s="1740"/>
      <c r="TZ72" s="1740"/>
      <c r="UA72" s="1740"/>
      <c r="UB72" s="349"/>
      <c r="UC72" s="262"/>
      <c r="UD72" s="262"/>
      <c r="UE72" s="262"/>
      <c r="UF72" s="350"/>
      <c r="UG72" s="262"/>
      <c r="UH72" s="262"/>
      <c r="UI72" s="262"/>
      <c r="UJ72" s="262"/>
      <c r="UK72" s="262"/>
      <c r="UL72" s="262"/>
      <c r="UM72" s="262"/>
      <c r="UN72" s="262"/>
      <c r="UO72" s="262"/>
      <c r="UP72" s="1740"/>
      <c r="UQ72" s="1740"/>
      <c r="UR72" s="1740"/>
      <c r="US72" s="349"/>
      <c r="UT72" s="262"/>
      <c r="UU72" s="262"/>
      <c r="UV72" s="262"/>
      <c r="UW72" s="350"/>
      <c r="UX72" s="262"/>
      <c r="UY72" s="262"/>
      <c r="UZ72" s="262"/>
      <c r="VA72" s="262"/>
      <c r="VB72" s="262"/>
      <c r="VC72" s="262"/>
      <c r="VD72" s="262"/>
      <c r="VE72" s="262"/>
      <c r="VF72" s="262"/>
      <c r="VG72" s="1740"/>
      <c r="VH72" s="1740"/>
      <c r="VI72" s="1740"/>
      <c r="VJ72" s="349"/>
      <c r="VK72" s="262"/>
      <c r="VL72" s="262"/>
      <c r="VM72" s="262"/>
      <c r="VN72" s="350"/>
      <c r="VO72" s="262"/>
      <c r="VP72" s="262"/>
      <c r="VQ72" s="262"/>
      <c r="VR72" s="262"/>
      <c r="VS72" s="262"/>
      <c r="VT72" s="262"/>
      <c r="VU72" s="262"/>
      <c r="VV72" s="262"/>
      <c r="VW72" s="262"/>
      <c r="VX72" s="1740"/>
      <c r="VY72" s="1740"/>
      <c r="VZ72" s="1740"/>
      <c r="WA72" s="349"/>
      <c r="WB72" s="262"/>
      <c r="WC72" s="262"/>
      <c r="WD72" s="262"/>
      <c r="WE72" s="350"/>
      <c r="WF72" s="262"/>
      <c r="WG72" s="262"/>
      <c r="WH72" s="262"/>
      <c r="WI72" s="262"/>
      <c r="WJ72" s="262"/>
      <c r="WK72" s="262"/>
      <c r="WL72" s="262"/>
      <c r="WM72" s="262"/>
      <c r="WN72" s="262"/>
      <c r="WO72" s="1740"/>
      <c r="WP72" s="1740"/>
      <c r="WQ72" s="1740"/>
      <c r="WR72" s="349"/>
      <c r="WS72" s="262"/>
      <c r="WT72" s="262"/>
      <c r="WU72" s="262"/>
      <c r="WV72" s="350"/>
      <c r="WW72" s="262"/>
      <c r="WX72" s="262"/>
      <c r="WY72" s="262"/>
      <c r="WZ72" s="262"/>
      <c r="XA72" s="262"/>
      <c r="XB72" s="262"/>
      <c r="XC72" s="262"/>
      <c r="XD72" s="262"/>
      <c r="XE72" s="262"/>
      <c r="XF72" s="1740"/>
      <c r="XG72" s="1740"/>
      <c r="XH72" s="1740"/>
      <c r="XI72" s="349"/>
      <c r="XJ72" s="262"/>
      <c r="XK72" s="262"/>
      <c r="XL72" s="262"/>
      <c r="XM72" s="350"/>
      <c r="XN72" s="262"/>
      <c r="XO72" s="262"/>
      <c r="XP72" s="262"/>
      <c r="XQ72" s="262"/>
      <c r="XR72" s="262"/>
      <c r="XS72" s="262"/>
      <c r="XT72" s="262"/>
      <c r="XU72" s="262"/>
      <c r="XV72" s="262"/>
      <c r="XW72" s="1740"/>
      <c r="XX72" s="1740"/>
      <c r="XY72" s="1740"/>
      <c r="XZ72" s="349"/>
      <c r="YA72" s="262"/>
      <c r="YB72" s="262"/>
      <c r="YC72" s="262"/>
      <c r="YD72" s="350"/>
      <c r="YE72" s="262"/>
      <c r="YF72" s="262"/>
      <c r="YG72" s="262"/>
      <c r="YH72" s="262"/>
      <c r="YI72" s="262"/>
      <c r="YJ72" s="262"/>
      <c r="YK72" s="262"/>
      <c r="YL72" s="262"/>
      <c r="YM72" s="262"/>
      <c r="YN72" s="1740"/>
      <c r="YO72" s="1740"/>
      <c r="YP72" s="1740"/>
      <c r="YQ72" s="349"/>
      <c r="YR72" s="262"/>
      <c r="YS72" s="262"/>
      <c r="YT72" s="262"/>
      <c r="YU72" s="350"/>
      <c r="YV72" s="262"/>
      <c r="YW72" s="262"/>
      <c r="YX72" s="262"/>
      <c r="YY72" s="262"/>
      <c r="YZ72" s="262"/>
      <c r="ZA72" s="262"/>
      <c r="ZB72" s="262"/>
      <c r="ZC72" s="262"/>
      <c r="ZD72" s="262"/>
      <c r="ZE72" s="1740"/>
      <c r="ZF72" s="1740"/>
      <c r="ZG72" s="1740"/>
      <c r="ZH72" s="349"/>
      <c r="ZI72" s="262"/>
      <c r="ZJ72" s="262"/>
      <c r="ZK72" s="262"/>
      <c r="ZL72" s="350"/>
      <c r="ZM72" s="262"/>
      <c r="ZN72" s="262"/>
      <c r="ZO72" s="262"/>
      <c r="ZP72" s="262"/>
      <c r="ZQ72" s="262"/>
      <c r="ZR72" s="262"/>
      <c r="ZS72" s="262"/>
      <c r="ZT72" s="262"/>
      <c r="ZU72" s="262"/>
      <c r="ZV72" s="1740"/>
      <c r="ZW72" s="1740"/>
      <c r="ZX72" s="1740"/>
      <c r="ZY72" s="349"/>
      <c r="ZZ72" s="262"/>
      <c r="AAA72" s="262"/>
      <c r="AAB72" s="262"/>
      <c r="AAC72" s="350"/>
      <c r="AAD72" s="262"/>
      <c r="AAE72" s="262"/>
      <c r="AAF72" s="262"/>
      <c r="AAG72" s="262"/>
      <c r="AAH72" s="262"/>
      <c r="AAI72" s="262"/>
      <c r="AAJ72" s="262"/>
      <c r="AAK72" s="262"/>
      <c r="AAL72" s="262"/>
      <c r="AAM72" s="1740"/>
      <c r="AAN72" s="1740"/>
      <c r="AAO72" s="1740"/>
      <c r="AAP72" s="349"/>
      <c r="AAQ72" s="262"/>
      <c r="AAR72" s="262"/>
      <c r="AAS72" s="262"/>
      <c r="AAT72" s="350"/>
      <c r="AAU72" s="262"/>
      <c r="AAV72" s="262"/>
      <c r="AAW72" s="262"/>
      <c r="AAX72" s="262"/>
      <c r="AAY72" s="262"/>
      <c r="AAZ72" s="262"/>
      <c r="ABA72" s="262"/>
      <c r="ABB72" s="262"/>
      <c r="ABC72" s="262"/>
      <c r="ABD72" s="1740"/>
      <c r="ABE72" s="1740"/>
      <c r="ABF72" s="1740"/>
      <c r="ABG72" s="349"/>
      <c r="ABH72" s="262"/>
      <c r="ABI72" s="262"/>
      <c r="ABJ72" s="262"/>
      <c r="ABK72" s="350"/>
      <c r="ABL72" s="262"/>
      <c r="ABM72" s="262"/>
      <c r="ABN72" s="262"/>
      <c r="ABO72" s="262"/>
      <c r="ABP72" s="262"/>
      <c r="ABQ72" s="262"/>
      <c r="ABR72" s="262"/>
      <c r="ABS72" s="262"/>
      <c r="ABT72" s="262"/>
      <c r="ABU72" s="1740"/>
      <c r="ABV72" s="1740"/>
      <c r="ABW72" s="1740"/>
      <c r="ABX72" s="349"/>
      <c r="ABY72" s="262"/>
      <c r="ABZ72" s="262"/>
      <c r="ACA72" s="262"/>
      <c r="ACB72" s="350"/>
      <c r="ACC72" s="262"/>
      <c r="ACD72" s="262"/>
      <c r="ACE72" s="262"/>
      <c r="ACF72" s="262"/>
      <c r="ACG72" s="262"/>
      <c r="ACH72" s="262"/>
      <c r="ACI72" s="262"/>
      <c r="ACJ72" s="262"/>
      <c r="ACK72" s="262"/>
      <c r="ACL72" s="1740"/>
      <c r="ACM72" s="1740"/>
      <c r="ACN72" s="1740"/>
      <c r="ACO72" s="349"/>
      <c r="ACP72" s="262"/>
      <c r="ACQ72" s="262"/>
      <c r="ACR72" s="262"/>
      <c r="ACS72" s="350"/>
      <c r="ACT72" s="262"/>
      <c r="ACU72" s="262"/>
      <c r="ACV72" s="262"/>
      <c r="ACW72" s="262"/>
      <c r="ACX72" s="262"/>
      <c r="ACY72" s="262"/>
      <c r="ACZ72" s="262"/>
      <c r="ADA72" s="262"/>
      <c r="ADB72" s="262"/>
      <c r="ADC72" s="1740"/>
      <c r="ADD72" s="1740"/>
      <c r="ADE72" s="1740"/>
      <c r="ADF72" s="349"/>
      <c r="ADG72" s="262"/>
      <c r="ADH72" s="262"/>
      <c r="ADI72" s="262"/>
      <c r="ADJ72" s="350"/>
      <c r="ADK72" s="262"/>
      <c r="ADL72" s="262"/>
      <c r="ADM72" s="262"/>
      <c r="ADN72" s="262"/>
      <c r="ADO72" s="262"/>
      <c r="ADP72" s="262"/>
      <c r="ADQ72" s="262"/>
      <c r="ADR72" s="262"/>
      <c r="ADS72" s="262"/>
      <c r="ADT72" s="1740"/>
      <c r="ADU72" s="1740"/>
      <c r="ADV72" s="1740"/>
      <c r="ADW72" s="349"/>
      <c r="ADX72" s="262"/>
      <c r="ADY72" s="262"/>
      <c r="ADZ72" s="262"/>
      <c r="AEA72" s="350"/>
      <c r="AEB72" s="262"/>
      <c r="AEC72" s="262"/>
      <c r="AED72" s="262"/>
      <c r="AEE72" s="262"/>
      <c r="AEF72" s="262"/>
      <c r="AEG72" s="262"/>
      <c r="AEH72" s="262"/>
      <c r="AEI72" s="262"/>
      <c r="AEJ72" s="262"/>
      <c r="AEK72" s="1740"/>
      <c r="AEL72" s="1740"/>
      <c r="AEM72" s="1740"/>
      <c r="AEN72" s="349"/>
      <c r="AEO72" s="262"/>
      <c r="AEP72" s="262"/>
      <c r="AEQ72" s="262"/>
      <c r="AER72" s="350"/>
      <c r="AES72" s="262"/>
      <c r="AET72" s="262"/>
      <c r="AEU72" s="262"/>
      <c r="AEV72" s="262"/>
      <c r="AEW72" s="262"/>
      <c r="AEX72" s="262"/>
      <c r="AEY72" s="262"/>
      <c r="AEZ72" s="262"/>
      <c r="AFA72" s="262"/>
      <c r="AFB72" s="1740"/>
      <c r="AFC72" s="1740"/>
      <c r="AFD72" s="1740"/>
      <c r="AFE72" s="349"/>
      <c r="AFF72" s="262"/>
      <c r="AFG72" s="262"/>
      <c r="AFH72" s="262"/>
      <c r="AFI72" s="350"/>
      <c r="AFJ72" s="262"/>
      <c r="AFK72" s="262"/>
      <c r="AFL72" s="262"/>
      <c r="AFM72" s="262"/>
      <c r="AFN72" s="262"/>
      <c r="AFO72" s="262"/>
      <c r="AFP72" s="262"/>
      <c r="AFQ72" s="262"/>
      <c r="AFR72" s="262"/>
      <c r="AFS72" s="1740"/>
      <c r="AFT72" s="1740"/>
      <c r="AFU72" s="1740"/>
      <c r="AFV72" s="349"/>
      <c r="AFW72" s="262"/>
      <c r="AFX72" s="262"/>
      <c r="AFY72" s="262"/>
      <c r="AFZ72" s="350"/>
      <c r="AGA72" s="262"/>
      <c r="AGB72" s="262"/>
      <c r="AGC72" s="262"/>
      <c r="AGD72" s="262"/>
      <c r="AGE72" s="262"/>
      <c r="AGF72" s="262"/>
      <c r="AGG72" s="262"/>
      <c r="AGH72" s="262"/>
      <c r="AGI72" s="262"/>
      <c r="AGJ72" s="1740"/>
      <c r="AGK72" s="1740"/>
      <c r="AGL72" s="1740"/>
      <c r="AGM72" s="349"/>
      <c r="AGN72" s="262"/>
      <c r="AGO72" s="262"/>
      <c r="AGP72" s="262"/>
      <c r="AGQ72" s="350"/>
      <c r="AGR72" s="262"/>
      <c r="AGS72" s="262"/>
      <c r="AGT72" s="262"/>
      <c r="AGU72" s="262"/>
      <c r="AGV72" s="262"/>
      <c r="AGW72" s="262"/>
      <c r="AGX72" s="262"/>
      <c r="AGY72" s="262"/>
      <c r="AGZ72" s="262"/>
      <c r="AHA72" s="1740"/>
      <c r="AHB72" s="1740"/>
      <c r="AHC72" s="1740"/>
      <c r="AHD72" s="349"/>
      <c r="AHE72" s="262"/>
      <c r="AHF72" s="262"/>
      <c r="AHG72" s="262"/>
      <c r="AHH72" s="350"/>
      <c r="AHI72" s="262"/>
      <c r="AHJ72" s="262"/>
      <c r="AHK72" s="262"/>
      <c r="AHL72" s="262"/>
      <c r="AHM72" s="262"/>
      <c r="AHN72" s="262"/>
      <c r="AHO72" s="262"/>
      <c r="AHP72" s="262"/>
      <c r="AHQ72" s="262"/>
      <c r="AHR72" s="1740"/>
      <c r="AHS72" s="1740"/>
      <c r="AHT72" s="1740"/>
      <c r="AHU72" s="349"/>
      <c r="AHV72" s="262"/>
      <c r="AHW72" s="262"/>
      <c r="AHX72" s="262"/>
      <c r="AHY72" s="350"/>
      <c r="AHZ72" s="262"/>
      <c r="AIA72" s="262"/>
      <c r="AIB72" s="262"/>
      <c r="AIC72" s="262"/>
      <c r="AID72" s="262"/>
      <c r="AIE72" s="262"/>
      <c r="AIF72" s="262"/>
      <c r="AIG72" s="262"/>
      <c r="AIH72" s="262"/>
      <c r="AII72" s="1740"/>
      <c r="AIJ72" s="1740"/>
      <c r="AIK72" s="1740"/>
      <c r="AIL72" s="349"/>
      <c r="AIM72" s="262"/>
      <c r="AIN72" s="262"/>
      <c r="AIO72" s="262"/>
      <c r="AIP72" s="350"/>
      <c r="AIQ72" s="262"/>
      <c r="AIR72" s="262"/>
      <c r="AIS72" s="262"/>
      <c r="AIT72" s="262"/>
      <c r="AIU72" s="262"/>
      <c r="AIV72" s="262"/>
      <c r="AIW72" s="262"/>
      <c r="AIX72" s="262"/>
      <c r="AIY72" s="262"/>
      <c r="AIZ72" s="1740"/>
      <c r="AJA72" s="1740"/>
      <c r="AJB72" s="1740"/>
      <c r="AJC72" s="349"/>
      <c r="AJD72" s="262"/>
      <c r="AJE72" s="262"/>
      <c r="AJF72" s="262"/>
      <c r="AJG72" s="350"/>
      <c r="AJH72" s="262"/>
      <c r="AJI72" s="262"/>
      <c r="AJJ72" s="262"/>
      <c r="AJK72" s="262"/>
      <c r="AJL72" s="262"/>
      <c r="AJM72" s="262"/>
      <c r="AJN72" s="262"/>
      <c r="AJO72" s="262"/>
      <c r="AJP72" s="262"/>
      <c r="AJQ72" s="1740"/>
      <c r="AJR72" s="1740"/>
      <c r="AJS72" s="1740"/>
      <c r="AJT72" s="349"/>
      <c r="AJU72" s="262"/>
      <c r="AJV72" s="262"/>
      <c r="AJW72" s="262"/>
      <c r="AJX72" s="350"/>
      <c r="AJY72" s="262"/>
      <c r="AJZ72" s="262"/>
      <c r="AKA72" s="262"/>
      <c r="AKB72" s="262"/>
      <c r="AKC72" s="262"/>
      <c r="AKD72" s="262"/>
      <c r="AKE72" s="262"/>
      <c r="AKF72" s="262"/>
      <c r="AKG72" s="262"/>
      <c r="AKH72" s="1740"/>
      <c r="AKI72" s="1740"/>
      <c r="AKJ72" s="1740"/>
      <c r="AKK72" s="349"/>
      <c r="AKL72" s="262"/>
      <c r="AKM72" s="262"/>
      <c r="AKN72" s="262"/>
      <c r="AKO72" s="350"/>
      <c r="AKP72" s="262"/>
      <c r="AKQ72" s="262"/>
      <c r="AKR72" s="262"/>
      <c r="AKS72" s="262"/>
      <c r="AKT72" s="262"/>
      <c r="AKU72" s="262"/>
      <c r="AKV72" s="262"/>
      <c r="AKW72" s="262"/>
      <c r="AKX72" s="262"/>
      <c r="AKY72" s="1740"/>
      <c r="AKZ72" s="1740"/>
      <c r="ALA72" s="1740"/>
      <c r="ALB72" s="349"/>
      <c r="ALC72" s="262"/>
      <c r="ALD72" s="262"/>
      <c r="ALE72" s="262"/>
      <c r="ALF72" s="350"/>
      <c r="ALG72" s="262"/>
      <c r="ALH72" s="262"/>
      <c r="ALI72" s="262"/>
      <c r="ALJ72" s="262"/>
      <c r="ALK72" s="262"/>
      <c r="ALL72" s="262"/>
      <c r="ALM72" s="262"/>
      <c r="ALN72" s="262"/>
      <c r="ALO72" s="262"/>
      <c r="ALP72" s="1740"/>
      <c r="ALQ72" s="1740"/>
      <c r="ALR72" s="1740"/>
      <c r="ALS72" s="349"/>
      <c r="ALT72" s="262"/>
      <c r="ALU72" s="262"/>
      <c r="ALV72" s="262"/>
      <c r="ALW72" s="350"/>
      <c r="ALX72" s="262"/>
      <c r="ALY72" s="262"/>
      <c r="ALZ72" s="262"/>
      <c r="AMA72" s="262"/>
      <c r="AMB72" s="262"/>
      <c r="AMC72" s="262"/>
      <c r="AMD72" s="262"/>
      <c r="AME72" s="262"/>
      <c r="AMF72" s="262"/>
      <c r="AMG72" s="1740"/>
      <c r="AMH72" s="1740"/>
      <c r="AMI72" s="1740"/>
      <c r="AMJ72" s="349"/>
      <c r="AMK72" s="262"/>
      <c r="AML72" s="262"/>
      <c r="AMM72" s="262"/>
      <c r="AMN72" s="350"/>
      <c r="AMO72" s="262"/>
      <c r="AMP72" s="262"/>
      <c r="AMQ72" s="262"/>
      <c r="AMR72" s="262"/>
      <c r="AMS72" s="262"/>
      <c r="AMT72" s="262"/>
      <c r="AMU72" s="262"/>
      <c r="AMV72" s="262"/>
      <c r="AMW72" s="262"/>
      <c r="AMX72" s="1740"/>
      <c r="AMY72" s="1740"/>
      <c r="AMZ72" s="1740"/>
      <c r="ANA72" s="349"/>
      <c r="ANB72" s="262"/>
      <c r="ANC72" s="262"/>
      <c r="AND72" s="262"/>
      <c r="ANE72" s="350"/>
      <c r="ANF72" s="262"/>
      <c r="ANG72" s="262"/>
      <c r="ANH72" s="262"/>
      <c r="ANI72" s="262"/>
      <c r="ANJ72" s="262"/>
      <c r="ANK72" s="262"/>
      <c r="ANL72" s="262"/>
      <c r="ANM72" s="262"/>
      <c r="ANN72" s="262"/>
      <c r="ANO72" s="1740"/>
      <c r="ANP72" s="1740"/>
      <c r="ANQ72" s="1740"/>
      <c r="ANR72" s="349"/>
      <c r="ANS72" s="262"/>
      <c r="ANT72" s="262"/>
      <c r="ANU72" s="262"/>
      <c r="ANV72" s="350"/>
      <c r="ANW72" s="262"/>
      <c r="ANX72" s="262"/>
      <c r="ANY72" s="262"/>
      <c r="ANZ72" s="262"/>
      <c r="AOA72" s="262"/>
      <c r="AOB72" s="262"/>
      <c r="AOC72" s="262"/>
      <c r="AOD72" s="262"/>
      <c r="AOE72" s="262"/>
      <c r="AOF72" s="1740"/>
      <c r="AOG72" s="1740"/>
      <c r="AOH72" s="1740"/>
      <c r="AOI72" s="349"/>
      <c r="AOJ72" s="262"/>
      <c r="AOK72" s="262"/>
      <c r="AOL72" s="262"/>
      <c r="AOM72" s="350"/>
      <c r="AON72" s="262"/>
      <c r="AOO72" s="262"/>
      <c r="AOP72" s="262"/>
      <c r="AOQ72" s="262"/>
      <c r="AOR72" s="262"/>
      <c r="AOS72" s="262"/>
      <c r="AOT72" s="262"/>
      <c r="AOU72" s="262"/>
      <c r="AOV72" s="262"/>
      <c r="AOW72" s="1740"/>
      <c r="AOX72" s="1740"/>
      <c r="AOY72" s="1740"/>
      <c r="AOZ72" s="349"/>
      <c r="APA72" s="262"/>
      <c r="APB72" s="262"/>
      <c r="APC72" s="262"/>
      <c r="APD72" s="350"/>
      <c r="APE72" s="262"/>
      <c r="APF72" s="262"/>
      <c r="APG72" s="262"/>
      <c r="APH72" s="262"/>
      <c r="API72" s="262"/>
      <c r="APJ72" s="262"/>
      <c r="APK72" s="262"/>
      <c r="APL72" s="262"/>
      <c r="APM72" s="262"/>
      <c r="APN72" s="1740"/>
      <c r="APO72" s="1740"/>
      <c r="APP72" s="1740"/>
      <c r="APQ72" s="349"/>
      <c r="APR72" s="262"/>
      <c r="APS72" s="262"/>
      <c r="APT72" s="262"/>
      <c r="APU72" s="350"/>
      <c r="APV72" s="262"/>
      <c r="APW72" s="262"/>
      <c r="APX72" s="262"/>
      <c r="APY72" s="262"/>
      <c r="APZ72" s="262"/>
      <c r="AQA72" s="262"/>
      <c r="AQB72" s="262"/>
      <c r="AQC72" s="262"/>
      <c r="AQD72" s="262"/>
      <c r="AQE72" s="1740"/>
      <c r="AQF72" s="1740"/>
      <c r="AQG72" s="1740"/>
      <c r="AQH72" s="349"/>
      <c r="AQI72" s="262"/>
      <c r="AQJ72" s="262"/>
      <c r="AQK72" s="262"/>
      <c r="AQL72" s="350"/>
      <c r="AQM72" s="262"/>
      <c r="AQN72" s="262"/>
      <c r="AQO72" s="262"/>
      <c r="AQP72" s="262"/>
      <c r="AQQ72" s="262"/>
      <c r="AQR72" s="262"/>
      <c r="AQS72" s="262"/>
      <c r="AQT72" s="262"/>
      <c r="AQU72" s="262"/>
      <c r="AQV72" s="1740"/>
      <c r="AQW72" s="1740"/>
      <c r="AQX72" s="1740"/>
      <c r="AQY72" s="349"/>
      <c r="AQZ72" s="262"/>
      <c r="ARA72" s="262"/>
      <c r="ARB72" s="262"/>
      <c r="ARC72" s="350"/>
      <c r="ARD72" s="262"/>
      <c r="ARE72" s="262"/>
      <c r="ARF72" s="262"/>
      <c r="ARG72" s="262"/>
      <c r="ARH72" s="262"/>
      <c r="ARI72" s="262"/>
      <c r="ARJ72" s="262"/>
      <c r="ARK72" s="262"/>
      <c r="ARL72" s="262"/>
      <c r="ARM72" s="1740"/>
      <c r="ARN72" s="1740"/>
      <c r="ARO72" s="1740"/>
      <c r="ARP72" s="349"/>
      <c r="ARQ72" s="262"/>
      <c r="ARR72" s="262"/>
      <c r="ARS72" s="262"/>
      <c r="ART72" s="350"/>
      <c r="ARU72" s="262"/>
      <c r="ARV72" s="262"/>
      <c r="ARW72" s="262"/>
      <c r="ARX72" s="262"/>
      <c r="ARY72" s="262"/>
      <c r="ARZ72" s="262"/>
      <c r="ASA72" s="262"/>
      <c r="ASB72" s="262"/>
      <c r="ASC72" s="262"/>
      <c r="ASD72" s="1740"/>
      <c r="ASE72" s="1740"/>
      <c r="ASF72" s="1740"/>
      <c r="ASG72" s="349"/>
      <c r="ASH72" s="262"/>
      <c r="ASI72" s="262"/>
      <c r="ASJ72" s="262"/>
      <c r="ASK72" s="350"/>
      <c r="ASL72" s="262"/>
      <c r="ASM72" s="262"/>
      <c r="ASN72" s="262"/>
      <c r="ASO72" s="262"/>
      <c r="ASP72" s="262"/>
      <c r="ASQ72" s="262"/>
      <c r="ASR72" s="262"/>
      <c r="ASS72" s="262"/>
      <c r="AST72" s="262"/>
      <c r="ASU72" s="1740"/>
      <c r="ASV72" s="1740"/>
      <c r="ASW72" s="1740"/>
      <c r="ASX72" s="349"/>
      <c r="ASY72" s="262"/>
      <c r="ASZ72" s="262"/>
      <c r="ATA72" s="262"/>
      <c r="ATB72" s="350"/>
      <c r="ATC72" s="262"/>
      <c r="ATD72" s="262"/>
      <c r="ATE72" s="262"/>
      <c r="ATF72" s="262"/>
      <c r="ATG72" s="262"/>
      <c r="ATH72" s="262"/>
      <c r="ATI72" s="262"/>
      <c r="ATJ72" s="262"/>
      <c r="ATK72" s="262"/>
      <c r="ATL72" s="1740"/>
      <c r="ATM72" s="1740"/>
      <c r="ATN72" s="1740"/>
      <c r="ATO72" s="349"/>
      <c r="ATP72" s="262"/>
      <c r="ATQ72" s="262"/>
      <c r="ATR72" s="262"/>
      <c r="ATS72" s="350"/>
      <c r="ATT72" s="262"/>
      <c r="ATU72" s="262"/>
      <c r="ATV72" s="262"/>
      <c r="ATW72" s="262"/>
      <c r="ATX72" s="262"/>
      <c r="ATY72" s="262"/>
      <c r="ATZ72" s="262"/>
      <c r="AUA72" s="262"/>
      <c r="AUB72" s="262"/>
      <c r="AUC72" s="1740"/>
      <c r="AUD72" s="1740"/>
      <c r="AUE72" s="1740"/>
      <c r="AUF72" s="349"/>
      <c r="AUG72" s="262"/>
      <c r="AUH72" s="262"/>
      <c r="AUI72" s="262"/>
      <c r="AUJ72" s="350"/>
      <c r="AUK72" s="262"/>
      <c r="AUL72" s="262"/>
      <c r="AUM72" s="262"/>
      <c r="AUN72" s="262"/>
      <c r="AUO72" s="262"/>
      <c r="AUP72" s="262"/>
      <c r="AUQ72" s="262"/>
      <c r="AUR72" s="262"/>
      <c r="AUS72" s="262"/>
      <c r="AUT72" s="1740"/>
      <c r="AUU72" s="1740"/>
      <c r="AUV72" s="1740"/>
      <c r="AUW72" s="349"/>
      <c r="AUX72" s="262"/>
      <c r="AUY72" s="262"/>
      <c r="AUZ72" s="262"/>
      <c r="AVA72" s="350"/>
      <c r="AVB72" s="262"/>
      <c r="AVC72" s="262"/>
      <c r="AVD72" s="262"/>
      <c r="AVE72" s="262"/>
      <c r="AVF72" s="262"/>
      <c r="AVG72" s="262"/>
      <c r="AVH72" s="262"/>
      <c r="AVI72" s="262"/>
      <c r="AVJ72" s="262"/>
      <c r="AVK72" s="1740"/>
      <c r="AVL72" s="1740"/>
      <c r="AVM72" s="1740"/>
      <c r="AVN72" s="349"/>
      <c r="AVO72" s="262"/>
      <c r="AVP72" s="262"/>
      <c r="AVQ72" s="262"/>
      <c r="AVR72" s="350"/>
      <c r="AVS72" s="262"/>
      <c r="AVT72" s="262"/>
      <c r="AVU72" s="262"/>
      <c r="AVV72" s="262"/>
      <c r="AVW72" s="262"/>
      <c r="AVX72" s="262"/>
      <c r="AVY72" s="262"/>
      <c r="AVZ72" s="262"/>
      <c r="AWA72" s="262"/>
      <c r="AWB72" s="1740"/>
      <c r="AWC72" s="1740"/>
      <c r="AWD72" s="1740"/>
      <c r="AWE72" s="349"/>
      <c r="AWF72" s="262"/>
      <c r="AWG72" s="262"/>
      <c r="AWH72" s="262"/>
      <c r="AWI72" s="350"/>
      <c r="AWJ72" s="262"/>
      <c r="AWK72" s="262"/>
      <c r="AWL72" s="262"/>
      <c r="AWM72" s="262"/>
      <c r="AWN72" s="262"/>
      <c r="AWO72" s="262"/>
      <c r="AWP72" s="262"/>
      <c r="AWQ72" s="262"/>
      <c r="AWR72" s="262"/>
      <c r="AWS72" s="1740"/>
      <c r="AWT72" s="1740"/>
      <c r="AWU72" s="1740"/>
      <c r="AWV72" s="349"/>
      <c r="AWW72" s="262"/>
      <c r="AWX72" s="262"/>
      <c r="AWY72" s="262"/>
      <c r="AWZ72" s="350"/>
      <c r="AXA72" s="262"/>
      <c r="AXB72" s="262"/>
      <c r="AXC72" s="262"/>
      <c r="AXD72" s="262"/>
      <c r="AXE72" s="262"/>
      <c r="AXF72" s="262"/>
      <c r="AXG72" s="262"/>
      <c r="AXH72" s="262"/>
      <c r="AXI72" s="262"/>
      <c r="AXJ72" s="1740"/>
      <c r="AXK72" s="1740"/>
      <c r="AXL72" s="1740"/>
      <c r="AXM72" s="349"/>
      <c r="AXN72" s="262"/>
      <c r="AXO72" s="262"/>
      <c r="AXP72" s="262"/>
      <c r="AXQ72" s="350"/>
      <c r="AXR72" s="262"/>
      <c r="AXS72" s="262"/>
      <c r="AXT72" s="262"/>
      <c r="AXU72" s="262"/>
      <c r="AXV72" s="262"/>
      <c r="AXW72" s="262"/>
      <c r="AXX72" s="262"/>
      <c r="AXY72" s="262"/>
      <c r="AXZ72" s="262"/>
      <c r="AYA72" s="1740"/>
      <c r="AYB72" s="1740"/>
      <c r="AYC72" s="1740"/>
      <c r="AYD72" s="349"/>
      <c r="AYE72" s="262"/>
      <c r="AYF72" s="262"/>
      <c r="AYG72" s="262"/>
      <c r="AYH72" s="350"/>
      <c r="AYI72" s="262"/>
      <c r="AYJ72" s="262"/>
      <c r="AYK72" s="262"/>
      <c r="AYL72" s="262"/>
      <c r="AYM72" s="262"/>
      <c r="AYN72" s="262"/>
      <c r="AYO72" s="262"/>
      <c r="AYP72" s="262"/>
      <c r="AYQ72" s="262"/>
      <c r="AYR72" s="1740"/>
      <c r="AYS72" s="1740"/>
      <c r="AYT72" s="1740"/>
      <c r="AYU72" s="349"/>
      <c r="AYV72" s="262"/>
      <c r="AYW72" s="262"/>
      <c r="AYX72" s="262"/>
      <c r="AYY72" s="350"/>
      <c r="AYZ72" s="262"/>
      <c r="AZA72" s="262"/>
      <c r="AZB72" s="262"/>
      <c r="AZC72" s="262"/>
      <c r="AZD72" s="262"/>
      <c r="AZE72" s="262"/>
      <c r="AZF72" s="262"/>
      <c r="AZG72" s="262"/>
      <c r="AZH72" s="262"/>
      <c r="AZI72" s="1740"/>
      <c r="AZJ72" s="1740"/>
      <c r="AZK72" s="1740"/>
      <c r="AZL72" s="349"/>
      <c r="AZM72" s="262"/>
      <c r="AZN72" s="262"/>
      <c r="AZO72" s="262"/>
      <c r="AZP72" s="350"/>
      <c r="AZQ72" s="262"/>
      <c r="AZR72" s="262"/>
      <c r="AZS72" s="262"/>
      <c r="AZT72" s="262"/>
      <c r="AZU72" s="262"/>
      <c r="AZV72" s="262"/>
      <c r="AZW72" s="262"/>
      <c r="AZX72" s="262"/>
      <c r="AZY72" s="262"/>
      <c r="AZZ72" s="1740"/>
      <c r="BAA72" s="1740"/>
      <c r="BAB72" s="1740"/>
      <c r="BAC72" s="349"/>
      <c r="BAD72" s="262"/>
      <c r="BAE72" s="262"/>
      <c r="BAF72" s="262"/>
      <c r="BAG72" s="350"/>
      <c r="BAH72" s="262"/>
      <c r="BAI72" s="262"/>
      <c r="BAJ72" s="262"/>
      <c r="BAK72" s="262"/>
      <c r="BAL72" s="262"/>
      <c r="BAM72" s="262"/>
      <c r="BAN72" s="262"/>
      <c r="BAO72" s="262"/>
      <c r="BAP72" s="262"/>
      <c r="BAQ72" s="1740"/>
      <c r="BAR72" s="1740"/>
      <c r="BAS72" s="1740"/>
      <c r="BAT72" s="349"/>
      <c r="BAU72" s="262"/>
      <c r="BAV72" s="262"/>
      <c r="BAW72" s="262"/>
      <c r="BAX72" s="350"/>
      <c r="BAY72" s="262"/>
      <c r="BAZ72" s="262"/>
      <c r="BBA72" s="262"/>
      <c r="BBB72" s="262"/>
      <c r="BBC72" s="262"/>
      <c r="BBD72" s="262"/>
      <c r="BBE72" s="262"/>
      <c r="BBF72" s="262"/>
      <c r="BBG72" s="262"/>
      <c r="BBH72" s="1740"/>
      <c r="BBI72" s="1740"/>
      <c r="BBJ72" s="1740"/>
      <c r="BBK72" s="349"/>
      <c r="BBL72" s="262"/>
      <c r="BBM72" s="262"/>
      <c r="BBN72" s="262"/>
      <c r="BBO72" s="350"/>
      <c r="BBP72" s="262"/>
      <c r="BBQ72" s="262"/>
      <c r="BBR72" s="262"/>
      <c r="BBS72" s="262"/>
      <c r="BBT72" s="262"/>
      <c r="BBU72" s="262"/>
      <c r="BBV72" s="262"/>
      <c r="BBW72" s="262"/>
      <c r="BBX72" s="262"/>
      <c r="BBY72" s="1740"/>
      <c r="BBZ72" s="1740"/>
      <c r="BCA72" s="1740"/>
      <c r="BCB72" s="349"/>
      <c r="BCC72" s="262"/>
      <c r="BCD72" s="262"/>
      <c r="BCE72" s="262"/>
      <c r="BCF72" s="350"/>
      <c r="BCG72" s="262"/>
      <c r="BCH72" s="262"/>
      <c r="BCI72" s="262"/>
      <c r="BCJ72" s="262"/>
      <c r="BCK72" s="262"/>
      <c r="BCL72" s="262"/>
      <c r="BCM72" s="262"/>
      <c r="BCN72" s="262"/>
      <c r="BCO72" s="262"/>
      <c r="BCP72" s="1740"/>
      <c r="BCQ72" s="1740"/>
      <c r="BCR72" s="1740"/>
      <c r="BCS72" s="349"/>
      <c r="BCT72" s="262"/>
      <c r="BCU72" s="262"/>
      <c r="BCV72" s="262"/>
      <c r="BCW72" s="350"/>
      <c r="BCX72" s="262"/>
      <c r="BCY72" s="262"/>
      <c r="BCZ72" s="262"/>
      <c r="BDA72" s="262"/>
      <c r="BDB72" s="262"/>
      <c r="BDC72" s="262"/>
      <c r="BDD72" s="262"/>
      <c r="BDE72" s="262"/>
      <c r="BDF72" s="262"/>
      <c r="BDG72" s="1740"/>
      <c r="BDH72" s="1740"/>
      <c r="BDI72" s="1740"/>
      <c r="BDJ72" s="349"/>
      <c r="BDK72" s="262"/>
      <c r="BDL72" s="262"/>
      <c r="BDM72" s="262"/>
      <c r="BDN72" s="350"/>
      <c r="BDO72" s="262"/>
      <c r="BDP72" s="262"/>
      <c r="BDQ72" s="262"/>
      <c r="BDR72" s="262"/>
      <c r="BDS72" s="262"/>
      <c r="BDT72" s="262"/>
      <c r="BDU72" s="262"/>
      <c r="BDV72" s="262"/>
      <c r="BDW72" s="262"/>
      <c r="BDX72" s="1740"/>
      <c r="BDY72" s="1740"/>
      <c r="BDZ72" s="1740"/>
      <c r="BEA72" s="349"/>
      <c r="BEB72" s="262"/>
      <c r="BEC72" s="262"/>
      <c r="BED72" s="262"/>
      <c r="BEE72" s="350"/>
      <c r="BEF72" s="262"/>
      <c r="BEG72" s="262"/>
      <c r="BEH72" s="262"/>
      <c r="BEI72" s="262"/>
      <c r="BEJ72" s="262"/>
      <c r="BEK72" s="262"/>
      <c r="BEL72" s="262"/>
      <c r="BEM72" s="262"/>
      <c r="BEN72" s="262"/>
      <c r="BEO72" s="1740"/>
      <c r="BEP72" s="1740"/>
      <c r="BEQ72" s="1740"/>
      <c r="BER72" s="349"/>
      <c r="BES72" s="262"/>
      <c r="BET72" s="262"/>
      <c r="BEU72" s="262"/>
      <c r="BEV72" s="350"/>
      <c r="BEW72" s="262"/>
      <c r="BEX72" s="262"/>
      <c r="BEY72" s="262"/>
      <c r="BEZ72" s="262"/>
      <c r="BFA72" s="262"/>
      <c r="BFB72" s="262"/>
      <c r="BFC72" s="262"/>
      <c r="BFD72" s="262"/>
      <c r="BFE72" s="262"/>
      <c r="BFF72" s="1740"/>
      <c r="BFG72" s="1740"/>
      <c r="BFH72" s="1740"/>
      <c r="BFI72" s="349"/>
      <c r="BFJ72" s="262"/>
      <c r="BFK72" s="262"/>
      <c r="BFL72" s="262"/>
      <c r="BFM72" s="350"/>
      <c r="BFN72" s="262"/>
      <c r="BFO72" s="262"/>
      <c r="BFP72" s="262"/>
      <c r="BFQ72" s="262"/>
      <c r="BFR72" s="262"/>
      <c r="BFS72" s="262"/>
      <c r="BFT72" s="262"/>
      <c r="BFU72" s="262"/>
      <c r="BFV72" s="262"/>
      <c r="BFW72" s="1740"/>
      <c r="BFX72" s="1740"/>
      <c r="BFY72" s="1740"/>
      <c r="BFZ72" s="349"/>
      <c r="BGA72" s="262"/>
      <c r="BGB72" s="262"/>
      <c r="BGC72" s="262"/>
      <c r="BGD72" s="350"/>
      <c r="BGE72" s="262"/>
      <c r="BGF72" s="262"/>
      <c r="BGG72" s="262"/>
      <c r="BGH72" s="262"/>
      <c r="BGI72" s="262"/>
      <c r="BGJ72" s="262"/>
      <c r="BGK72" s="262"/>
      <c r="BGL72" s="262"/>
      <c r="BGM72" s="262"/>
      <c r="BGN72" s="1740"/>
      <c r="BGO72" s="1740"/>
      <c r="BGP72" s="1740"/>
      <c r="BGQ72" s="349"/>
      <c r="BGR72" s="262"/>
      <c r="BGS72" s="262"/>
      <c r="BGT72" s="262"/>
      <c r="BGU72" s="350"/>
      <c r="BGV72" s="262"/>
      <c r="BGW72" s="262"/>
      <c r="BGX72" s="262"/>
      <c r="BGY72" s="262"/>
      <c r="BGZ72" s="262"/>
      <c r="BHA72" s="262"/>
      <c r="BHB72" s="262"/>
      <c r="BHC72" s="262"/>
      <c r="BHD72" s="262"/>
      <c r="BHE72" s="1740"/>
      <c r="BHF72" s="1740"/>
      <c r="BHG72" s="1740"/>
      <c r="BHH72" s="349"/>
      <c r="BHI72" s="262"/>
      <c r="BHJ72" s="262"/>
      <c r="BHK72" s="262"/>
      <c r="BHL72" s="350"/>
      <c r="BHM72" s="262"/>
      <c r="BHN72" s="262"/>
      <c r="BHO72" s="262"/>
      <c r="BHP72" s="262"/>
      <c r="BHQ72" s="262"/>
      <c r="BHR72" s="262"/>
      <c r="BHS72" s="262"/>
      <c r="BHT72" s="262"/>
      <c r="BHU72" s="262"/>
      <c r="BHV72" s="1740"/>
      <c r="BHW72" s="1740"/>
      <c r="BHX72" s="1740"/>
      <c r="BHY72" s="349"/>
      <c r="BHZ72" s="262"/>
      <c r="BIA72" s="262"/>
      <c r="BIB72" s="262"/>
      <c r="BIC72" s="350"/>
      <c r="BID72" s="262"/>
      <c r="BIE72" s="262"/>
      <c r="BIF72" s="262"/>
      <c r="BIG72" s="262"/>
      <c r="BIH72" s="262"/>
      <c r="BII72" s="262"/>
      <c r="BIJ72" s="262"/>
      <c r="BIK72" s="262"/>
      <c r="BIL72" s="262"/>
      <c r="BIM72" s="1740"/>
      <c r="BIN72" s="1740"/>
      <c r="BIO72" s="1740"/>
      <c r="BIP72" s="349"/>
      <c r="BIQ72" s="262"/>
      <c r="BIR72" s="262"/>
      <c r="BIS72" s="262"/>
      <c r="BIT72" s="350"/>
      <c r="BIU72" s="262"/>
      <c r="BIV72" s="262"/>
      <c r="BIW72" s="262"/>
      <c r="BIX72" s="262"/>
      <c r="BIY72" s="262"/>
      <c r="BIZ72" s="262"/>
      <c r="BJA72" s="262"/>
      <c r="BJB72" s="262"/>
      <c r="BJC72" s="262"/>
      <c r="BJD72" s="1740"/>
      <c r="BJE72" s="1740"/>
      <c r="BJF72" s="1740"/>
      <c r="BJG72" s="349"/>
      <c r="BJH72" s="262"/>
      <c r="BJI72" s="262"/>
      <c r="BJJ72" s="262"/>
      <c r="BJK72" s="350"/>
      <c r="BJL72" s="262"/>
      <c r="BJM72" s="262"/>
      <c r="BJN72" s="262"/>
      <c r="BJO72" s="262"/>
      <c r="BJP72" s="262"/>
      <c r="BJQ72" s="262"/>
      <c r="BJR72" s="262"/>
      <c r="BJS72" s="262"/>
      <c r="BJT72" s="262"/>
      <c r="BJU72" s="1740"/>
      <c r="BJV72" s="1740"/>
      <c r="BJW72" s="1740"/>
      <c r="BJX72" s="349"/>
      <c r="BJY72" s="262"/>
      <c r="BJZ72" s="262"/>
      <c r="BKA72" s="262"/>
      <c r="BKB72" s="350"/>
      <c r="BKC72" s="262"/>
      <c r="BKD72" s="262"/>
      <c r="BKE72" s="262"/>
      <c r="BKF72" s="262"/>
      <c r="BKG72" s="262"/>
      <c r="BKH72" s="262"/>
      <c r="BKI72" s="262"/>
      <c r="BKJ72" s="262"/>
      <c r="BKK72" s="262"/>
      <c r="BKL72" s="1740"/>
      <c r="BKM72" s="1740"/>
      <c r="BKN72" s="1740"/>
      <c r="BKO72" s="349"/>
      <c r="BKP72" s="262"/>
      <c r="BKQ72" s="262"/>
      <c r="BKR72" s="262"/>
      <c r="BKS72" s="350"/>
      <c r="BKT72" s="262"/>
      <c r="BKU72" s="262"/>
      <c r="BKV72" s="262"/>
      <c r="BKW72" s="262"/>
      <c r="BKX72" s="262"/>
      <c r="BKY72" s="262"/>
      <c r="BKZ72" s="262"/>
      <c r="BLA72" s="262"/>
      <c r="BLB72" s="262"/>
      <c r="BLC72" s="1740"/>
      <c r="BLD72" s="1740"/>
      <c r="BLE72" s="1740"/>
      <c r="BLF72" s="349"/>
      <c r="BLG72" s="262"/>
      <c r="BLH72" s="262"/>
      <c r="BLI72" s="262"/>
      <c r="BLJ72" s="350"/>
      <c r="BLK72" s="262"/>
      <c r="BLL72" s="262"/>
      <c r="BLM72" s="262"/>
      <c r="BLN72" s="262"/>
      <c r="BLO72" s="262"/>
      <c r="BLP72" s="262"/>
      <c r="BLQ72" s="262"/>
      <c r="BLR72" s="262"/>
      <c r="BLS72" s="262"/>
      <c r="BLT72" s="1740"/>
      <c r="BLU72" s="1740"/>
      <c r="BLV72" s="1740"/>
      <c r="BLW72" s="349"/>
      <c r="BLX72" s="262"/>
      <c r="BLY72" s="262"/>
      <c r="BLZ72" s="262"/>
      <c r="BMA72" s="350"/>
      <c r="BMB72" s="262"/>
      <c r="BMC72" s="262"/>
      <c r="BMD72" s="262"/>
      <c r="BME72" s="262"/>
      <c r="BMF72" s="262"/>
      <c r="BMG72" s="262"/>
      <c r="BMH72" s="262"/>
      <c r="BMI72" s="262"/>
      <c r="BMJ72" s="262"/>
      <c r="BMK72" s="1740"/>
      <c r="BML72" s="1740"/>
      <c r="BMM72" s="1740"/>
      <c r="BMN72" s="349"/>
      <c r="BMO72" s="262"/>
      <c r="BMP72" s="262"/>
      <c r="BMQ72" s="262"/>
      <c r="BMR72" s="350"/>
      <c r="BMS72" s="262"/>
      <c r="BMT72" s="262"/>
      <c r="BMU72" s="262"/>
      <c r="BMV72" s="262"/>
      <c r="BMW72" s="262"/>
      <c r="BMX72" s="262"/>
      <c r="BMY72" s="262"/>
      <c r="BMZ72" s="262"/>
      <c r="BNA72" s="262"/>
      <c r="BNB72" s="1740"/>
      <c r="BNC72" s="1740"/>
      <c r="BND72" s="1740"/>
      <c r="BNE72" s="349"/>
      <c r="BNF72" s="262"/>
      <c r="BNG72" s="262"/>
      <c r="BNH72" s="262"/>
      <c r="BNI72" s="350"/>
      <c r="BNJ72" s="262"/>
      <c r="BNK72" s="262"/>
      <c r="BNL72" s="262"/>
      <c r="BNM72" s="262"/>
      <c r="BNN72" s="262"/>
      <c r="BNO72" s="262"/>
      <c r="BNP72" s="262"/>
      <c r="BNQ72" s="262"/>
      <c r="BNR72" s="262"/>
      <c r="BNS72" s="1740"/>
      <c r="BNT72" s="1740"/>
      <c r="BNU72" s="1740"/>
      <c r="BNV72" s="349"/>
      <c r="BNW72" s="262"/>
      <c r="BNX72" s="262"/>
      <c r="BNY72" s="262"/>
      <c r="BNZ72" s="350"/>
      <c r="BOA72" s="262"/>
      <c r="BOB72" s="262"/>
      <c r="BOC72" s="262"/>
      <c r="BOD72" s="262"/>
      <c r="BOE72" s="262"/>
      <c r="BOF72" s="262"/>
      <c r="BOG72" s="262"/>
      <c r="BOH72" s="262"/>
      <c r="BOI72" s="262"/>
      <c r="BOJ72" s="1740"/>
      <c r="BOK72" s="1740"/>
      <c r="BOL72" s="1740"/>
      <c r="BOM72" s="349"/>
      <c r="BON72" s="262"/>
      <c r="BOO72" s="262"/>
      <c r="BOP72" s="262"/>
      <c r="BOQ72" s="350"/>
      <c r="BOR72" s="262"/>
      <c r="BOS72" s="262"/>
      <c r="BOT72" s="262"/>
      <c r="BOU72" s="262"/>
      <c r="BOV72" s="262"/>
      <c r="BOW72" s="262"/>
      <c r="BOX72" s="262"/>
      <c r="BOY72" s="262"/>
      <c r="BOZ72" s="262"/>
      <c r="BPA72" s="1740"/>
      <c r="BPB72" s="1740"/>
      <c r="BPC72" s="1740"/>
      <c r="BPD72" s="349"/>
      <c r="BPE72" s="262"/>
      <c r="BPF72" s="262"/>
      <c r="BPG72" s="262"/>
      <c r="BPH72" s="350"/>
      <c r="BPI72" s="262"/>
      <c r="BPJ72" s="262"/>
      <c r="BPK72" s="262"/>
      <c r="BPL72" s="262"/>
      <c r="BPM72" s="262"/>
      <c r="BPN72" s="262"/>
      <c r="BPO72" s="262"/>
      <c r="BPP72" s="262"/>
      <c r="BPQ72" s="262"/>
      <c r="BPR72" s="1740"/>
      <c r="BPS72" s="1740"/>
      <c r="BPT72" s="1740"/>
      <c r="BPU72" s="349"/>
      <c r="BPV72" s="262"/>
      <c r="BPW72" s="262"/>
      <c r="BPX72" s="262"/>
      <c r="BPY72" s="350"/>
      <c r="BPZ72" s="262"/>
      <c r="BQA72" s="262"/>
      <c r="BQB72" s="262"/>
      <c r="BQC72" s="262"/>
      <c r="BQD72" s="262"/>
      <c r="BQE72" s="262"/>
      <c r="BQF72" s="262"/>
      <c r="BQG72" s="262"/>
      <c r="BQH72" s="262"/>
      <c r="BQI72" s="1740"/>
      <c r="BQJ72" s="1740"/>
      <c r="BQK72" s="1740"/>
      <c r="BQL72" s="349"/>
      <c r="BQM72" s="262"/>
      <c r="BQN72" s="262"/>
      <c r="BQO72" s="262"/>
      <c r="BQP72" s="350"/>
      <c r="BQQ72" s="262"/>
      <c r="BQR72" s="262"/>
      <c r="BQS72" s="262"/>
      <c r="BQT72" s="262"/>
      <c r="BQU72" s="262"/>
      <c r="BQV72" s="262"/>
      <c r="BQW72" s="262"/>
      <c r="BQX72" s="262"/>
      <c r="BQY72" s="262"/>
      <c r="BQZ72" s="1740"/>
      <c r="BRA72" s="1740"/>
      <c r="BRB72" s="1740"/>
      <c r="BRC72" s="349"/>
      <c r="BRD72" s="262"/>
      <c r="BRE72" s="262"/>
      <c r="BRF72" s="262"/>
      <c r="BRG72" s="350"/>
      <c r="BRH72" s="262"/>
      <c r="BRI72" s="262"/>
      <c r="BRJ72" s="262"/>
      <c r="BRK72" s="262"/>
      <c r="BRL72" s="262"/>
      <c r="BRM72" s="262"/>
      <c r="BRN72" s="262"/>
      <c r="BRO72" s="262"/>
      <c r="BRP72" s="262"/>
      <c r="BRQ72" s="1740"/>
      <c r="BRR72" s="1740"/>
      <c r="BRS72" s="1740"/>
      <c r="BRT72" s="349"/>
      <c r="BRU72" s="262"/>
      <c r="BRV72" s="262"/>
      <c r="BRW72" s="262"/>
      <c r="BRX72" s="350"/>
      <c r="BRY72" s="262"/>
      <c r="BRZ72" s="262"/>
      <c r="BSA72" s="262"/>
      <c r="BSB72" s="262"/>
      <c r="BSC72" s="262"/>
      <c r="BSD72" s="262"/>
      <c r="BSE72" s="262"/>
      <c r="BSF72" s="262"/>
      <c r="BSG72" s="262"/>
      <c r="BSH72" s="1740"/>
      <c r="BSI72" s="1740"/>
      <c r="BSJ72" s="1740"/>
      <c r="BSK72" s="349"/>
      <c r="BSL72" s="262"/>
      <c r="BSM72" s="262"/>
      <c r="BSN72" s="262"/>
      <c r="BSO72" s="350"/>
      <c r="BSP72" s="262"/>
      <c r="BSQ72" s="262"/>
      <c r="BSR72" s="262"/>
      <c r="BSS72" s="262"/>
      <c r="BST72" s="262"/>
      <c r="BSU72" s="262"/>
      <c r="BSV72" s="262"/>
      <c r="BSW72" s="262"/>
      <c r="BSX72" s="262"/>
      <c r="BSY72" s="1740"/>
      <c r="BSZ72" s="1740"/>
      <c r="BTA72" s="1740"/>
      <c r="BTB72" s="349"/>
      <c r="BTC72" s="262"/>
      <c r="BTD72" s="262"/>
      <c r="BTE72" s="262"/>
      <c r="BTF72" s="350"/>
      <c r="BTG72" s="262"/>
      <c r="BTH72" s="262"/>
      <c r="BTI72" s="262"/>
      <c r="BTJ72" s="262"/>
      <c r="BTK72" s="262"/>
      <c r="BTL72" s="262"/>
      <c r="BTM72" s="262"/>
      <c r="BTN72" s="262"/>
      <c r="BTO72" s="262"/>
      <c r="BTP72" s="1740"/>
      <c r="BTQ72" s="1740"/>
      <c r="BTR72" s="1740"/>
      <c r="BTS72" s="349"/>
      <c r="BTT72" s="262"/>
      <c r="BTU72" s="262"/>
      <c r="BTV72" s="262"/>
      <c r="BTW72" s="350"/>
      <c r="BTX72" s="262"/>
      <c r="BTY72" s="262"/>
      <c r="BTZ72" s="262"/>
      <c r="BUA72" s="262"/>
      <c r="BUB72" s="262"/>
      <c r="BUC72" s="262"/>
      <c r="BUD72" s="262"/>
      <c r="BUE72" s="262"/>
      <c r="BUF72" s="262"/>
      <c r="BUG72" s="1740"/>
      <c r="BUH72" s="1740"/>
      <c r="BUI72" s="1740"/>
      <c r="BUJ72" s="349"/>
      <c r="BUK72" s="262"/>
      <c r="BUL72" s="262"/>
      <c r="BUM72" s="262"/>
      <c r="BUN72" s="350"/>
      <c r="BUO72" s="262"/>
      <c r="BUP72" s="262"/>
      <c r="BUQ72" s="262"/>
      <c r="BUR72" s="262"/>
      <c r="BUS72" s="262"/>
      <c r="BUT72" s="262"/>
      <c r="BUU72" s="262"/>
      <c r="BUV72" s="262"/>
      <c r="BUW72" s="262"/>
      <c r="BUX72" s="1740"/>
      <c r="BUY72" s="1740"/>
      <c r="BUZ72" s="1740"/>
      <c r="BVA72" s="349"/>
      <c r="BVB72" s="262"/>
      <c r="BVC72" s="262"/>
      <c r="BVD72" s="262"/>
      <c r="BVE72" s="350"/>
      <c r="BVF72" s="262"/>
      <c r="BVG72" s="262"/>
      <c r="BVH72" s="262"/>
      <c r="BVI72" s="262"/>
      <c r="BVJ72" s="262"/>
      <c r="BVK72" s="262"/>
      <c r="BVL72" s="262"/>
      <c r="BVM72" s="262"/>
      <c r="BVN72" s="262"/>
      <c r="BVO72" s="1740"/>
      <c r="BVP72" s="1740"/>
      <c r="BVQ72" s="1740"/>
      <c r="BVR72" s="349"/>
      <c r="BVS72" s="262"/>
      <c r="BVT72" s="262"/>
      <c r="BVU72" s="262"/>
      <c r="BVV72" s="350"/>
      <c r="BVW72" s="262"/>
      <c r="BVX72" s="262"/>
      <c r="BVY72" s="262"/>
      <c r="BVZ72" s="262"/>
      <c r="BWA72" s="262"/>
      <c r="BWB72" s="262"/>
      <c r="BWC72" s="262"/>
      <c r="BWD72" s="262"/>
      <c r="BWE72" s="262"/>
      <c r="BWF72" s="1740"/>
      <c r="BWG72" s="1740"/>
      <c r="BWH72" s="1740"/>
      <c r="BWI72" s="349"/>
      <c r="BWJ72" s="262"/>
      <c r="BWK72" s="262"/>
      <c r="BWL72" s="262"/>
      <c r="BWM72" s="350"/>
      <c r="BWN72" s="262"/>
      <c r="BWO72" s="262"/>
      <c r="BWP72" s="262"/>
      <c r="BWQ72" s="262"/>
      <c r="BWR72" s="262"/>
      <c r="BWS72" s="262"/>
      <c r="BWT72" s="262"/>
      <c r="BWU72" s="262"/>
      <c r="BWV72" s="262"/>
      <c r="BWW72" s="1740"/>
      <c r="BWX72" s="1740"/>
      <c r="BWY72" s="1740"/>
      <c r="BWZ72" s="349"/>
      <c r="BXA72" s="262"/>
      <c r="BXB72" s="262"/>
      <c r="BXC72" s="262"/>
      <c r="BXD72" s="350"/>
      <c r="BXE72" s="262"/>
      <c r="BXF72" s="262"/>
      <c r="BXG72" s="262"/>
      <c r="BXH72" s="262"/>
      <c r="BXI72" s="262"/>
      <c r="BXJ72" s="262"/>
      <c r="BXK72" s="262"/>
      <c r="BXL72" s="262"/>
      <c r="BXM72" s="262"/>
      <c r="BXN72" s="1740"/>
      <c r="BXO72" s="1740"/>
      <c r="BXP72" s="1740"/>
      <c r="BXQ72" s="349"/>
      <c r="BXR72" s="262"/>
      <c r="BXS72" s="262"/>
      <c r="BXT72" s="262"/>
      <c r="BXU72" s="350"/>
      <c r="BXV72" s="262"/>
      <c r="BXW72" s="262"/>
      <c r="BXX72" s="262"/>
      <c r="BXY72" s="262"/>
      <c r="BXZ72" s="262"/>
      <c r="BYA72" s="262"/>
      <c r="BYB72" s="262"/>
      <c r="BYC72" s="262"/>
      <c r="BYD72" s="262"/>
      <c r="BYE72" s="1740"/>
      <c r="BYF72" s="1740"/>
      <c r="BYG72" s="1740"/>
      <c r="BYH72" s="349"/>
      <c r="BYI72" s="262"/>
      <c r="BYJ72" s="262"/>
      <c r="BYK72" s="262"/>
      <c r="BYL72" s="350"/>
      <c r="BYM72" s="262"/>
      <c r="BYN72" s="262"/>
      <c r="BYO72" s="262"/>
      <c r="BYP72" s="262"/>
      <c r="BYQ72" s="262"/>
      <c r="BYR72" s="262"/>
      <c r="BYS72" s="262"/>
      <c r="BYT72" s="262"/>
      <c r="BYU72" s="262"/>
      <c r="BYV72" s="1740"/>
      <c r="BYW72" s="1740"/>
      <c r="BYX72" s="1740"/>
      <c r="BYY72" s="349"/>
      <c r="BYZ72" s="262"/>
      <c r="BZA72" s="262"/>
      <c r="BZB72" s="262"/>
      <c r="BZC72" s="350"/>
      <c r="BZD72" s="262"/>
      <c r="BZE72" s="262"/>
      <c r="BZF72" s="262"/>
      <c r="BZG72" s="262"/>
      <c r="BZH72" s="262"/>
      <c r="BZI72" s="262"/>
      <c r="BZJ72" s="262"/>
      <c r="BZK72" s="262"/>
      <c r="BZL72" s="262"/>
      <c r="BZM72" s="1740"/>
      <c r="BZN72" s="1740"/>
      <c r="BZO72" s="1740"/>
      <c r="BZP72" s="349"/>
      <c r="BZQ72" s="262"/>
      <c r="BZR72" s="262"/>
      <c r="BZS72" s="262"/>
      <c r="BZT72" s="350"/>
      <c r="BZU72" s="262"/>
      <c r="BZV72" s="262"/>
      <c r="BZW72" s="262"/>
      <c r="BZX72" s="262"/>
      <c r="BZY72" s="262"/>
      <c r="BZZ72" s="262"/>
      <c r="CAA72" s="262"/>
      <c r="CAB72" s="262"/>
      <c r="CAC72" s="262"/>
      <c r="CAD72" s="1740"/>
      <c r="CAE72" s="1740"/>
      <c r="CAF72" s="1740"/>
      <c r="CAG72" s="349"/>
      <c r="CAH72" s="262"/>
      <c r="CAI72" s="262"/>
      <c r="CAJ72" s="262"/>
      <c r="CAK72" s="350"/>
      <c r="CAL72" s="262"/>
      <c r="CAM72" s="262"/>
      <c r="CAN72" s="262"/>
      <c r="CAO72" s="262"/>
      <c r="CAP72" s="262"/>
      <c r="CAQ72" s="262"/>
      <c r="CAR72" s="262"/>
      <c r="CAS72" s="262"/>
      <c r="CAT72" s="262"/>
      <c r="CAU72" s="1740"/>
      <c r="CAV72" s="1740"/>
      <c r="CAW72" s="1740"/>
      <c r="CAX72" s="349"/>
      <c r="CAY72" s="262"/>
      <c r="CAZ72" s="262"/>
      <c r="CBA72" s="262"/>
      <c r="CBB72" s="350"/>
      <c r="CBC72" s="262"/>
      <c r="CBD72" s="262"/>
      <c r="CBE72" s="262"/>
      <c r="CBF72" s="262"/>
      <c r="CBG72" s="262"/>
      <c r="CBH72" s="262"/>
      <c r="CBI72" s="262"/>
      <c r="CBJ72" s="262"/>
      <c r="CBK72" s="262"/>
      <c r="CBL72" s="1740"/>
      <c r="CBM72" s="1740"/>
      <c r="CBN72" s="1740"/>
      <c r="CBO72" s="349"/>
      <c r="CBP72" s="262"/>
      <c r="CBQ72" s="262"/>
      <c r="CBR72" s="262"/>
      <c r="CBS72" s="350"/>
      <c r="CBT72" s="262"/>
      <c r="CBU72" s="262"/>
      <c r="CBV72" s="262"/>
      <c r="CBW72" s="262"/>
      <c r="CBX72" s="262"/>
      <c r="CBY72" s="262"/>
      <c r="CBZ72" s="262"/>
      <c r="CCA72" s="262"/>
      <c r="CCB72" s="262"/>
      <c r="CCC72" s="1740"/>
      <c r="CCD72" s="1740"/>
      <c r="CCE72" s="1740"/>
      <c r="CCF72" s="349"/>
      <c r="CCG72" s="262"/>
      <c r="CCH72" s="262"/>
      <c r="CCI72" s="262"/>
      <c r="CCJ72" s="350"/>
      <c r="CCK72" s="262"/>
      <c r="CCL72" s="262"/>
      <c r="CCM72" s="262"/>
      <c r="CCN72" s="262"/>
      <c r="CCO72" s="262"/>
      <c r="CCP72" s="262"/>
      <c r="CCQ72" s="262"/>
      <c r="CCR72" s="262"/>
      <c r="CCS72" s="262"/>
      <c r="CCT72" s="1740"/>
      <c r="CCU72" s="1740"/>
      <c r="CCV72" s="1740"/>
      <c r="CCW72" s="349"/>
      <c r="CCX72" s="262"/>
      <c r="CCY72" s="262"/>
      <c r="CCZ72" s="262"/>
      <c r="CDA72" s="350"/>
      <c r="CDB72" s="262"/>
      <c r="CDC72" s="262"/>
      <c r="CDD72" s="262"/>
      <c r="CDE72" s="262"/>
      <c r="CDF72" s="262"/>
      <c r="CDG72" s="262"/>
      <c r="CDH72" s="262"/>
      <c r="CDI72" s="262"/>
      <c r="CDJ72" s="262"/>
      <c r="CDK72" s="1740"/>
      <c r="CDL72" s="1740"/>
      <c r="CDM72" s="1740"/>
      <c r="CDN72" s="349"/>
      <c r="CDO72" s="262"/>
      <c r="CDP72" s="262"/>
      <c r="CDQ72" s="262"/>
      <c r="CDR72" s="350"/>
      <c r="CDS72" s="262"/>
      <c r="CDT72" s="262"/>
      <c r="CDU72" s="262"/>
      <c r="CDV72" s="262"/>
      <c r="CDW72" s="262"/>
      <c r="CDX72" s="262"/>
      <c r="CDY72" s="262"/>
      <c r="CDZ72" s="262"/>
      <c r="CEA72" s="262"/>
      <c r="CEB72" s="1740"/>
      <c r="CEC72" s="1740"/>
      <c r="CED72" s="1740"/>
      <c r="CEE72" s="349"/>
      <c r="CEF72" s="262"/>
      <c r="CEG72" s="262"/>
      <c r="CEH72" s="262"/>
      <c r="CEI72" s="350"/>
      <c r="CEJ72" s="262"/>
      <c r="CEK72" s="262"/>
      <c r="CEL72" s="262"/>
      <c r="CEM72" s="262"/>
      <c r="CEN72" s="262"/>
      <c r="CEO72" s="262"/>
      <c r="CEP72" s="262"/>
      <c r="CEQ72" s="262"/>
      <c r="CER72" s="262"/>
      <c r="CES72" s="1740"/>
      <c r="CET72" s="1740"/>
      <c r="CEU72" s="1740"/>
      <c r="CEV72" s="349"/>
      <c r="CEW72" s="262"/>
      <c r="CEX72" s="262"/>
      <c r="CEY72" s="262"/>
      <c r="CEZ72" s="350"/>
      <c r="CFA72" s="262"/>
      <c r="CFB72" s="262"/>
      <c r="CFC72" s="262"/>
      <c r="CFD72" s="262"/>
      <c r="CFE72" s="262"/>
      <c r="CFF72" s="262"/>
      <c r="CFG72" s="262"/>
      <c r="CFH72" s="262"/>
      <c r="CFI72" s="262"/>
      <c r="CFJ72" s="1740"/>
      <c r="CFK72" s="1740"/>
      <c r="CFL72" s="1740"/>
      <c r="CFM72" s="349"/>
      <c r="CFN72" s="262"/>
      <c r="CFO72" s="262"/>
      <c r="CFP72" s="262"/>
      <c r="CFQ72" s="350"/>
      <c r="CFR72" s="262"/>
      <c r="CFS72" s="262"/>
      <c r="CFT72" s="262"/>
      <c r="CFU72" s="262"/>
      <c r="CFV72" s="262"/>
      <c r="CFW72" s="262"/>
      <c r="CFX72" s="262"/>
      <c r="CFY72" s="262"/>
      <c r="CFZ72" s="262"/>
      <c r="CGA72" s="1740"/>
      <c r="CGB72" s="1740"/>
      <c r="CGC72" s="1740"/>
      <c r="CGD72" s="349"/>
      <c r="CGE72" s="262"/>
      <c r="CGF72" s="262"/>
      <c r="CGG72" s="262"/>
      <c r="CGH72" s="350"/>
      <c r="CGI72" s="262"/>
      <c r="CGJ72" s="262"/>
      <c r="CGK72" s="262"/>
      <c r="CGL72" s="262"/>
      <c r="CGM72" s="262"/>
      <c r="CGN72" s="262"/>
      <c r="CGO72" s="262"/>
      <c r="CGP72" s="262"/>
      <c r="CGQ72" s="262"/>
      <c r="CGR72" s="1740"/>
      <c r="CGS72" s="1740"/>
      <c r="CGT72" s="1740"/>
      <c r="CGU72" s="349"/>
      <c r="CGV72" s="262"/>
      <c r="CGW72" s="262"/>
      <c r="CGX72" s="262"/>
      <c r="CGY72" s="350"/>
      <c r="CGZ72" s="262"/>
      <c r="CHA72" s="262"/>
      <c r="CHB72" s="262"/>
      <c r="CHC72" s="262"/>
      <c r="CHD72" s="262"/>
      <c r="CHE72" s="262"/>
      <c r="CHF72" s="262"/>
      <c r="CHG72" s="262"/>
      <c r="CHH72" s="262"/>
      <c r="CHI72" s="1740"/>
      <c r="CHJ72" s="1740"/>
      <c r="CHK72" s="1740"/>
      <c r="CHL72" s="349"/>
      <c r="CHM72" s="262"/>
      <c r="CHN72" s="262"/>
      <c r="CHO72" s="262"/>
      <c r="CHP72" s="350"/>
      <c r="CHQ72" s="262"/>
      <c r="CHR72" s="262"/>
      <c r="CHS72" s="262"/>
      <c r="CHT72" s="262"/>
      <c r="CHU72" s="262"/>
      <c r="CHV72" s="262"/>
      <c r="CHW72" s="262"/>
      <c r="CHX72" s="262"/>
      <c r="CHY72" s="262"/>
      <c r="CHZ72" s="1740"/>
      <c r="CIA72" s="1740"/>
      <c r="CIB72" s="1740"/>
      <c r="CIC72" s="349"/>
      <c r="CID72" s="262"/>
      <c r="CIE72" s="262"/>
      <c r="CIF72" s="262"/>
      <c r="CIG72" s="350"/>
      <c r="CIH72" s="262"/>
      <c r="CII72" s="262"/>
      <c r="CIJ72" s="262"/>
      <c r="CIK72" s="262"/>
      <c r="CIL72" s="262"/>
      <c r="CIM72" s="262"/>
      <c r="CIN72" s="262"/>
      <c r="CIO72" s="262"/>
      <c r="CIP72" s="262"/>
      <c r="CIQ72" s="1740"/>
      <c r="CIR72" s="1740"/>
      <c r="CIS72" s="1740"/>
      <c r="CIT72" s="349"/>
      <c r="CIU72" s="262"/>
      <c r="CIV72" s="262"/>
      <c r="CIW72" s="262"/>
      <c r="CIX72" s="350"/>
      <c r="CIY72" s="262"/>
      <c r="CIZ72" s="262"/>
      <c r="CJA72" s="262"/>
      <c r="CJB72" s="262"/>
      <c r="CJC72" s="262"/>
      <c r="CJD72" s="262"/>
      <c r="CJE72" s="262"/>
      <c r="CJF72" s="262"/>
      <c r="CJG72" s="262"/>
      <c r="CJH72" s="1740"/>
      <c r="CJI72" s="1740"/>
      <c r="CJJ72" s="1740"/>
      <c r="CJK72" s="349"/>
      <c r="CJL72" s="262"/>
      <c r="CJM72" s="262"/>
      <c r="CJN72" s="262"/>
      <c r="CJO72" s="350"/>
      <c r="CJP72" s="262"/>
      <c r="CJQ72" s="262"/>
      <c r="CJR72" s="262"/>
      <c r="CJS72" s="262"/>
      <c r="CJT72" s="262"/>
      <c r="CJU72" s="262"/>
      <c r="CJV72" s="262"/>
      <c r="CJW72" s="262"/>
      <c r="CJX72" s="262"/>
      <c r="CJY72" s="1740"/>
      <c r="CJZ72" s="1740"/>
      <c r="CKA72" s="1740"/>
      <c r="CKB72" s="349"/>
      <c r="CKC72" s="262"/>
      <c r="CKD72" s="262"/>
      <c r="CKE72" s="262"/>
      <c r="CKF72" s="350"/>
      <c r="CKG72" s="262"/>
      <c r="CKH72" s="262"/>
      <c r="CKI72" s="262"/>
      <c r="CKJ72" s="262"/>
      <c r="CKK72" s="262"/>
      <c r="CKL72" s="262"/>
      <c r="CKM72" s="262"/>
      <c r="CKN72" s="262"/>
      <c r="CKO72" s="262"/>
      <c r="CKP72" s="1740"/>
      <c r="CKQ72" s="1740"/>
      <c r="CKR72" s="1740"/>
      <c r="CKS72" s="349"/>
      <c r="CKT72" s="262"/>
      <c r="CKU72" s="262"/>
      <c r="CKV72" s="262"/>
      <c r="CKW72" s="350"/>
      <c r="CKX72" s="262"/>
      <c r="CKY72" s="262"/>
      <c r="CKZ72" s="262"/>
      <c r="CLA72" s="262"/>
      <c r="CLB72" s="262"/>
      <c r="CLC72" s="262"/>
      <c r="CLD72" s="262"/>
      <c r="CLE72" s="262"/>
      <c r="CLF72" s="262"/>
      <c r="CLG72" s="1740"/>
      <c r="CLH72" s="1740"/>
      <c r="CLI72" s="1740"/>
      <c r="CLJ72" s="349"/>
      <c r="CLK72" s="262"/>
      <c r="CLL72" s="262"/>
      <c r="CLM72" s="262"/>
      <c r="CLN72" s="350"/>
      <c r="CLO72" s="262"/>
      <c r="CLP72" s="262"/>
      <c r="CLQ72" s="262"/>
      <c r="CLR72" s="262"/>
      <c r="CLS72" s="262"/>
      <c r="CLT72" s="262"/>
      <c r="CLU72" s="262"/>
      <c r="CLV72" s="262"/>
      <c r="CLW72" s="262"/>
      <c r="CLX72" s="1740"/>
      <c r="CLY72" s="1740"/>
      <c r="CLZ72" s="1740"/>
      <c r="CMA72" s="349"/>
      <c r="CMB72" s="262"/>
      <c r="CMC72" s="262"/>
      <c r="CMD72" s="262"/>
      <c r="CME72" s="350"/>
      <c r="CMF72" s="262"/>
      <c r="CMG72" s="262"/>
      <c r="CMH72" s="262"/>
      <c r="CMI72" s="262"/>
      <c r="CMJ72" s="262"/>
      <c r="CMK72" s="262"/>
      <c r="CML72" s="262"/>
      <c r="CMM72" s="262"/>
      <c r="CMN72" s="262"/>
      <c r="CMO72" s="1740"/>
      <c r="CMP72" s="1740"/>
      <c r="CMQ72" s="1740"/>
      <c r="CMR72" s="349"/>
      <c r="CMS72" s="262"/>
      <c r="CMT72" s="262"/>
      <c r="CMU72" s="262"/>
      <c r="CMV72" s="350"/>
      <c r="CMW72" s="262"/>
      <c r="CMX72" s="262"/>
      <c r="CMY72" s="262"/>
      <c r="CMZ72" s="262"/>
      <c r="CNA72" s="262"/>
      <c r="CNB72" s="262"/>
      <c r="CNC72" s="262"/>
      <c r="CND72" s="262"/>
      <c r="CNE72" s="262"/>
      <c r="CNF72" s="1740"/>
      <c r="CNG72" s="1740"/>
      <c r="CNH72" s="1740"/>
      <c r="CNI72" s="349"/>
      <c r="CNJ72" s="262"/>
      <c r="CNK72" s="262"/>
      <c r="CNL72" s="262"/>
      <c r="CNM72" s="350"/>
      <c r="CNN72" s="262"/>
      <c r="CNO72" s="262"/>
      <c r="CNP72" s="262"/>
      <c r="CNQ72" s="262"/>
      <c r="CNR72" s="262"/>
      <c r="CNS72" s="262"/>
      <c r="CNT72" s="262"/>
      <c r="CNU72" s="262"/>
      <c r="CNV72" s="262"/>
      <c r="CNW72" s="1740"/>
      <c r="CNX72" s="1740"/>
      <c r="CNY72" s="1740"/>
      <c r="CNZ72" s="349"/>
      <c r="COA72" s="262"/>
      <c r="COB72" s="262"/>
      <c r="COC72" s="262"/>
      <c r="COD72" s="350"/>
      <c r="COE72" s="262"/>
      <c r="COF72" s="262"/>
      <c r="COG72" s="262"/>
      <c r="COH72" s="262"/>
      <c r="COI72" s="262"/>
      <c r="COJ72" s="262"/>
      <c r="COK72" s="262"/>
      <c r="COL72" s="262"/>
      <c r="COM72" s="262"/>
      <c r="CON72" s="1740"/>
      <c r="COO72" s="1740"/>
      <c r="COP72" s="1740"/>
      <c r="COQ72" s="349"/>
      <c r="COR72" s="262"/>
      <c r="COS72" s="262"/>
      <c r="COT72" s="262"/>
      <c r="COU72" s="350"/>
      <c r="COV72" s="262"/>
      <c r="COW72" s="262"/>
      <c r="COX72" s="262"/>
      <c r="COY72" s="262"/>
      <c r="COZ72" s="262"/>
      <c r="CPA72" s="262"/>
      <c r="CPB72" s="262"/>
      <c r="CPC72" s="262"/>
      <c r="CPD72" s="262"/>
      <c r="CPE72" s="1740"/>
      <c r="CPF72" s="1740"/>
      <c r="CPG72" s="1740"/>
      <c r="CPH72" s="349"/>
      <c r="CPI72" s="262"/>
      <c r="CPJ72" s="262"/>
      <c r="CPK72" s="262"/>
      <c r="CPL72" s="350"/>
      <c r="CPM72" s="262"/>
      <c r="CPN72" s="262"/>
      <c r="CPO72" s="262"/>
      <c r="CPP72" s="262"/>
      <c r="CPQ72" s="262"/>
      <c r="CPR72" s="262"/>
      <c r="CPS72" s="262"/>
      <c r="CPT72" s="262"/>
      <c r="CPU72" s="262"/>
      <c r="CPV72" s="1740"/>
      <c r="CPW72" s="1740"/>
      <c r="CPX72" s="1740"/>
      <c r="CPY72" s="349"/>
      <c r="CPZ72" s="262"/>
      <c r="CQA72" s="262"/>
      <c r="CQB72" s="262"/>
      <c r="CQC72" s="350"/>
      <c r="CQD72" s="262"/>
      <c r="CQE72" s="262"/>
      <c r="CQF72" s="262"/>
      <c r="CQG72" s="262"/>
      <c r="CQH72" s="262"/>
      <c r="CQI72" s="262"/>
      <c r="CQJ72" s="262"/>
      <c r="CQK72" s="262"/>
      <c r="CQL72" s="262"/>
      <c r="CQM72" s="1740"/>
      <c r="CQN72" s="1740"/>
      <c r="CQO72" s="1740"/>
      <c r="CQP72" s="349"/>
      <c r="CQQ72" s="262"/>
      <c r="CQR72" s="262"/>
      <c r="CQS72" s="262"/>
      <c r="CQT72" s="350"/>
      <c r="CQU72" s="262"/>
      <c r="CQV72" s="262"/>
      <c r="CQW72" s="262"/>
      <c r="CQX72" s="262"/>
      <c r="CQY72" s="262"/>
      <c r="CQZ72" s="262"/>
      <c r="CRA72" s="262"/>
      <c r="CRB72" s="262"/>
      <c r="CRC72" s="262"/>
      <c r="CRD72" s="1740"/>
      <c r="CRE72" s="1740"/>
      <c r="CRF72" s="1740"/>
      <c r="CRG72" s="349"/>
      <c r="CRH72" s="262"/>
      <c r="CRI72" s="262"/>
      <c r="CRJ72" s="262"/>
      <c r="CRK72" s="350"/>
      <c r="CRL72" s="262"/>
      <c r="CRM72" s="262"/>
      <c r="CRN72" s="262"/>
      <c r="CRO72" s="262"/>
      <c r="CRP72" s="262"/>
      <c r="CRQ72" s="262"/>
      <c r="CRR72" s="262"/>
      <c r="CRS72" s="262"/>
      <c r="CRT72" s="262"/>
      <c r="CRU72" s="1740"/>
      <c r="CRV72" s="1740"/>
      <c r="CRW72" s="1740"/>
      <c r="CRX72" s="349"/>
      <c r="CRY72" s="262"/>
      <c r="CRZ72" s="262"/>
      <c r="CSA72" s="262"/>
      <c r="CSB72" s="350"/>
      <c r="CSC72" s="262"/>
      <c r="CSD72" s="262"/>
      <c r="CSE72" s="262"/>
      <c r="CSF72" s="262"/>
      <c r="CSG72" s="262"/>
      <c r="CSH72" s="262"/>
      <c r="CSI72" s="262"/>
      <c r="CSJ72" s="262"/>
      <c r="CSK72" s="262"/>
      <c r="CSL72" s="1740"/>
      <c r="CSM72" s="1740"/>
      <c r="CSN72" s="1740"/>
      <c r="CSO72" s="349"/>
      <c r="CSP72" s="262"/>
      <c r="CSQ72" s="262"/>
      <c r="CSR72" s="262"/>
      <c r="CSS72" s="350"/>
      <c r="CST72" s="262"/>
      <c r="CSU72" s="262"/>
      <c r="CSV72" s="262"/>
      <c r="CSW72" s="262"/>
      <c r="CSX72" s="262"/>
      <c r="CSY72" s="262"/>
      <c r="CSZ72" s="262"/>
      <c r="CTA72" s="262"/>
      <c r="CTB72" s="262"/>
      <c r="CTC72" s="1740"/>
      <c r="CTD72" s="1740"/>
      <c r="CTE72" s="1740"/>
      <c r="CTF72" s="349"/>
      <c r="CTG72" s="262"/>
      <c r="CTH72" s="262"/>
      <c r="CTI72" s="262"/>
      <c r="CTJ72" s="350"/>
      <c r="CTK72" s="262"/>
      <c r="CTL72" s="262"/>
      <c r="CTM72" s="262"/>
      <c r="CTN72" s="262"/>
      <c r="CTO72" s="262"/>
      <c r="CTP72" s="262"/>
      <c r="CTQ72" s="262"/>
      <c r="CTR72" s="262"/>
      <c r="CTS72" s="262"/>
      <c r="CTT72" s="1740"/>
      <c r="CTU72" s="1740"/>
      <c r="CTV72" s="1740"/>
      <c r="CTW72" s="349"/>
      <c r="CTX72" s="262"/>
      <c r="CTY72" s="262"/>
      <c r="CTZ72" s="262"/>
      <c r="CUA72" s="350"/>
      <c r="CUB72" s="262"/>
      <c r="CUC72" s="262"/>
      <c r="CUD72" s="262"/>
      <c r="CUE72" s="262"/>
      <c r="CUF72" s="262"/>
      <c r="CUG72" s="262"/>
      <c r="CUH72" s="262"/>
      <c r="CUI72" s="262"/>
      <c r="CUJ72" s="262"/>
      <c r="CUK72" s="1740"/>
      <c r="CUL72" s="1740"/>
      <c r="CUM72" s="1740"/>
      <c r="CUN72" s="349"/>
      <c r="CUO72" s="262"/>
      <c r="CUP72" s="262"/>
      <c r="CUQ72" s="262"/>
      <c r="CUR72" s="350"/>
      <c r="CUS72" s="262"/>
      <c r="CUT72" s="262"/>
      <c r="CUU72" s="262"/>
      <c r="CUV72" s="262"/>
      <c r="CUW72" s="262"/>
      <c r="CUX72" s="262"/>
      <c r="CUY72" s="262"/>
      <c r="CUZ72" s="262"/>
      <c r="CVA72" s="262"/>
      <c r="CVB72" s="1740"/>
      <c r="CVC72" s="1740"/>
      <c r="CVD72" s="1740"/>
      <c r="CVE72" s="349"/>
      <c r="CVF72" s="262"/>
      <c r="CVG72" s="262"/>
      <c r="CVH72" s="262"/>
      <c r="CVI72" s="350"/>
      <c r="CVJ72" s="262"/>
      <c r="CVK72" s="262"/>
      <c r="CVL72" s="262"/>
      <c r="CVM72" s="262"/>
      <c r="CVN72" s="262"/>
      <c r="CVO72" s="262"/>
      <c r="CVP72" s="262"/>
      <c r="CVQ72" s="262"/>
      <c r="CVR72" s="262"/>
      <c r="CVS72" s="1740"/>
      <c r="CVT72" s="1740"/>
      <c r="CVU72" s="1740"/>
      <c r="CVV72" s="349"/>
      <c r="CVW72" s="262"/>
      <c r="CVX72" s="262"/>
      <c r="CVY72" s="262"/>
      <c r="CVZ72" s="350"/>
      <c r="CWA72" s="262"/>
      <c r="CWB72" s="262"/>
      <c r="CWC72" s="262"/>
      <c r="CWD72" s="262"/>
      <c r="CWE72" s="262"/>
      <c r="CWF72" s="262"/>
      <c r="CWG72" s="262"/>
      <c r="CWH72" s="262"/>
      <c r="CWI72" s="262"/>
      <c r="CWJ72" s="1740"/>
      <c r="CWK72" s="1740"/>
      <c r="CWL72" s="1740"/>
      <c r="CWM72" s="349"/>
      <c r="CWN72" s="262"/>
      <c r="CWO72" s="262"/>
      <c r="CWP72" s="262"/>
      <c r="CWQ72" s="350"/>
      <c r="CWR72" s="262"/>
      <c r="CWS72" s="262"/>
      <c r="CWT72" s="262"/>
      <c r="CWU72" s="262"/>
      <c r="CWV72" s="262"/>
      <c r="CWW72" s="262"/>
      <c r="CWX72" s="262"/>
      <c r="CWY72" s="262"/>
      <c r="CWZ72" s="262"/>
      <c r="CXA72" s="1740"/>
      <c r="CXB72" s="1740"/>
      <c r="CXC72" s="1740"/>
      <c r="CXD72" s="349"/>
      <c r="CXE72" s="262"/>
      <c r="CXF72" s="262"/>
      <c r="CXG72" s="262"/>
      <c r="CXH72" s="350"/>
      <c r="CXI72" s="262"/>
      <c r="CXJ72" s="262"/>
      <c r="CXK72" s="262"/>
      <c r="CXL72" s="262"/>
      <c r="CXM72" s="262"/>
      <c r="CXN72" s="262"/>
      <c r="CXO72" s="262"/>
      <c r="CXP72" s="262"/>
      <c r="CXQ72" s="262"/>
      <c r="CXR72" s="1740"/>
      <c r="CXS72" s="1740"/>
      <c r="CXT72" s="1740"/>
      <c r="CXU72" s="349"/>
      <c r="CXV72" s="262"/>
      <c r="CXW72" s="262"/>
      <c r="CXX72" s="262"/>
      <c r="CXY72" s="350"/>
      <c r="CXZ72" s="262"/>
      <c r="CYA72" s="262"/>
      <c r="CYB72" s="262"/>
      <c r="CYC72" s="262"/>
      <c r="CYD72" s="262"/>
      <c r="CYE72" s="262"/>
      <c r="CYF72" s="262"/>
      <c r="CYG72" s="262"/>
      <c r="CYH72" s="262"/>
      <c r="CYI72" s="1740"/>
      <c r="CYJ72" s="1740"/>
      <c r="CYK72" s="1740"/>
      <c r="CYL72" s="349"/>
      <c r="CYM72" s="262"/>
      <c r="CYN72" s="262"/>
      <c r="CYO72" s="262"/>
      <c r="CYP72" s="350"/>
      <c r="CYQ72" s="262"/>
      <c r="CYR72" s="262"/>
      <c r="CYS72" s="262"/>
      <c r="CYT72" s="262"/>
      <c r="CYU72" s="262"/>
      <c r="CYV72" s="262"/>
      <c r="CYW72" s="262"/>
      <c r="CYX72" s="262"/>
      <c r="CYY72" s="262"/>
      <c r="CYZ72" s="1740"/>
      <c r="CZA72" s="1740"/>
      <c r="CZB72" s="1740"/>
      <c r="CZC72" s="349"/>
      <c r="CZD72" s="262"/>
      <c r="CZE72" s="262"/>
      <c r="CZF72" s="262"/>
      <c r="CZG72" s="350"/>
      <c r="CZH72" s="262"/>
      <c r="CZI72" s="262"/>
      <c r="CZJ72" s="262"/>
      <c r="CZK72" s="262"/>
      <c r="CZL72" s="262"/>
      <c r="CZM72" s="262"/>
      <c r="CZN72" s="262"/>
      <c r="CZO72" s="262"/>
      <c r="CZP72" s="262"/>
      <c r="CZQ72" s="1740"/>
      <c r="CZR72" s="1740"/>
      <c r="CZS72" s="1740"/>
      <c r="CZT72" s="349"/>
      <c r="CZU72" s="262"/>
      <c r="CZV72" s="262"/>
      <c r="CZW72" s="262"/>
      <c r="CZX72" s="350"/>
      <c r="CZY72" s="262"/>
      <c r="CZZ72" s="262"/>
      <c r="DAA72" s="262"/>
      <c r="DAB72" s="262"/>
      <c r="DAC72" s="262"/>
      <c r="DAD72" s="262"/>
      <c r="DAE72" s="262"/>
      <c r="DAF72" s="262"/>
      <c r="DAG72" s="262"/>
      <c r="DAH72" s="1740"/>
      <c r="DAI72" s="1740"/>
      <c r="DAJ72" s="1740"/>
      <c r="DAK72" s="349"/>
      <c r="DAL72" s="262"/>
      <c r="DAM72" s="262"/>
      <c r="DAN72" s="262"/>
      <c r="DAO72" s="350"/>
      <c r="DAP72" s="262"/>
      <c r="DAQ72" s="262"/>
      <c r="DAR72" s="262"/>
      <c r="DAS72" s="262"/>
      <c r="DAT72" s="262"/>
      <c r="DAU72" s="262"/>
      <c r="DAV72" s="262"/>
      <c r="DAW72" s="262"/>
      <c r="DAX72" s="262"/>
      <c r="DAY72" s="1740"/>
      <c r="DAZ72" s="1740"/>
      <c r="DBA72" s="1740"/>
      <c r="DBB72" s="349"/>
      <c r="DBC72" s="262"/>
      <c r="DBD72" s="262"/>
      <c r="DBE72" s="262"/>
      <c r="DBF72" s="350"/>
      <c r="DBG72" s="262"/>
      <c r="DBH72" s="262"/>
      <c r="DBI72" s="262"/>
      <c r="DBJ72" s="262"/>
      <c r="DBK72" s="262"/>
      <c r="DBL72" s="262"/>
      <c r="DBM72" s="262"/>
      <c r="DBN72" s="262"/>
      <c r="DBO72" s="262"/>
      <c r="DBP72" s="1740"/>
      <c r="DBQ72" s="1740"/>
      <c r="DBR72" s="1740"/>
      <c r="DBS72" s="349"/>
      <c r="DBT72" s="262"/>
      <c r="DBU72" s="262"/>
      <c r="DBV72" s="262"/>
      <c r="DBW72" s="350"/>
      <c r="DBX72" s="262"/>
      <c r="DBY72" s="262"/>
      <c r="DBZ72" s="262"/>
      <c r="DCA72" s="262"/>
      <c r="DCB72" s="262"/>
      <c r="DCC72" s="262"/>
      <c r="DCD72" s="262"/>
      <c r="DCE72" s="262"/>
      <c r="DCF72" s="262"/>
      <c r="DCG72" s="1740"/>
      <c r="DCH72" s="1740"/>
      <c r="DCI72" s="1740"/>
      <c r="DCJ72" s="349"/>
      <c r="DCK72" s="262"/>
      <c r="DCL72" s="262"/>
      <c r="DCM72" s="262"/>
      <c r="DCN72" s="350"/>
      <c r="DCO72" s="262"/>
      <c r="DCP72" s="262"/>
      <c r="DCQ72" s="262"/>
      <c r="DCR72" s="262"/>
      <c r="DCS72" s="262"/>
      <c r="DCT72" s="262"/>
      <c r="DCU72" s="262"/>
      <c r="DCV72" s="262"/>
      <c r="DCW72" s="262"/>
      <c r="DCX72" s="1740"/>
      <c r="DCY72" s="1740"/>
      <c r="DCZ72" s="1740"/>
      <c r="DDA72" s="349"/>
      <c r="DDB72" s="262"/>
      <c r="DDC72" s="262"/>
      <c r="DDD72" s="262"/>
      <c r="DDE72" s="350"/>
      <c r="DDF72" s="262"/>
      <c r="DDG72" s="262"/>
      <c r="DDH72" s="262"/>
      <c r="DDI72" s="262"/>
      <c r="DDJ72" s="262"/>
      <c r="DDK72" s="262"/>
      <c r="DDL72" s="262"/>
      <c r="DDM72" s="262"/>
      <c r="DDN72" s="262"/>
      <c r="DDO72" s="1740"/>
      <c r="DDP72" s="1740"/>
      <c r="DDQ72" s="1740"/>
      <c r="DDR72" s="349"/>
      <c r="DDS72" s="262"/>
      <c r="DDT72" s="262"/>
      <c r="DDU72" s="262"/>
      <c r="DDV72" s="350"/>
      <c r="DDW72" s="262"/>
      <c r="DDX72" s="262"/>
      <c r="DDY72" s="262"/>
      <c r="DDZ72" s="262"/>
      <c r="DEA72" s="262"/>
      <c r="DEB72" s="262"/>
      <c r="DEC72" s="262"/>
      <c r="DED72" s="262"/>
      <c r="DEE72" s="262"/>
      <c r="DEF72" s="1740"/>
      <c r="DEG72" s="1740"/>
      <c r="DEH72" s="1740"/>
      <c r="DEI72" s="349"/>
      <c r="DEJ72" s="262"/>
      <c r="DEK72" s="262"/>
      <c r="DEL72" s="262"/>
      <c r="DEM72" s="350"/>
      <c r="DEN72" s="262"/>
      <c r="DEO72" s="262"/>
      <c r="DEP72" s="262"/>
      <c r="DEQ72" s="262"/>
      <c r="DER72" s="262"/>
      <c r="DES72" s="262"/>
      <c r="DET72" s="262"/>
      <c r="DEU72" s="262"/>
      <c r="DEV72" s="262"/>
      <c r="DEW72" s="1740"/>
      <c r="DEX72" s="1740"/>
      <c r="DEY72" s="1740"/>
      <c r="DEZ72" s="349"/>
      <c r="DFA72" s="262"/>
      <c r="DFB72" s="262"/>
      <c r="DFC72" s="262"/>
      <c r="DFD72" s="350"/>
      <c r="DFE72" s="262"/>
      <c r="DFF72" s="262"/>
      <c r="DFG72" s="262"/>
      <c r="DFH72" s="262"/>
      <c r="DFI72" s="262"/>
      <c r="DFJ72" s="262"/>
      <c r="DFK72" s="262"/>
      <c r="DFL72" s="262"/>
      <c r="DFM72" s="262"/>
      <c r="DFN72" s="1740"/>
      <c r="DFO72" s="1740"/>
      <c r="DFP72" s="1740"/>
      <c r="DFQ72" s="349"/>
      <c r="DFR72" s="262"/>
      <c r="DFS72" s="262"/>
      <c r="DFT72" s="262"/>
      <c r="DFU72" s="350"/>
      <c r="DFV72" s="262"/>
      <c r="DFW72" s="262"/>
      <c r="DFX72" s="262"/>
      <c r="DFY72" s="262"/>
      <c r="DFZ72" s="262"/>
      <c r="DGA72" s="262"/>
      <c r="DGB72" s="262"/>
      <c r="DGC72" s="262"/>
      <c r="DGD72" s="262"/>
      <c r="DGE72" s="1740"/>
      <c r="DGF72" s="1740"/>
      <c r="DGG72" s="1740"/>
      <c r="DGH72" s="349"/>
      <c r="DGI72" s="262"/>
      <c r="DGJ72" s="262"/>
      <c r="DGK72" s="262"/>
      <c r="DGL72" s="350"/>
      <c r="DGM72" s="262"/>
      <c r="DGN72" s="262"/>
      <c r="DGO72" s="262"/>
      <c r="DGP72" s="262"/>
      <c r="DGQ72" s="262"/>
      <c r="DGR72" s="262"/>
      <c r="DGS72" s="262"/>
      <c r="DGT72" s="262"/>
      <c r="DGU72" s="262"/>
      <c r="DGV72" s="1740"/>
      <c r="DGW72" s="1740"/>
      <c r="DGX72" s="1740"/>
      <c r="DGY72" s="349"/>
      <c r="DGZ72" s="262"/>
      <c r="DHA72" s="262"/>
      <c r="DHB72" s="262"/>
      <c r="DHC72" s="350"/>
      <c r="DHD72" s="262"/>
      <c r="DHE72" s="262"/>
      <c r="DHF72" s="262"/>
      <c r="DHG72" s="262"/>
      <c r="DHH72" s="262"/>
      <c r="DHI72" s="262"/>
      <c r="DHJ72" s="262"/>
      <c r="DHK72" s="262"/>
      <c r="DHL72" s="262"/>
      <c r="DHM72" s="1740"/>
      <c r="DHN72" s="1740"/>
      <c r="DHO72" s="1740"/>
      <c r="DHP72" s="349"/>
      <c r="DHQ72" s="262"/>
      <c r="DHR72" s="262"/>
      <c r="DHS72" s="262"/>
      <c r="DHT72" s="350"/>
      <c r="DHU72" s="262"/>
      <c r="DHV72" s="262"/>
      <c r="DHW72" s="262"/>
      <c r="DHX72" s="262"/>
      <c r="DHY72" s="262"/>
      <c r="DHZ72" s="262"/>
      <c r="DIA72" s="262"/>
      <c r="DIB72" s="262"/>
      <c r="DIC72" s="262"/>
      <c r="DID72" s="1740"/>
      <c r="DIE72" s="1740"/>
      <c r="DIF72" s="1740"/>
      <c r="DIG72" s="349"/>
      <c r="DIH72" s="262"/>
      <c r="DII72" s="262"/>
      <c r="DIJ72" s="262"/>
      <c r="DIK72" s="350"/>
      <c r="DIL72" s="262"/>
      <c r="DIM72" s="262"/>
      <c r="DIN72" s="262"/>
      <c r="DIO72" s="262"/>
      <c r="DIP72" s="262"/>
      <c r="DIQ72" s="262"/>
      <c r="DIR72" s="262"/>
      <c r="DIS72" s="262"/>
      <c r="DIT72" s="262"/>
      <c r="DIU72" s="1740"/>
      <c r="DIV72" s="1740"/>
      <c r="DIW72" s="1740"/>
      <c r="DIX72" s="349"/>
      <c r="DIY72" s="262"/>
      <c r="DIZ72" s="262"/>
      <c r="DJA72" s="262"/>
      <c r="DJB72" s="350"/>
      <c r="DJC72" s="262"/>
      <c r="DJD72" s="262"/>
      <c r="DJE72" s="262"/>
      <c r="DJF72" s="262"/>
      <c r="DJG72" s="262"/>
      <c r="DJH72" s="262"/>
      <c r="DJI72" s="262"/>
      <c r="DJJ72" s="262"/>
      <c r="DJK72" s="262"/>
      <c r="DJL72" s="1740"/>
      <c r="DJM72" s="1740"/>
      <c r="DJN72" s="1740"/>
      <c r="DJO72" s="349"/>
      <c r="DJP72" s="262"/>
      <c r="DJQ72" s="262"/>
      <c r="DJR72" s="262"/>
      <c r="DJS72" s="350"/>
      <c r="DJT72" s="262"/>
      <c r="DJU72" s="262"/>
      <c r="DJV72" s="262"/>
      <c r="DJW72" s="262"/>
      <c r="DJX72" s="262"/>
      <c r="DJY72" s="262"/>
      <c r="DJZ72" s="262"/>
      <c r="DKA72" s="262"/>
      <c r="DKB72" s="262"/>
      <c r="DKC72" s="1740"/>
      <c r="DKD72" s="1740"/>
      <c r="DKE72" s="1740"/>
      <c r="DKF72" s="349"/>
      <c r="DKG72" s="262"/>
      <c r="DKH72" s="262"/>
      <c r="DKI72" s="262"/>
      <c r="DKJ72" s="350"/>
      <c r="DKK72" s="262"/>
      <c r="DKL72" s="262"/>
      <c r="DKM72" s="262"/>
      <c r="DKN72" s="262"/>
      <c r="DKO72" s="262"/>
      <c r="DKP72" s="262"/>
      <c r="DKQ72" s="262"/>
      <c r="DKR72" s="262"/>
      <c r="DKS72" s="262"/>
      <c r="DKT72" s="1740"/>
      <c r="DKU72" s="1740"/>
      <c r="DKV72" s="1740"/>
      <c r="DKW72" s="349"/>
      <c r="DKX72" s="262"/>
      <c r="DKY72" s="262"/>
      <c r="DKZ72" s="262"/>
      <c r="DLA72" s="350"/>
      <c r="DLB72" s="262"/>
      <c r="DLC72" s="262"/>
      <c r="DLD72" s="262"/>
      <c r="DLE72" s="262"/>
      <c r="DLF72" s="262"/>
      <c r="DLG72" s="262"/>
      <c r="DLH72" s="262"/>
      <c r="DLI72" s="262"/>
      <c r="DLJ72" s="262"/>
      <c r="DLK72" s="1740"/>
      <c r="DLL72" s="1740"/>
      <c r="DLM72" s="1740"/>
      <c r="DLN72" s="349"/>
      <c r="DLO72" s="262"/>
      <c r="DLP72" s="262"/>
      <c r="DLQ72" s="262"/>
      <c r="DLR72" s="350"/>
      <c r="DLS72" s="262"/>
      <c r="DLT72" s="262"/>
      <c r="DLU72" s="262"/>
      <c r="DLV72" s="262"/>
      <c r="DLW72" s="262"/>
      <c r="DLX72" s="262"/>
      <c r="DLY72" s="262"/>
      <c r="DLZ72" s="262"/>
      <c r="DMA72" s="262"/>
      <c r="DMB72" s="1740"/>
      <c r="DMC72" s="1740"/>
      <c r="DMD72" s="1740"/>
      <c r="DME72" s="349"/>
      <c r="DMF72" s="262"/>
      <c r="DMG72" s="262"/>
      <c r="DMH72" s="262"/>
      <c r="DMI72" s="350"/>
      <c r="DMJ72" s="262"/>
      <c r="DMK72" s="262"/>
      <c r="DML72" s="262"/>
      <c r="DMM72" s="262"/>
      <c r="DMN72" s="262"/>
      <c r="DMO72" s="262"/>
      <c r="DMP72" s="262"/>
      <c r="DMQ72" s="262"/>
      <c r="DMR72" s="262"/>
      <c r="DMS72" s="1740"/>
      <c r="DMT72" s="1740"/>
      <c r="DMU72" s="1740"/>
      <c r="DMV72" s="349"/>
      <c r="DMW72" s="262"/>
      <c r="DMX72" s="262"/>
      <c r="DMY72" s="262"/>
      <c r="DMZ72" s="350"/>
      <c r="DNA72" s="262"/>
      <c r="DNB72" s="262"/>
      <c r="DNC72" s="262"/>
      <c r="DND72" s="262"/>
      <c r="DNE72" s="262"/>
      <c r="DNF72" s="262"/>
      <c r="DNG72" s="262"/>
      <c r="DNH72" s="262"/>
      <c r="DNI72" s="262"/>
      <c r="DNJ72" s="1740"/>
      <c r="DNK72" s="1740"/>
      <c r="DNL72" s="1740"/>
      <c r="DNM72" s="349"/>
      <c r="DNN72" s="262"/>
      <c r="DNO72" s="262"/>
      <c r="DNP72" s="262"/>
      <c r="DNQ72" s="350"/>
      <c r="DNR72" s="262"/>
      <c r="DNS72" s="262"/>
      <c r="DNT72" s="262"/>
      <c r="DNU72" s="262"/>
      <c r="DNV72" s="262"/>
      <c r="DNW72" s="262"/>
      <c r="DNX72" s="262"/>
      <c r="DNY72" s="262"/>
      <c r="DNZ72" s="262"/>
      <c r="DOA72" s="1740"/>
      <c r="DOB72" s="1740"/>
      <c r="DOC72" s="1740"/>
      <c r="DOD72" s="349"/>
      <c r="DOE72" s="262"/>
      <c r="DOF72" s="262"/>
      <c r="DOG72" s="262"/>
      <c r="DOH72" s="350"/>
      <c r="DOI72" s="262"/>
      <c r="DOJ72" s="262"/>
      <c r="DOK72" s="262"/>
      <c r="DOL72" s="262"/>
      <c r="DOM72" s="262"/>
      <c r="DON72" s="262"/>
      <c r="DOO72" s="262"/>
      <c r="DOP72" s="262"/>
      <c r="DOQ72" s="262"/>
      <c r="DOR72" s="1740"/>
      <c r="DOS72" s="1740"/>
      <c r="DOT72" s="1740"/>
      <c r="DOU72" s="349"/>
      <c r="DOV72" s="262"/>
      <c r="DOW72" s="262"/>
      <c r="DOX72" s="262"/>
      <c r="DOY72" s="350"/>
      <c r="DOZ72" s="262"/>
      <c r="DPA72" s="262"/>
      <c r="DPB72" s="262"/>
      <c r="DPC72" s="262"/>
      <c r="DPD72" s="262"/>
      <c r="DPE72" s="262"/>
      <c r="DPF72" s="262"/>
      <c r="DPG72" s="262"/>
      <c r="DPH72" s="262"/>
      <c r="DPI72" s="1740"/>
      <c r="DPJ72" s="1740"/>
      <c r="DPK72" s="1740"/>
      <c r="DPL72" s="349"/>
      <c r="DPM72" s="262"/>
      <c r="DPN72" s="262"/>
      <c r="DPO72" s="262"/>
      <c r="DPP72" s="350"/>
      <c r="DPQ72" s="262"/>
      <c r="DPR72" s="262"/>
      <c r="DPS72" s="262"/>
      <c r="DPT72" s="262"/>
      <c r="DPU72" s="262"/>
      <c r="DPV72" s="262"/>
      <c r="DPW72" s="262"/>
      <c r="DPX72" s="262"/>
      <c r="DPY72" s="262"/>
      <c r="DPZ72" s="1740"/>
      <c r="DQA72" s="1740"/>
      <c r="DQB72" s="1740"/>
      <c r="DQC72" s="349"/>
      <c r="DQD72" s="262"/>
      <c r="DQE72" s="262"/>
      <c r="DQF72" s="262"/>
      <c r="DQG72" s="350"/>
      <c r="DQH72" s="262"/>
      <c r="DQI72" s="262"/>
      <c r="DQJ72" s="262"/>
      <c r="DQK72" s="262"/>
      <c r="DQL72" s="262"/>
      <c r="DQM72" s="262"/>
      <c r="DQN72" s="262"/>
      <c r="DQO72" s="262"/>
      <c r="DQP72" s="262"/>
      <c r="DQQ72" s="1740"/>
      <c r="DQR72" s="1740"/>
      <c r="DQS72" s="1740"/>
      <c r="DQT72" s="349"/>
      <c r="DQU72" s="262"/>
      <c r="DQV72" s="262"/>
      <c r="DQW72" s="262"/>
      <c r="DQX72" s="350"/>
      <c r="DQY72" s="262"/>
      <c r="DQZ72" s="262"/>
      <c r="DRA72" s="262"/>
      <c r="DRB72" s="262"/>
      <c r="DRC72" s="262"/>
      <c r="DRD72" s="262"/>
      <c r="DRE72" s="262"/>
      <c r="DRF72" s="262"/>
      <c r="DRG72" s="262"/>
      <c r="DRH72" s="1740"/>
      <c r="DRI72" s="1740"/>
      <c r="DRJ72" s="1740"/>
      <c r="DRK72" s="349"/>
      <c r="DRL72" s="262"/>
      <c r="DRM72" s="262"/>
      <c r="DRN72" s="262"/>
      <c r="DRO72" s="350"/>
      <c r="DRP72" s="262"/>
      <c r="DRQ72" s="262"/>
      <c r="DRR72" s="262"/>
      <c r="DRS72" s="262"/>
      <c r="DRT72" s="262"/>
      <c r="DRU72" s="262"/>
      <c r="DRV72" s="262"/>
      <c r="DRW72" s="262"/>
      <c r="DRX72" s="262"/>
      <c r="DRY72" s="1740"/>
      <c r="DRZ72" s="1740"/>
      <c r="DSA72" s="1740"/>
      <c r="DSB72" s="349"/>
      <c r="DSC72" s="262"/>
      <c r="DSD72" s="262"/>
      <c r="DSE72" s="262"/>
      <c r="DSF72" s="350"/>
      <c r="DSG72" s="262"/>
      <c r="DSH72" s="262"/>
      <c r="DSI72" s="262"/>
      <c r="DSJ72" s="262"/>
      <c r="DSK72" s="262"/>
      <c r="DSL72" s="262"/>
      <c r="DSM72" s="262"/>
      <c r="DSN72" s="262"/>
      <c r="DSO72" s="262"/>
      <c r="DSP72" s="1740"/>
      <c r="DSQ72" s="1740"/>
      <c r="DSR72" s="1740"/>
      <c r="DSS72" s="349"/>
      <c r="DST72" s="262"/>
      <c r="DSU72" s="262"/>
      <c r="DSV72" s="262"/>
      <c r="DSW72" s="350"/>
      <c r="DSX72" s="262"/>
      <c r="DSY72" s="262"/>
      <c r="DSZ72" s="262"/>
      <c r="DTA72" s="262"/>
      <c r="DTB72" s="262"/>
      <c r="DTC72" s="262"/>
      <c r="DTD72" s="262"/>
      <c r="DTE72" s="262"/>
      <c r="DTF72" s="262"/>
      <c r="DTG72" s="1740"/>
      <c r="DTH72" s="1740"/>
      <c r="DTI72" s="1740"/>
      <c r="DTJ72" s="349"/>
      <c r="DTK72" s="262"/>
      <c r="DTL72" s="262"/>
      <c r="DTM72" s="262"/>
      <c r="DTN72" s="350"/>
      <c r="DTO72" s="262"/>
      <c r="DTP72" s="262"/>
      <c r="DTQ72" s="262"/>
      <c r="DTR72" s="262"/>
      <c r="DTS72" s="262"/>
      <c r="DTT72" s="262"/>
      <c r="DTU72" s="262"/>
      <c r="DTV72" s="262"/>
      <c r="DTW72" s="262"/>
      <c r="DTX72" s="1740"/>
      <c r="DTY72" s="1740"/>
      <c r="DTZ72" s="1740"/>
      <c r="DUA72" s="349"/>
      <c r="DUB72" s="262"/>
      <c r="DUC72" s="262"/>
      <c r="DUD72" s="262"/>
      <c r="DUE72" s="350"/>
      <c r="DUF72" s="262"/>
      <c r="DUG72" s="262"/>
      <c r="DUH72" s="262"/>
      <c r="DUI72" s="262"/>
      <c r="DUJ72" s="262"/>
      <c r="DUK72" s="262"/>
      <c r="DUL72" s="262"/>
      <c r="DUM72" s="262"/>
      <c r="DUN72" s="262"/>
      <c r="DUO72" s="1740"/>
      <c r="DUP72" s="1740"/>
      <c r="DUQ72" s="1740"/>
      <c r="DUR72" s="349"/>
      <c r="DUS72" s="262"/>
      <c r="DUT72" s="262"/>
      <c r="DUU72" s="262"/>
      <c r="DUV72" s="350"/>
      <c r="DUW72" s="262"/>
      <c r="DUX72" s="262"/>
      <c r="DUY72" s="262"/>
      <c r="DUZ72" s="262"/>
      <c r="DVA72" s="262"/>
      <c r="DVB72" s="262"/>
      <c r="DVC72" s="262"/>
      <c r="DVD72" s="262"/>
      <c r="DVE72" s="262"/>
      <c r="DVF72" s="1740"/>
      <c r="DVG72" s="1740"/>
      <c r="DVH72" s="1740"/>
      <c r="DVI72" s="349"/>
      <c r="DVJ72" s="262"/>
      <c r="DVK72" s="262"/>
      <c r="DVL72" s="262"/>
      <c r="DVM72" s="350"/>
      <c r="DVN72" s="262"/>
      <c r="DVO72" s="262"/>
      <c r="DVP72" s="262"/>
      <c r="DVQ72" s="262"/>
      <c r="DVR72" s="262"/>
      <c r="DVS72" s="262"/>
      <c r="DVT72" s="262"/>
      <c r="DVU72" s="262"/>
      <c r="DVV72" s="262"/>
      <c r="DVW72" s="1740"/>
      <c r="DVX72" s="1740"/>
      <c r="DVY72" s="1740"/>
      <c r="DVZ72" s="349"/>
      <c r="DWA72" s="262"/>
      <c r="DWB72" s="262"/>
      <c r="DWC72" s="262"/>
      <c r="DWD72" s="350"/>
      <c r="DWE72" s="262"/>
      <c r="DWF72" s="262"/>
      <c r="DWG72" s="262"/>
      <c r="DWH72" s="262"/>
      <c r="DWI72" s="262"/>
      <c r="DWJ72" s="262"/>
      <c r="DWK72" s="262"/>
      <c r="DWL72" s="262"/>
      <c r="DWM72" s="262"/>
      <c r="DWN72" s="1740"/>
      <c r="DWO72" s="1740"/>
      <c r="DWP72" s="1740"/>
      <c r="DWQ72" s="349"/>
      <c r="DWR72" s="262"/>
      <c r="DWS72" s="262"/>
      <c r="DWT72" s="262"/>
      <c r="DWU72" s="350"/>
      <c r="DWV72" s="262"/>
      <c r="DWW72" s="262"/>
      <c r="DWX72" s="262"/>
      <c r="DWY72" s="262"/>
      <c r="DWZ72" s="262"/>
      <c r="DXA72" s="262"/>
      <c r="DXB72" s="262"/>
      <c r="DXC72" s="262"/>
      <c r="DXD72" s="262"/>
      <c r="DXE72" s="1740"/>
      <c r="DXF72" s="1740"/>
      <c r="DXG72" s="1740"/>
      <c r="DXH72" s="349"/>
      <c r="DXI72" s="262"/>
      <c r="DXJ72" s="262"/>
      <c r="DXK72" s="262"/>
      <c r="DXL72" s="350"/>
      <c r="DXM72" s="262"/>
      <c r="DXN72" s="262"/>
      <c r="DXO72" s="262"/>
      <c r="DXP72" s="262"/>
      <c r="DXQ72" s="262"/>
      <c r="DXR72" s="262"/>
      <c r="DXS72" s="262"/>
      <c r="DXT72" s="262"/>
      <c r="DXU72" s="262"/>
      <c r="DXV72" s="1740"/>
      <c r="DXW72" s="1740"/>
      <c r="DXX72" s="1740"/>
      <c r="DXY72" s="349"/>
      <c r="DXZ72" s="262"/>
      <c r="DYA72" s="262"/>
      <c r="DYB72" s="262"/>
      <c r="DYC72" s="350"/>
      <c r="DYD72" s="262"/>
      <c r="DYE72" s="262"/>
      <c r="DYF72" s="262"/>
      <c r="DYG72" s="262"/>
      <c r="DYH72" s="262"/>
      <c r="DYI72" s="262"/>
      <c r="DYJ72" s="262"/>
      <c r="DYK72" s="262"/>
      <c r="DYL72" s="262"/>
      <c r="DYM72" s="1740"/>
      <c r="DYN72" s="1740"/>
      <c r="DYO72" s="1740"/>
      <c r="DYP72" s="349"/>
      <c r="DYQ72" s="262"/>
      <c r="DYR72" s="262"/>
      <c r="DYS72" s="262"/>
      <c r="DYT72" s="350"/>
      <c r="DYU72" s="262"/>
      <c r="DYV72" s="262"/>
      <c r="DYW72" s="262"/>
      <c r="DYX72" s="262"/>
      <c r="DYY72" s="262"/>
      <c r="DYZ72" s="262"/>
      <c r="DZA72" s="262"/>
      <c r="DZB72" s="262"/>
      <c r="DZC72" s="262"/>
      <c r="DZD72" s="1740"/>
      <c r="DZE72" s="1740"/>
      <c r="DZF72" s="1740"/>
      <c r="DZG72" s="349"/>
      <c r="DZH72" s="262"/>
      <c r="DZI72" s="262"/>
      <c r="DZJ72" s="262"/>
      <c r="DZK72" s="350"/>
      <c r="DZL72" s="262"/>
      <c r="DZM72" s="262"/>
      <c r="DZN72" s="262"/>
      <c r="DZO72" s="262"/>
      <c r="DZP72" s="262"/>
      <c r="DZQ72" s="262"/>
      <c r="DZR72" s="262"/>
      <c r="DZS72" s="262"/>
      <c r="DZT72" s="262"/>
      <c r="DZU72" s="1740"/>
      <c r="DZV72" s="1740"/>
      <c r="DZW72" s="1740"/>
      <c r="DZX72" s="349"/>
      <c r="DZY72" s="262"/>
      <c r="DZZ72" s="262"/>
      <c r="EAA72" s="262"/>
      <c r="EAB72" s="350"/>
      <c r="EAC72" s="262"/>
      <c r="EAD72" s="262"/>
      <c r="EAE72" s="262"/>
      <c r="EAF72" s="262"/>
      <c r="EAG72" s="262"/>
      <c r="EAH72" s="262"/>
      <c r="EAI72" s="262"/>
      <c r="EAJ72" s="262"/>
      <c r="EAK72" s="262"/>
      <c r="EAL72" s="1740"/>
      <c r="EAM72" s="1740"/>
      <c r="EAN72" s="1740"/>
      <c r="EAO72" s="349"/>
      <c r="EAP72" s="262"/>
      <c r="EAQ72" s="262"/>
      <c r="EAR72" s="262"/>
      <c r="EAS72" s="350"/>
      <c r="EAT72" s="262"/>
      <c r="EAU72" s="262"/>
      <c r="EAV72" s="262"/>
      <c r="EAW72" s="262"/>
      <c r="EAX72" s="262"/>
      <c r="EAY72" s="262"/>
      <c r="EAZ72" s="262"/>
      <c r="EBA72" s="262"/>
      <c r="EBB72" s="262"/>
      <c r="EBC72" s="1740"/>
      <c r="EBD72" s="1740"/>
      <c r="EBE72" s="1740"/>
      <c r="EBF72" s="349"/>
      <c r="EBG72" s="262"/>
      <c r="EBH72" s="262"/>
      <c r="EBI72" s="262"/>
      <c r="EBJ72" s="350"/>
      <c r="EBK72" s="262"/>
      <c r="EBL72" s="262"/>
      <c r="EBM72" s="262"/>
      <c r="EBN72" s="262"/>
      <c r="EBO72" s="262"/>
      <c r="EBP72" s="262"/>
      <c r="EBQ72" s="262"/>
      <c r="EBR72" s="262"/>
      <c r="EBS72" s="262"/>
      <c r="EBT72" s="1740"/>
      <c r="EBU72" s="1740"/>
      <c r="EBV72" s="1740"/>
      <c r="EBW72" s="349"/>
      <c r="EBX72" s="262"/>
      <c r="EBY72" s="262"/>
      <c r="EBZ72" s="262"/>
      <c r="ECA72" s="350"/>
      <c r="ECB72" s="262"/>
      <c r="ECC72" s="262"/>
      <c r="ECD72" s="262"/>
      <c r="ECE72" s="262"/>
      <c r="ECF72" s="262"/>
      <c r="ECG72" s="262"/>
      <c r="ECH72" s="262"/>
      <c r="ECI72" s="262"/>
      <c r="ECJ72" s="262"/>
      <c r="ECK72" s="1740"/>
      <c r="ECL72" s="1740"/>
      <c r="ECM72" s="1740"/>
      <c r="ECN72" s="349"/>
      <c r="ECO72" s="262"/>
      <c r="ECP72" s="262"/>
      <c r="ECQ72" s="262"/>
      <c r="ECR72" s="350"/>
      <c r="ECS72" s="262"/>
      <c r="ECT72" s="262"/>
      <c r="ECU72" s="262"/>
      <c r="ECV72" s="262"/>
      <c r="ECW72" s="262"/>
      <c r="ECX72" s="262"/>
      <c r="ECY72" s="262"/>
      <c r="ECZ72" s="262"/>
      <c r="EDA72" s="262"/>
      <c r="EDB72" s="1740"/>
      <c r="EDC72" s="1740"/>
      <c r="EDD72" s="1740"/>
      <c r="EDE72" s="349"/>
      <c r="EDF72" s="262"/>
      <c r="EDG72" s="262"/>
      <c r="EDH72" s="262"/>
      <c r="EDI72" s="350"/>
      <c r="EDJ72" s="262"/>
      <c r="EDK72" s="262"/>
      <c r="EDL72" s="262"/>
      <c r="EDM72" s="262"/>
      <c r="EDN72" s="262"/>
      <c r="EDO72" s="262"/>
      <c r="EDP72" s="262"/>
      <c r="EDQ72" s="262"/>
      <c r="EDR72" s="262"/>
      <c r="EDS72" s="1740"/>
      <c r="EDT72" s="1740"/>
      <c r="EDU72" s="1740"/>
      <c r="EDV72" s="349"/>
      <c r="EDW72" s="262"/>
      <c r="EDX72" s="262"/>
      <c r="EDY72" s="262"/>
      <c r="EDZ72" s="350"/>
      <c r="EEA72" s="262"/>
      <c r="EEB72" s="262"/>
      <c r="EEC72" s="262"/>
      <c r="EED72" s="262"/>
      <c r="EEE72" s="262"/>
      <c r="EEF72" s="262"/>
      <c r="EEG72" s="262"/>
      <c r="EEH72" s="262"/>
      <c r="EEI72" s="262"/>
      <c r="EEJ72" s="1740"/>
      <c r="EEK72" s="1740"/>
      <c r="EEL72" s="1740"/>
      <c r="EEM72" s="349"/>
      <c r="EEN72" s="262"/>
      <c r="EEO72" s="262"/>
      <c r="EEP72" s="262"/>
      <c r="EEQ72" s="350"/>
      <c r="EER72" s="262"/>
      <c r="EES72" s="262"/>
      <c r="EET72" s="262"/>
      <c r="EEU72" s="262"/>
      <c r="EEV72" s="262"/>
      <c r="EEW72" s="262"/>
      <c r="EEX72" s="262"/>
      <c r="EEY72" s="262"/>
      <c r="EEZ72" s="262"/>
      <c r="EFA72" s="1740"/>
      <c r="EFB72" s="1740"/>
      <c r="EFC72" s="1740"/>
      <c r="EFD72" s="349"/>
      <c r="EFE72" s="262"/>
      <c r="EFF72" s="262"/>
      <c r="EFG72" s="262"/>
      <c r="EFH72" s="350"/>
      <c r="EFI72" s="262"/>
      <c r="EFJ72" s="262"/>
      <c r="EFK72" s="262"/>
      <c r="EFL72" s="262"/>
      <c r="EFM72" s="262"/>
      <c r="EFN72" s="262"/>
      <c r="EFO72" s="262"/>
      <c r="EFP72" s="262"/>
      <c r="EFQ72" s="262"/>
      <c r="EFR72" s="1740"/>
      <c r="EFS72" s="1740"/>
      <c r="EFT72" s="1740"/>
      <c r="EFU72" s="349"/>
      <c r="EFV72" s="262"/>
      <c r="EFW72" s="262"/>
      <c r="EFX72" s="262"/>
      <c r="EFY72" s="350"/>
      <c r="EFZ72" s="262"/>
      <c r="EGA72" s="262"/>
      <c r="EGB72" s="262"/>
      <c r="EGC72" s="262"/>
      <c r="EGD72" s="262"/>
      <c r="EGE72" s="262"/>
      <c r="EGF72" s="262"/>
      <c r="EGG72" s="262"/>
      <c r="EGH72" s="262"/>
      <c r="EGI72" s="1740"/>
      <c r="EGJ72" s="1740"/>
      <c r="EGK72" s="1740"/>
      <c r="EGL72" s="349"/>
      <c r="EGM72" s="262"/>
      <c r="EGN72" s="262"/>
      <c r="EGO72" s="262"/>
      <c r="EGP72" s="350"/>
      <c r="EGQ72" s="262"/>
      <c r="EGR72" s="262"/>
      <c r="EGS72" s="262"/>
      <c r="EGT72" s="262"/>
      <c r="EGU72" s="262"/>
      <c r="EGV72" s="262"/>
      <c r="EGW72" s="262"/>
      <c r="EGX72" s="262"/>
      <c r="EGY72" s="262"/>
      <c r="EGZ72" s="1740"/>
      <c r="EHA72" s="1740"/>
      <c r="EHB72" s="1740"/>
      <c r="EHC72" s="349"/>
      <c r="EHD72" s="262"/>
      <c r="EHE72" s="262"/>
      <c r="EHF72" s="262"/>
      <c r="EHG72" s="350"/>
      <c r="EHH72" s="262"/>
      <c r="EHI72" s="262"/>
      <c r="EHJ72" s="262"/>
      <c r="EHK72" s="262"/>
      <c r="EHL72" s="262"/>
      <c r="EHM72" s="262"/>
      <c r="EHN72" s="262"/>
      <c r="EHO72" s="262"/>
      <c r="EHP72" s="262"/>
      <c r="EHQ72" s="1740"/>
      <c r="EHR72" s="1740"/>
      <c r="EHS72" s="1740"/>
      <c r="EHT72" s="349"/>
      <c r="EHU72" s="262"/>
      <c r="EHV72" s="262"/>
      <c r="EHW72" s="262"/>
      <c r="EHX72" s="350"/>
      <c r="EHY72" s="262"/>
      <c r="EHZ72" s="262"/>
      <c r="EIA72" s="262"/>
      <c r="EIB72" s="262"/>
      <c r="EIC72" s="262"/>
      <c r="EID72" s="262"/>
      <c r="EIE72" s="262"/>
      <c r="EIF72" s="262"/>
      <c r="EIG72" s="262"/>
      <c r="EIH72" s="1740"/>
      <c r="EII72" s="1740"/>
      <c r="EIJ72" s="1740"/>
      <c r="EIK72" s="349"/>
      <c r="EIL72" s="262"/>
      <c r="EIM72" s="262"/>
      <c r="EIN72" s="262"/>
      <c r="EIO72" s="350"/>
      <c r="EIP72" s="262"/>
      <c r="EIQ72" s="262"/>
      <c r="EIR72" s="262"/>
      <c r="EIS72" s="262"/>
      <c r="EIT72" s="262"/>
      <c r="EIU72" s="262"/>
      <c r="EIV72" s="262"/>
      <c r="EIW72" s="262"/>
      <c r="EIX72" s="262"/>
      <c r="EIY72" s="1740"/>
      <c r="EIZ72" s="1740"/>
      <c r="EJA72" s="1740"/>
      <c r="EJB72" s="349"/>
      <c r="EJC72" s="262"/>
      <c r="EJD72" s="262"/>
      <c r="EJE72" s="262"/>
      <c r="EJF72" s="350"/>
      <c r="EJG72" s="262"/>
      <c r="EJH72" s="262"/>
      <c r="EJI72" s="262"/>
      <c r="EJJ72" s="262"/>
      <c r="EJK72" s="262"/>
      <c r="EJL72" s="262"/>
      <c r="EJM72" s="262"/>
      <c r="EJN72" s="262"/>
      <c r="EJO72" s="262"/>
      <c r="EJP72" s="1740"/>
      <c r="EJQ72" s="1740"/>
      <c r="EJR72" s="1740"/>
      <c r="EJS72" s="349"/>
      <c r="EJT72" s="262"/>
      <c r="EJU72" s="262"/>
      <c r="EJV72" s="262"/>
      <c r="EJW72" s="350"/>
      <c r="EJX72" s="262"/>
      <c r="EJY72" s="262"/>
      <c r="EJZ72" s="262"/>
      <c r="EKA72" s="262"/>
      <c r="EKB72" s="262"/>
      <c r="EKC72" s="262"/>
      <c r="EKD72" s="262"/>
      <c r="EKE72" s="262"/>
      <c r="EKF72" s="262"/>
      <c r="EKG72" s="1740"/>
      <c r="EKH72" s="1740"/>
      <c r="EKI72" s="1740"/>
      <c r="EKJ72" s="349"/>
      <c r="EKK72" s="262"/>
      <c r="EKL72" s="262"/>
      <c r="EKM72" s="262"/>
      <c r="EKN72" s="350"/>
      <c r="EKO72" s="262"/>
      <c r="EKP72" s="262"/>
      <c r="EKQ72" s="262"/>
      <c r="EKR72" s="262"/>
      <c r="EKS72" s="262"/>
      <c r="EKT72" s="262"/>
      <c r="EKU72" s="262"/>
      <c r="EKV72" s="262"/>
      <c r="EKW72" s="262"/>
      <c r="EKX72" s="1740"/>
      <c r="EKY72" s="1740"/>
      <c r="EKZ72" s="1740"/>
      <c r="ELA72" s="349"/>
      <c r="ELB72" s="262"/>
      <c r="ELC72" s="262"/>
      <c r="ELD72" s="262"/>
      <c r="ELE72" s="350"/>
      <c r="ELF72" s="262"/>
      <c r="ELG72" s="262"/>
      <c r="ELH72" s="262"/>
      <c r="ELI72" s="262"/>
      <c r="ELJ72" s="262"/>
      <c r="ELK72" s="262"/>
      <c r="ELL72" s="262"/>
      <c r="ELM72" s="262"/>
      <c r="ELN72" s="262"/>
      <c r="ELO72" s="1740"/>
      <c r="ELP72" s="1740"/>
      <c r="ELQ72" s="1740"/>
      <c r="ELR72" s="349"/>
      <c r="ELS72" s="262"/>
      <c r="ELT72" s="262"/>
      <c r="ELU72" s="262"/>
      <c r="ELV72" s="350"/>
      <c r="ELW72" s="262"/>
      <c r="ELX72" s="262"/>
      <c r="ELY72" s="262"/>
      <c r="ELZ72" s="262"/>
      <c r="EMA72" s="262"/>
      <c r="EMB72" s="262"/>
      <c r="EMC72" s="262"/>
      <c r="EMD72" s="262"/>
      <c r="EME72" s="262"/>
      <c r="EMF72" s="1740"/>
      <c r="EMG72" s="1740"/>
      <c r="EMH72" s="1740"/>
      <c r="EMI72" s="349"/>
      <c r="EMJ72" s="262"/>
      <c r="EMK72" s="262"/>
      <c r="EML72" s="262"/>
      <c r="EMM72" s="350"/>
      <c r="EMN72" s="262"/>
      <c r="EMO72" s="262"/>
      <c r="EMP72" s="262"/>
      <c r="EMQ72" s="262"/>
      <c r="EMR72" s="262"/>
      <c r="EMS72" s="262"/>
      <c r="EMT72" s="262"/>
      <c r="EMU72" s="262"/>
      <c r="EMV72" s="262"/>
      <c r="EMW72" s="1740"/>
      <c r="EMX72" s="1740"/>
      <c r="EMY72" s="1740"/>
      <c r="EMZ72" s="349"/>
      <c r="ENA72" s="262"/>
      <c r="ENB72" s="262"/>
      <c r="ENC72" s="262"/>
      <c r="END72" s="350"/>
      <c r="ENE72" s="262"/>
      <c r="ENF72" s="262"/>
      <c r="ENG72" s="262"/>
      <c r="ENH72" s="262"/>
      <c r="ENI72" s="262"/>
      <c r="ENJ72" s="262"/>
      <c r="ENK72" s="262"/>
      <c r="ENL72" s="262"/>
      <c r="ENM72" s="262"/>
      <c r="ENN72" s="1740"/>
      <c r="ENO72" s="1740"/>
      <c r="ENP72" s="1740"/>
      <c r="ENQ72" s="349"/>
      <c r="ENR72" s="262"/>
      <c r="ENS72" s="262"/>
      <c r="ENT72" s="262"/>
      <c r="ENU72" s="350"/>
      <c r="ENV72" s="262"/>
      <c r="ENW72" s="262"/>
      <c r="ENX72" s="262"/>
      <c r="ENY72" s="262"/>
      <c r="ENZ72" s="262"/>
      <c r="EOA72" s="262"/>
      <c r="EOB72" s="262"/>
      <c r="EOC72" s="262"/>
      <c r="EOD72" s="262"/>
      <c r="EOE72" s="1740"/>
      <c r="EOF72" s="1740"/>
      <c r="EOG72" s="1740"/>
      <c r="EOH72" s="349"/>
      <c r="EOI72" s="262"/>
      <c r="EOJ72" s="262"/>
      <c r="EOK72" s="262"/>
      <c r="EOL72" s="350"/>
      <c r="EOM72" s="262"/>
      <c r="EON72" s="262"/>
      <c r="EOO72" s="262"/>
      <c r="EOP72" s="262"/>
      <c r="EOQ72" s="262"/>
      <c r="EOR72" s="262"/>
      <c r="EOS72" s="262"/>
      <c r="EOT72" s="262"/>
      <c r="EOU72" s="262"/>
      <c r="EOV72" s="1740"/>
      <c r="EOW72" s="1740"/>
      <c r="EOX72" s="1740"/>
      <c r="EOY72" s="349"/>
      <c r="EOZ72" s="262"/>
      <c r="EPA72" s="262"/>
      <c r="EPB72" s="262"/>
      <c r="EPC72" s="350"/>
      <c r="EPD72" s="262"/>
      <c r="EPE72" s="262"/>
      <c r="EPF72" s="262"/>
      <c r="EPG72" s="262"/>
      <c r="EPH72" s="262"/>
      <c r="EPI72" s="262"/>
      <c r="EPJ72" s="262"/>
      <c r="EPK72" s="262"/>
      <c r="EPL72" s="262"/>
      <c r="EPM72" s="1740"/>
      <c r="EPN72" s="1740"/>
      <c r="EPO72" s="1740"/>
      <c r="EPP72" s="349"/>
      <c r="EPQ72" s="262"/>
      <c r="EPR72" s="262"/>
      <c r="EPS72" s="262"/>
      <c r="EPT72" s="350"/>
      <c r="EPU72" s="262"/>
      <c r="EPV72" s="262"/>
      <c r="EPW72" s="262"/>
      <c r="EPX72" s="262"/>
      <c r="EPY72" s="262"/>
      <c r="EPZ72" s="262"/>
      <c r="EQA72" s="262"/>
      <c r="EQB72" s="262"/>
      <c r="EQC72" s="262"/>
      <c r="EQD72" s="1740"/>
      <c r="EQE72" s="1740"/>
      <c r="EQF72" s="1740"/>
      <c r="EQG72" s="349"/>
      <c r="EQH72" s="262"/>
      <c r="EQI72" s="262"/>
      <c r="EQJ72" s="262"/>
      <c r="EQK72" s="350"/>
      <c r="EQL72" s="262"/>
      <c r="EQM72" s="262"/>
      <c r="EQN72" s="262"/>
      <c r="EQO72" s="262"/>
      <c r="EQP72" s="262"/>
      <c r="EQQ72" s="262"/>
      <c r="EQR72" s="262"/>
      <c r="EQS72" s="262"/>
      <c r="EQT72" s="262"/>
      <c r="EQU72" s="1740"/>
      <c r="EQV72" s="1740"/>
      <c r="EQW72" s="1740"/>
      <c r="EQX72" s="349"/>
      <c r="EQY72" s="262"/>
      <c r="EQZ72" s="262"/>
      <c r="ERA72" s="262"/>
      <c r="ERB72" s="350"/>
      <c r="ERC72" s="262"/>
      <c r="ERD72" s="262"/>
      <c r="ERE72" s="262"/>
      <c r="ERF72" s="262"/>
      <c r="ERG72" s="262"/>
      <c r="ERH72" s="262"/>
      <c r="ERI72" s="262"/>
      <c r="ERJ72" s="262"/>
      <c r="ERK72" s="262"/>
      <c r="ERL72" s="1740"/>
      <c r="ERM72" s="1740"/>
      <c r="ERN72" s="1740"/>
      <c r="ERO72" s="349"/>
      <c r="ERP72" s="262"/>
      <c r="ERQ72" s="262"/>
      <c r="ERR72" s="262"/>
      <c r="ERS72" s="350"/>
      <c r="ERT72" s="262"/>
      <c r="ERU72" s="262"/>
      <c r="ERV72" s="262"/>
      <c r="ERW72" s="262"/>
      <c r="ERX72" s="262"/>
      <c r="ERY72" s="262"/>
      <c r="ERZ72" s="262"/>
      <c r="ESA72" s="262"/>
      <c r="ESB72" s="262"/>
      <c r="ESC72" s="1740"/>
      <c r="ESD72" s="1740"/>
      <c r="ESE72" s="1740"/>
      <c r="ESF72" s="349"/>
      <c r="ESG72" s="262"/>
      <c r="ESH72" s="262"/>
      <c r="ESI72" s="262"/>
      <c r="ESJ72" s="350"/>
      <c r="ESK72" s="262"/>
      <c r="ESL72" s="262"/>
      <c r="ESM72" s="262"/>
      <c r="ESN72" s="262"/>
      <c r="ESO72" s="262"/>
      <c r="ESP72" s="262"/>
      <c r="ESQ72" s="262"/>
      <c r="ESR72" s="262"/>
      <c r="ESS72" s="262"/>
      <c r="EST72" s="1740"/>
      <c r="ESU72" s="1740"/>
      <c r="ESV72" s="1740"/>
      <c r="ESW72" s="349"/>
      <c r="ESX72" s="262"/>
      <c r="ESY72" s="262"/>
      <c r="ESZ72" s="262"/>
      <c r="ETA72" s="350"/>
      <c r="ETB72" s="262"/>
      <c r="ETC72" s="262"/>
      <c r="ETD72" s="262"/>
      <c r="ETE72" s="262"/>
      <c r="ETF72" s="262"/>
      <c r="ETG72" s="262"/>
      <c r="ETH72" s="262"/>
      <c r="ETI72" s="262"/>
      <c r="ETJ72" s="262"/>
      <c r="ETK72" s="1740"/>
      <c r="ETL72" s="1740"/>
      <c r="ETM72" s="1740"/>
      <c r="ETN72" s="349"/>
      <c r="ETO72" s="262"/>
      <c r="ETP72" s="262"/>
      <c r="ETQ72" s="262"/>
      <c r="ETR72" s="350"/>
      <c r="ETS72" s="262"/>
      <c r="ETT72" s="262"/>
      <c r="ETU72" s="262"/>
      <c r="ETV72" s="262"/>
      <c r="ETW72" s="262"/>
      <c r="ETX72" s="262"/>
      <c r="ETY72" s="262"/>
      <c r="ETZ72" s="262"/>
      <c r="EUA72" s="262"/>
      <c r="EUB72" s="1740"/>
      <c r="EUC72" s="1740"/>
      <c r="EUD72" s="1740"/>
      <c r="EUE72" s="349"/>
      <c r="EUF72" s="262"/>
      <c r="EUG72" s="262"/>
      <c r="EUH72" s="262"/>
      <c r="EUI72" s="350"/>
      <c r="EUJ72" s="262"/>
      <c r="EUK72" s="262"/>
      <c r="EUL72" s="262"/>
      <c r="EUM72" s="262"/>
      <c r="EUN72" s="262"/>
      <c r="EUO72" s="262"/>
      <c r="EUP72" s="262"/>
      <c r="EUQ72" s="262"/>
      <c r="EUR72" s="262"/>
      <c r="EUS72" s="1740"/>
      <c r="EUT72" s="1740"/>
      <c r="EUU72" s="1740"/>
      <c r="EUV72" s="349"/>
      <c r="EUW72" s="262"/>
      <c r="EUX72" s="262"/>
      <c r="EUY72" s="262"/>
      <c r="EUZ72" s="350"/>
      <c r="EVA72" s="262"/>
      <c r="EVB72" s="262"/>
      <c r="EVC72" s="262"/>
      <c r="EVD72" s="262"/>
      <c r="EVE72" s="262"/>
      <c r="EVF72" s="262"/>
      <c r="EVG72" s="262"/>
      <c r="EVH72" s="262"/>
      <c r="EVI72" s="262"/>
      <c r="EVJ72" s="1740"/>
      <c r="EVK72" s="1740"/>
      <c r="EVL72" s="1740"/>
      <c r="EVM72" s="349"/>
      <c r="EVN72" s="262"/>
      <c r="EVO72" s="262"/>
      <c r="EVP72" s="262"/>
      <c r="EVQ72" s="350"/>
      <c r="EVR72" s="262"/>
      <c r="EVS72" s="262"/>
      <c r="EVT72" s="262"/>
      <c r="EVU72" s="262"/>
      <c r="EVV72" s="262"/>
      <c r="EVW72" s="262"/>
      <c r="EVX72" s="262"/>
      <c r="EVY72" s="262"/>
      <c r="EVZ72" s="262"/>
      <c r="EWA72" s="1740"/>
      <c r="EWB72" s="1740"/>
      <c r="EWC72" s="1740"/>
      <c r="EWD72" s="349"/>
      <c r="EWE72" s="262"/>
      <c r="EWF72" s="262"/>
      <c r="EWG72" s="262"/>
      <c r="EWH72" s="350"/>
      <c r="EWI72" s="262"/>
      <c r="EWJ72" s="262"/>
      <c r="EWK72" s="262"/>
      <c r="EWL72" s="262"/>
      <c r="EWM72" s="262"/>
      <c r="EWN72" s="262"/>
      <c r="EWO72" s="262"/>
      <c r="EWP72" s="262"/>
      <c r="EWQ72" s="262"/>
      <c r="EWR72" s="1740"/>
      <c r="EWS72" s="1740"/>
      <c r="EWT72" s="1740"/>
      <c r="EWU72" s="349"/>
      <c r="EWV72" s="262"/>
      <c r="EWW72" s="262"/>
      <c r="EWX72" s="262"/>
      <c r="EWY72" s="350"/>
      <c r="EWZ72" s="262"/>
      <c r="EXA72" s="262"/>
      <c r="EXB72" s="262"/>
      <c r="EXC72" s="262"/>
      <c r="EXD72" s="262"/>
      <c r="EXE72" s="262"/>
      <c r="EXF72" s="262"/>
      <c r="EXG72" s="262"/>
      <c r="EXH72" s="262"/>
      <c r="EXI72" s="1740"/>
      <c r="EXJ72" s="1740"/>
      <c r="EXK72" s="1740"/>
      <c r="EXL72" s="349"/>
      <c r="EXM72" s="262"/>
      <c r="EXN72" s="262"/>
      <c r="EXO72" s="262"/>
      <c r="EXP72" s="350"/>
      <c r="EXQ72" s="262"/>
      <c r="EXR72" s="262"/>
      <c r="EXS72" s="262"/>
      <c r="EXT72" s="262"/>
      <c r="EXU72" s="262"/>
      <c r="EXV72" s="262"/>
      <c r="EXW72" s="262"/>
      <c r="EXX72" s="262"/>
      <c r="EXY72" s="262"/>
      <c r="EXZ72" s="1740"/>
      <c r="EYA72" s="1740"/>
      <c r="EYB72" s="1740"/>
      <c r="EYC72" s="349"/>
      <c r="EYD72" s="262"/>
      <c r="EYE72" s="262"/>
      <c r="EYF72" s="262"/>
      <c r="EYG72" s="350"/>
      <c r="EYH72" s="262"/>
      <c r="EYI72" s="262"/>
      <c r="EYJ72" s="262"/>
      <c r="EYK72" s="262"/>
      <c r="EYL72" s="262"/>
      <c r="EYM72" s="262"/>
      <c r="EYN72" s="262"/>
      <c r="EYO72" s="262"/>
      <c r="EYP72" s="262"/>
      <c r="EYQ72" s="1740"/>
      <c r="EYR72" s="1740"/>
      <c r="EYS72" s="1740"/>
      <c r="EYT72" s="349"/>
      <c r="EYU72" s="262"/>
      <c r="EYV72" s="262"/>
      <c r="EYW72" s="262"/>
      <c r="EYX72" s="350"/>
      <c r="EYY72" s="262"/>
      <c r="EYZ72" s="262"/>
      <c r="EZA72" s="262"/>
      <c r="EZB72" s="262"/>
      <c r="EZC72" s="262"/>
      <c r="EZD72" s="262"/>
      <c r="EZE72" s="262"/>
      <c r="EZF72" s="262"/>
      <c r="EZG72" s="262"/>
      <c r="EZH72" s="1740"/>
      <c r="EZI72" s="1740"/>
      <c r="EZJ72" s="1740"/>
      <c r="EZK72" s="349"/>
      <c r="EZL72" s="262"/>
      <c r="EZM72" s="262"/>
      <c r="EZN72" s="262"/>
      <c r="EZO72" s="350"/>
      <c r="EZP72" s="262"/>
      <c r="EZQ72" s="262"/>
      <c r="EZR72" s="262"/>
      <c r="EZS72" s="262"/>
      <c r="EZT72" s="262"/>
      <c r="EZU72" s="262"/>
      <c r="EZV72" s="262"/>
      <c r="EZW72" s="262"/>
      <c r="EZX72" s="262"/>
      <c r="EZY72" s="1740"/>
      <c r="EZZ72" s="1740"/>
      <c r="FAA72" s="1740"/>
      <c r="FAB72" s="349"/>
      <c r="FAC72" s="262"/>
      <c r="FAD72" s="262"/>
      <c r="FAE72" s="262"/>
      <c r="FAF72" s="350"/>
      <c r="FAG72" s="262"/>
      <c r="FAH72" s="262"/>
      <c r="FAI72" s="262"/>
      <c r="FAJ72" s="262"/>
      <c r="FAK72" s="262"/>
      <c r="FAL72" s="262"/>
      <c r="FAM72" s="262"/>
      <c r="FAN72" s="262"/>
      <c r="FAO72" s="262"/>
      <c r="FAP72" s="1740"/>
      <c r="FAQ72" s="1740"/>
      <c r="FAR72" s="1740"/>
      <c r="FAS72" s="349"/>
      <c r="FAT72" s="262"/>
      <c r="FAU72" s="262"/>
      <c r="FAV72" s="262"/>
      <c r="FAW72" s="350"/>
      <c r="FAX72" s="262"/>
      <c r="FAY72" s="262"/>
      <c r="FAZ72" s="262"/>
      <c r="FBA72" s="262"/>
      <c r="FBB72" s="262"/>
      <c r="FBC72" s="262"/>
      <c r="FBD72" s="262"/>
      <c r="FBE72" s="262"/>
      <c r="FBF72" s="262"/>
      <c r="FBG72" s="1740"/>
      <c r="FBH72" s="1740"/>
      <c r="FBI72" s="1740"/>
      <c r="FBJ72" s="349"/>
      <c r="FBK72" s="262"/>
      <c r="FBL72" s="262"/>
      <c r="FBM72" s="262"/>
      <c r="FBN72" s="350"/>
      <c r="FBO72" s="262"/>
      <c r="FBP72" s="262"/>
      <c r="FBQ72" s="262"/>
      <c r="FBR72" s="262"/>
      <c r="FBS72" s="262"/>
      <c r="FBT72" s="262"/>
      <c r="FBU72" s="262"/>
      <c r="FBV72" s="262"/>
      <c r="FBW72" s="262"/>
      <c r="FBX72" s="1740"/>
      <c r="FBY72" s="1740"/>
      <c r="FBZ72" s="1740"/>
      <c r="FCA72" s="349"/>
      <c r="FCB72" s="262"/>
      <c r="FCC72" s="262"/>
      <c r="FCD72" s="262"/>
      <c r="FCE72" s="350"/>
      <c r="FCF72" s="262"/>
      <c r="FCG72" s="262"/>
      <c r="FCH72" s="262"/>
      <c r="FCI72" s="262"/>
      <c r="FCJ72" s="262"/>
      <c r="FCK72" s="262"/>
      <c r="FCL72" s="262"/>
      <c r="FCM72" s="262"/>
      <c r="FCN72" s="262"/>
      <c r="FCO72" s="1740"/>
      <c r="FCP72" s="1740"/>
      <c r="FCQ72" s="1740"/>
      <c r="FCR72" s="349"/>
      <c r="FCS72" s="262"/>
      <c r="FCT72" s="262"/>
      <c r="FCU72" s="262"/>
      <c r="FCV72" s="350"/>
      <c r="FCW72" s="262"/>
      <c r="FCX72" s="262"/>
      <c r="FCY72" s="262"/>
      <c r="FCZ72" s="262"/>
      <c r="FDA72" s="262"/>
      <c r="FDB72" s="262"/>
      <c r="FDC72" s="262"/>
      <c r="FDD72" s="262"/>
      <c r="FDE72" s="262"/>
      <c r="FDF72" s="1740"/>
      <c r="FDG72" s="1740"/>
      <c r="FDH72" s="1740"/>
      <c r="FDI72" s="349"/>
      <c r="FDJ72" s="262"/>
      <c r="FDK72" s="262"/>
      <c r="FDL72" s="262"/>
      <c r="FDM72" s="350"/>
      <c r="FDN72" s="262"/>
      <c r="FDO72" s="262"/>
      <c r="FDP72" s="262"/>
      <c r="FDQ72" s="262"/>
      <c r="FDR72" s="262"/>
      <c r="FDS72" s="262"/>
      <c r="FDT72" s="262"/>
      <c r="FDU72" s="262"/>
      <c r="FDV72" s="262"/>
      <c r="FDW72" s="1740"/>
      <c r="FDX72" s="1740"/>
      <c r="FDY72" s="1740"/>
      <c r="FDZ72" s="349"/>
      <c r="FEA72" s="262"/>
      <c r="FEB72" s="262"/>
      <c r="FEC72" s="262"/>
      <c r="FED72" s="350"/>
      <c r="FEE72" s="262"/>
      <c r="FEF72" s="262"/>
      <c r="FEG72" s="262"/>
      <c r="FEH72" s="262"/>
      <c r="FEI72" s="262"/>
      <c r="FEJ72" s="262"/>
      <c r="FEK72" s="262"/>
      <c r="FEL72" s="262"/>
      <c r="FEM72" s="262"/>
      <c r="FEN72" s="1740"/>
      <c r="FEO72" s="1740"/>
      <c r="FEP72" s="1740"/>
      <c r="FEQ72" s="349"/>
      <c r="FER72" s="262"/>
      <c r="FES72" s="262"/>
      <c r="FET72" s="262"/>
      <c r="FEU72" s="350"/>
      <c r="FEV72" s="262"/>
      <c r="FEW72" s="262"/>
      <c r="FEX72" s="262"/>
      <c r="FEY72" s="262"/>
      <c r="FEZ72" s="262"/>
      <c r="FFA72" s="262"/>
      <c r="FFB72" s="262"/>
      <c r="FFC72" s="262"/>
      <c r="FFD72" s="262"/>
      <c r="FFE72" s="1740"/>
      <c r="FFF72" s="1740"/>
      <c r="FFG72" s="1740"/>
      <c r="FFH72" s="349"/>
      <c r="FFI72" s="262"/>
      <c r="FFJ72" s="262"/>
      <c r="FFK72" s="262"/>
      <c r="FFL72" s="350"/>
      <c r="FFM72" s="262"/>
      <c r="FFN72" s="262"/>
      <c r="FFO72" s="262"/>
      <c r="FFP72" s="262"/>
      <c r="FFQ72" s="262"/>
      <c r="FFR72" s="262"/>
      <c r="FFS72" s="262"/>
      <c r="FFT72" s="262"/>
      <c r="FFU72" s="262"/>
      <c r="FFV72" s="1740"/>
      <c r="FFW72" s="1740"/>
      <c r="FFX72" s="1740"/>
      <c r="FFY72" s="349"/>
      <c r="FFZ72" s="262"/>
      <c r="FGA72" s="262"/>
      <c r="FGB72" s="262"/>
      <c r="FGC72" s="350"/>
      <c r="FGD72" s="262"/>
      <c r="FGE72" s="262"/>
      <c r="FGF72" s="262"/>
      <c r="FGG72" s="262"/>
      <c r="FGH72" s="262"/>
      <c r="FGI72" s="262"/>
      <c r="FGJ72" s="262"/>
      <c r="FGK72" s="262"/>
      <c r="FGL72" s="262"/>
      <c r="FGM72" s="1740"/>
      <c r="FGN72" s="1740"/>
      <c r="FGO72" s="1740"/>
      <c r="FGP72" s="349"/>
      <c r="FGQ72" s="262"/>
      <c r="FGR72" s="262"/>
      <c r="FGS72" s="262"/>
      <c r="FGT72" s="350"/>
      <c r="FGU72" s="262"/>
      <c r="FGV72" s="262"/>
      <c r="FGW72" s="262"/>
      <c r="FGX72" s="262"/>
      <c r="FGY72" s="262"/>
      <c r="FGZ72" s="262"/>
      <c r="FHA72" s="262"/>
      <c r="FHB72" s="262"/>
      <c r="FHC72" s="262"/>
      <c r="FHD72" s="1740"/>
      <c r="FHE72" s="1740"/>
      <c r="FHF72" s="1740"/>
      <c r="FHG72" s="349"/>
      <c r="FHH72" s="262"/>
      <c r="FHI72" s="262"/>
      <c r="FHJ72" s="262"/>
      <c r="FHK72" s="350"/>
      <c r="FHL72" s="262"/>
      <c r="FHM72" s="262"/>
      <c r="FHN72" s="262"/>
      <c r="FHO72" s="262"/>
      <c r="FHP72" s="262"/>
      <c r="FHQ72" s="262"/>
      <c r="FHR72" s="262"/>
      <c r="FHS72" s="262"/>
      <c r="FHT72" s="262"/>
      <c r="FHU72" s="1740"/>
      <c r="FHV72" s="1740"/>
      <c r="FHW72" s="1740"/>
      <c r="FHX72" s="349"/>
      <c r="FHY72" s="262"/>
      <c r="FHZ72" s="262"/>
      <c r="FIA72" s="262"/>
      <c r="FIB72" s="350"/>
      <c r="FIC72" s="262"/>
      <c r="FID72" s="262"/>
      <c r="FIE72" s="262"/>
      <c r="FIF72" s="262"/>
      <c r="FIG72" s="262"/>
      <c r="FIH72" s="262"/>
      <c r="FII72" s="262"/>
      <c r="FIJ72" s="262"/>
      <c r="FIK72" s="262"/>
      <c r="FIL72" s="1740"/>
      <c r="FIM72" s="1740"/>
      <c r="FIN72" s="1740"/>
      <c r="FIO72" s="349"/>
      <c r="FIP72" s="262"/>
      <c r="FIQ72" s="262"/>
      <c r="FIR72" s="262"/>
      <c r="FIS72" s="350"/>
      <c r="FIT72" s="262"/>
      <c r="FIU72" s="262"/>
      <c r="FIV72" s="262"/>
      <c r="FIW72" s="262"/>
      <c r="FIX72" s="262"/>
      <c r="FIY72" s="262"/>
      <c r="FIZ72" s="262"/>
      <c r="FJA72" s="262"/>
      <c r="FJB72" s="262"/>
      <c r="FJC72" s="1740"/>
      <c r="FJD72" s="1740"/>
      <c r="FJE72" s="1740"/>
      <c r="FJF72" s="349"/>
      <c r="FJG72" s="262"/>
      <c r="FJH72" s="262"/>
      <c r="FJI72" s="262"/>
      <c r="FJJ72" s="350"/>
      <c r="FJK72" s="262"/>
      <c r="FJL72" s="262"/>
      <c r="FJM72" s="262"/>
      <c r="FJN72" s="262"/>
      <c r="FJO72" s="262"/>
      <c r="FJP72" s="262"/>
      <c r="FJQ72" s="262"/>
      <c r="FJR72" s="262"/>
      <c r="FJS72" s="262"/>
      <c r="FJT72" s="1740"/>
      <c r="FJU72" s="1740"/>
      <c r="FJV72" s="1740"/>
      <c r="FJW72" s="349"/>
      <c r="FJX72" s="262"/>
      <c r="FJY72" s="262"/>
      <c r="FJZ72" s="262"/>
      <c r="FKA72" s="350"/>
      <c r="FKB72" s="262"/>
      <c r="FKC72" s="262"/>
      <c r="FKD72" s="262"/>
      <c r="FKE72" s="262"/>
      <c r="FKF72" s="262"/>
      <c r="FKG72" s="262"/>
      <c r="FKH72" s="262"/>
      <c r="FKI72" s="262"/>
      <c r="FKJ72" s="262"/>
      <c r="FKK72" s="1740"/>
      <c r="FKL72" s="1740"/>
      <c r="FKM72" s="1740"/>
      <c r="FKN72" s="349"/>
      <c r="FKO72" s="262"/>
      <c r="FKP72" s="262"/>
      <c r="FKQ72" s="262"/>
      <c r="FKR72" s="350"/>
      <c r="FKS72" s="262"/>
      <c r="FKT72" s="262"/>
      <c r="FKU72" s="262"/>
      <c r="FKV72" s="262"/>
      <c r="FKW72" s="262"/>
      <c r="FKX72" s="262"/>
      <c r="FKY72" s="262"/>
      <c r="FKZ72" s="262"/>
      <c r="FLA72" s="262"/>
      <c r="FLB72" s="1740"/>
      <c r="FLC72" s="1740"/>
      <c r="FLD72" s="1740"/>
      <c r="FLE72" s="349"/>
      <c r="FLF72" s="262"/>
      <c r="FLG72" s="262"/>
      <c r="FLH72" s="262"/>
      <c r="FLI72" s="350"/>
      <c r="FLJ72" s="262"/>
      <c r="FLK72" s="262"/>
      <c r="FLL72" s="262"/>
      <c r="FLM72" s="262"/>
      <c r="FLN72" s="262"/>
      <c r="FLO72" s="262"/>
      <c r="FLP72" s="262"/>
      <c r="FLQ72" s="262"/>
      <c r="FLR72" s="262"/>
      <c r="FLS72" s="1740"/>
      <c r="FLT72" s="1740"/>
      <c r="FLU72" s="1740"/>
      <c r="FLV72" s="349"/>
      <c r="FLW72" s="262"/>
      <c r="FLX72" s="262"/>
      <c r="FLY72" s="262"/>
      <c r="FLZ72" s="350"/>
      <c r="FMA72" s="262"/>
      <c r="FMB72" s="262"/>
      <c r="FMC72" s="262"/>
      <c r="FMD72" s="262"/>
      <c r="FME72" s="262"/>
      <c r="FMF72" s="262"/>
      <c r="FMG72" s="262"/>
      <c r="FMH72" s="262"/>
      <c r="FMI72" s="262"/>
      <c r="FMJ72" s="1740"/>
      <c r="FMK72" s="1740"/>
      <c r="FML72" s="1740"/>
      <c r="FMM72" s="349"/>
      <c r="FMN72" s="262"/>
      <c r="FMO72" s="262"/>
      <c r="FMP72" s="262"/>
      <c r="FMQ72" s="350"/>
      <c r="FMR72" s="262"/>
      <c r="FMS72" s="262"/>
      <c r="FMT72" s="262"/>
      <c r="FMU72" s="262"/>
      <c r="FMV72" s="262"/>
      <c r="FMW72" s="262"/>
      <c r="FMX72" s="262"/>
      <c r="FMY72" s="262"/>
      <c r="FMZ72" s="262"/>
      <c r="FNA72" s="1740"/>
      <c r="FNB72" s="1740"/>
      <c r="FNC72" s="1740"/>
      <c r="FND72" s="349"/>
      <c r="FNE72" s="262"/>
      <c r="FNF72" s="262"/>
      <c r="FNG72" s="262"/>
      <c r="FNH72" s="350"/>
      <c r="FNI72" s="262"/>
      <c r="FNJ72" s="262"/>
      <c r="FNK72" s="262"/>
      <c r="FNL72" s="262"/>
      <c r="FNM72" s="262"/>
      <c r="FNN72" s="262"/>
      <c r="FNO72" s="262"/>
      <c r="FNP72" s="262"/>
      <c r="FNQ72" s="262"/>
      <c r="FNR72" s="1740"/>
      <c r="FNS72" s="1740"/>
      <c r="FNT72" s="1740"/>
      <c r="FNU72" s="349"/>
      <c r="FNV72" s="262"/>
      <c r="FNW72" s="262"/>
      <c r="FNX72" s="262"/>
      <c r="FNY72" s="350"/>
      <c r="FNZ72" s="262"/>
      <c r="FOA72" s="262"/>
      <c r="FOB72" s="262"/>
      <c r="FOC72" s="262"/>
      <c r="FOD72" s="262"/>
      <c r="FOE72" s="262"/>
      <c r="FOF72" s="262"/>
      <c r="FOG72" s="262"/>
      <c r="FOH72" s="262"/>
      <c r="FOI72" s="1740"/>
      <c r="FOJ72" s="1740"/>
      <c r="FOK72" s="1740"/>
      <c r="FOL72" s="349"/>
      <c r="FOM72" s="262"/>
      <c r="FON72" s="262"/>
      <c r="FOO72" s="262"/>
      <c r="FOP72" s="350"/>
      <c r="FOQ72" s="262"/>
      <c r="FOR72" s="262"/>
      <c r="FOS72" s="262"/>
      <c r="FOT72" s="262"/>
      <c r="FOU72" s="262"/>
      <c r="FOV72" s="262"/>
      <c r="FOW72" s="262"/>
      <c r="FOX72" s="262"/>
      <c r="FOY72" s="262"/>
      <c r="FOZ72" s="1740"/>
      <c r="FPA72" s="1740"/>
      <c r="FPB72" s="1740"/>
      <c r="FPC72" s="349"/>
      <c r="FPD72" s="262"/>
      <c r="FPE72" s="262"/>
      <c r="FPF72" s="262"/>
      <c r="FPG72" s="350"/>
      <c r="FPH72" s="262"/>
      <c r="FPI72" s="262"/>
      <c r="FPJ72" s="262"/>
      <c r="FPK72" s="262"/>
      <c r="FPL72" s="262"/>
      <c r="FPM72" s="262"/>
      <c r="FPN72" s="262"/>
      <c r="FPO72" s="262"/>
      <c r="FPP72" s="262"/>
      <c r="FPQ72" s="1740"/>
      <c r="FPR72" s="1740"/>
      <c r="FPS72" s="1740"/>
      <c r="FPT72" s="349"/>
      <c r="FPU72" s="262"/>
      <c r="FPV72" s="262"/>
      <c r="FPW72" s="262"/>
      <c r="FPX72" s="350"/>
      <c r="FPY72" s="262"/>
      <c r="FPZ72" s="262"/>
      <c r="FQA72" s="262"/>
      <c r="FQB72" s="262"/>
      <c r="FQC72" s="262"/>
      <c r="FQD72" s="262"/>
      <c r="FQE72" s="262"/>
      <c r="FQF72" s="262"/>
      <c r="FQG72" s="262"/>
      <c r="FQH72" s="1740"/>
      <c r="FQI72" s="1740"/>
      <c r="FQJ72" s="1740"/>
      <c r="FQK72" s="349"/>
      <c r="FQL72" s="262"/>
      <c r="FQM72" s="262"/>
      <c r="FQN72" s="262"/>
      <c r="FQO72" s="350"/>
      <c r="FQP72" s="262"/>
      <c r="FQQ72" s="262"/>
      <c r="FQR72" s="262"/>
      <c r="FQS72" s="262"/>
      <c r="FQT72" s="262"/>
      <c r="FQU72" s="262"/>
      <c r="FQV72" s="262"/>
      <c r="FQW72" s="262"/>
      <c r="FQX72" s="262"/>
      <c r="FQY72" s="1740"/>
      <c r="FQZ72" s="1740"/>
      <c r="FRA72" s="1740"/>
      <c r="FRB72" s="349"/>
      <c r="FRC72" s="262"/>
      <c r="FRD72" s="262"/>
      <c r="FRE72" s="262"/>
      <c r="FRF72" s="350"/>
      <c r="FRG72" s="262"/>
      <c r="FRH72" s="262"/>
      <c r="FRI72" s="262"/>
      <c r="FRJ72" s="262"/>
      <c r="FRK72" s="262"/>
      <c r="FRL72" s="262"/>
      <c r="FRM72" s="262"/>
      <c r="FRN72" s="262"/>
      <c r="FRO72" s="262"/>
      <c r="FRP72" s="1740"/>
      <c r="FRQ72" s="1740"/>
      <c r="FRR72" s="1740"/>
      <c r="FRS72" s="349"/>
      <c r="FRT72" s="262"/>
      <c r="FRU72" s="262"/>
      <c r="FRV72" s="262"/>
      <c r="FRW72" s="350"/>
      <c r="FRX72" s="262"/>
      <c r="FRY72" s="262"/>
      <c r="FRZ72" s="262"/>
      <c r="FSA72" s="262"/>
      <c r="FSB72" s="262"/>
      <c r="FSC72" s="262"/>
      <c r="FSD72" s="262"/>
      <c r="FSE72" s="262"/>
      <c r="FSF72" s="262"/>
      <c r="FSG72" s="1740"/>
      <c r="FSH72" s="1740"/>
      <c r="FSI72" s="1740"/>
      <c r="FSJ72" s="349"/>
      <c r="FSK72" s="262"/>
      <c r="FSL72" s="262"/>
      <c r="FSM72" s="262"/>
      <c r="FSN72" s="350"/>
      <c r="FSO72" s="262"/>
      <c r="FSP72" s="262"/>
      <c r="FSQ72" s="262"/>
      <c r="FSR72" s="262"/>
      <c r="FSS72" s="262"/>
      <c r="FST72" s="262"/>
      <c r="FSU72" s="262"/>
      <c r="FSV72" s="262"/>
      <c r="FSW72" s="262"/>
      <c r="FSX72" s="1740"/>
      <c r="FSY72" s="1740"/>
      <c r="FSZ72" s="1740"/>
      <c r="FTA72" s="349"/>
      <c r="FTB72" s="262"/>
      <c r="FTC72" s="262"/>
      <c r="FTD72" s="262"/>
      <c r="FTE72" s="350"/>
      <c r="FTF72" s="262"/>
      <c r="FTG72" s="262"/>
      <c r="FTH72" s="262"/>
      <c r="FTI72" s="262"/>
      <c r="FTJ72" s="262"/>
      <c r="FTK72" s="262"/>
      <c r="FTL72" s="262"/>
      <c r="FTM72" s="262"/>
      <c r="FTN72" s="262"/>
      <c r="FTO72" s="1740"/>
      <c r="FTP72" s="1740"/>
      <c r="FTQ72" s="1740"/>
      <c r="FTR72" s="349"/>
      <c r="FTS72" s="262"/>
      <c r="FTT72" s="262"/>
      <c r="FTU72" s="262"/>
      <c r="FTV72" s="350"/>
      <c r="FTW72" s="262"/>
      <c r="FTX72" s="262"/>
      <c r="FTY72" s="262"/>
      <c r="FTZ72" s="262"/>
      <c r="FUA72" s="262"/>
      <c r="FUB72" s="262"/>
      <c r="FUC72" s="262"/>
      <c r="FUD72" s="262"/>
      <c r="FUE72" s="262"/>
      <c r="FUF72" s="1740"/>
      <c r="FUG72" s="1740"/>
      <c r="FUH72" s="1740"/>
      <c r="FUI72" s="349"/>
      <c r="FUJ72" s="262"/>
      <c r="FUK72" s="262"/>
      <c r="FUL72" s="262"/>
      <c r="FUM72" s="350"/>
      <c r="FUN72" s="262"/>
      <c r="FUO72" s="262"/>
      <c r="FUP72" s="262"/>
      <c r="FUQ72" s="262"/>
      <c r="FUR72" s="262"/>
      <c r="FUS72" s="262"/>
      <c r="FUT72" s="262"/>
      <c r="FUU72" s="262"/>
      <c r="FUV72" s="262"/>
      <c r="FUW72" s="1740"/>
      <c r="FUX72" s="1740"/>
      <c r="FUY72" s="1740"/>
      <c r="FUZ72" s="349"/>
      <c r="FVA72" s="262"/>
      <c r="FVB72" s="262"/>
      <c r="FVC72" s="262"/>
      <c r="FVD72" s="350"/>
      <c r="FVE72" s="262"/>
      <c r="FVF72" s="262"/>
      <c r="FVG72" s="262"/>
      <c r="FVH72" s="262"/>
      <c r="FVI72" s="262"/>
      <c r="FVJ72" s="262"/>
      <c r="FVK72" s="262"/>
      <c r="FVL72" s="262"/>
      <c r="FVM72" s="262"/>
      <c r="FVN72" s="1740"/>
      <c r="FVO72" s="1740"/>
      <c r="FVP72" s="1740"/>
      <c r="FVQ72" s="349"/>
      <c r="FVR72" s="262"/>
      <c r="FVS72" s="262"/>
      <c r="FVT72" s="262"/>
      <c r="FVU72" s="350"/>
      <c r="FVV72" s="262"/>
      <c r="FVW72" s="262"/>
      <c r="FVX72" s="262"/>
      <c r="FVY72" s="262"/>
      <c r="FVZ72" s="262"/>
      <c r="FWA72" s="262"/>
      <c r="FWB72" s="262"/>
      <c r="FWC72" s="262"/>
      <c r="FWD72" s="262"/>
      <c r="FWE72" s="1740"/>
      <c r="FWF72" s="1740"/>
      <c r="FWG72" s="1740"/>
      <c r="FWH72" s="349"/>
      <c r="FWI72" s="262"/>
      <c r="FWJ72" s="262"/>
      <c r="FWK72" s="262"/>
      <c r="FWL72" s="350"/>
      <c r="FWM72" s="262"/>
      <c r="FWN72" s="262"/>
      <c r="FWO72" s="262"/>
      <c r="FWP72" s="262"/>
      <c r="FWQ72" s="262"/>
      <c r="FWR72" s="262"/>
      <c r="FWS72" s="262"/>
      <c r="FWT72" s="262"/>
      <c r="FWU72" s="262"/>
      <c r="FWV72" s="1740"/>
      <c r="FWW72" s="1740"/>
      <c r="FWX72" s="1740"/>
      <c r="FWY72" s="349"/>
      <c r="FWZ72" s="262"/>
      <c r="FXA72" s="262"/>
      <c r="FXB72" s="262"/>
      <c r="FXC72" s="350"/>
      <c r="FXD72" s="262"/>
      <c r="FXE72" s="262"/>
      <c r="FXF72" s="262"/>
      <c r="FXG72" s="262"/>
      <c r="FXH72" s="262"/>
      <c r="FXI72" s="262"/>
      <c r="FXJ72" s="262"/>
      <c r="FXK72" s="262"/>
      <c r="FXL72" s="262"/>
      <c r="FXM72" s="1740"/>
      <c r="FXN72" s="1740"/>
      <c r="FXO72" s="1740"/>
      <c r="FXP72" s="349"/>
      <c r="FXQ72" s="262"/>
      <c r="FXR72" s="262"/>
      <c r="FXS72" s="262"/>
      <c r="FXT72" s="350"/>
      <c r="FXU72" s="262"/>
      <c r="FXV72" s="262"/>
      <c r="FXW72" s="262"/>
      <c r="FXX72" s="262"/>
      <c r="FXY72" s="262"/>
      <c r="FXZ72" s="262"/>
      <c r="FYA72" s="262"/>
      <c r="FYB72" s="262"/>
      <c r="FYC72" s="262"/>
      <c r="FYD72" s="1740"/>
      <c r="FYE72" s="1740"/>
      <c r="FYF72" s="1740"/>
      <c r="FYG72" s="349"/>
      <c r="FYH72" s="262"/>
      <c r="FYI72" s="262"/>
      <c r="FYJ72" s="262"/>
      <c r="FYK72" s="350"/>
      <c r="FYL72" s="262"/>
      <c r="FYM72" s="262"/>
      <c r="FYN72" s="262"/>
      <c r="FYO72" s="262"/>
      <c r="FYP72" s="262"/>
      <c r="FYQ72" s="262"/>
      <c r="FYR72" s="262"/>
      <c r="FYS72" s="262"/>
      <c r="FYT72" s="262"/>
      <c r="FYU72" s="1740"/>
      <c r="FYV72" s="1740"/>
      <c r="FYW72" s="1740"/>
      <c r="FYX72" s="349"/>
      <c r="FYY72" s="262"/>
      <c r="FYZ72" s="262"/>
      <c r="FZA72" s="262"/>
      <c r="FZB72" s="350"/>
      <c r="FZC72" s="262"/>
      <c r="FZD72" s="262"/>
      <c r="FZE72" s="262"/>
      <c r="FZF72" s="262"/>
      <c r="FZG72" s="262"/>
      <c r="FZH72" s="262"/>
      <c r="FZI72" s="262"/>
      <c r="FZJ72" s="262"/>
      <c r="FZK72" s="262"/>
      <c r="FZL72" s="1740"/>
      <c r="FZM72" s="1740"/>
      <c r="FZN72" s="1740"/>
      <c r="FZO72" s="349"/>
      <c r="FZP72" s="262"/>
      <c r="FZQ72" s="262"/>
      <c r="FZR72" s="262"/>
      <c r="FZS72" s="350"/>
      <c r="FZT72" s="262"/>
      <c r="FZU72" s="262"/>
      <c r="FZV72" s="262"/>
      <c r="FZW72" s="262"/>
      <c r="FZX72" s="262"/>
      <c r="FZY72" s="262"/>
      <c r="FZZ72" s="262"/>
      <c r="GAA72" s="262"/>
      <c r="GAB72" s="262"/>
      <c r="GAC72" s="1740"/>
      <c r="GAD72" s="1740"/>
      <c r="GAE72" s="1740"/>
      <c r="GAF72" s="349"/>
      <c r="GAG72" s="262"/>
      <c r="GAH72" s="262"/>
      <c r="GAI72" s="262"/>
      <c r="GAJ72" s="350"/>
      <c r="GAK72" s="262"/>
      <c r="GAL72" s="262"/>
      <c r="GAM72" s="262"/>
      <c r="GAN72" s="262"/>
      <c r="GAO72" s="262"/>
      <c r="GAP72" s="262"/>
      <c r="GAQ72" s="262"/>
      <c r="GAR72" s="262"/>
      <c r="GAS72" s="262"/>
      <c r="GAT72" s="1740"/>
      <c r="GAU72" s="1740"/>
      <c r="GAV72" s="1740"/>
      <c r="GAW72" s="349"/>
      <c r="GAX72" s="262"/>
      <c r="GAY72" s="262"/>
      <c r="GAZ72" s="262"/>
      <c r="GBA72" s="350"/>
      <c r="GBB72" s="262"/>
      <c r="GBC72" s="262"/>
      <c r="GBD72" s="262"/>
      <c r="GBE72" s="262"/>
      <c r="GBF72" s="262"/>
      <c r="GBG72" s="262"/>
      <c r="GBH72" s="262"/>
      <c r="GBI72" s="262"/>
      <c r="GBJ72" s="262"/>
      <c r="GBK72" s="1740"/>
      <c r="GBL72" s="1740"/>
      <c r="GBM72" s="1740"/>
      <c r="GBN72" s="349"/>
      <c r="GBO72" s="262"/>
      <c r="GBP72" s="262"/>
      <c r="GBQ72" s="262"/>
      <c r="GBR72" s="350"/>
      <c r="GBS72" s="262"/>
      <c r="GBT72" s="262"/>
      <c r="GBU72" s="262"/>
      <c r="GBV72" s="262"/>
      <c r="GBW72" s="262"/>
      <c r="GBX72" s="262"/>
      <c r="GBY72" s="262"/>
      <c r="GBZ72" s="262"/>
      <c r="GCA72" s="262"/>
      <c r="GCB72" s="1740"/>
      <c r="GCC72" s="1740"/>
      <c r="GCD72" s="1740"/>
      <c r="GCE72" s="349"/>
      <c r="GCF72" s="262"/>
      <c r="GCG72" s="262"/>
      <c r="GCH72" s="262"/>
      <c r="GCI72" s="350"/>
      <c r="GCJ72" s="262"/>
      <c r="GCK72" s="262"/>
      <c r="GCL72" s="262"/>
      <c r="GCM72" s="262"/>
      <c r="GCN72" s="262"/>
      <c r="GCO72" s="262"/>
      <c r="GCP72" s="262"/>
      <c r="GCQ72" s="262"/>
      <c r="GCR72" s="262"/>
      <c r="GCS72" s="1740"/>
      <c r="GCT72" s="1740"/>
      <c r="GCU72" s="1740"/>
      <c r="GCV72" s="349"/>
      <c r="GCW72" s="262"/>
      <c r="GCX72" s="262"/>
      <c r="GCY72" s="262"/>
      <c r="GCZ72" s="350"/>
      <c r="GDA72" s="262"/>
      <c r="GDB72" s="262"/>
      <c r="GDC72" s="262"/>
      <c r="GDD72" s="262"/>
      <c r="GDE72" s="262"/>
      <c r="GDF72" s="262"/>
      <c r="GDG72" s="262"/>
      <c r="GDH72" s="262"/>
      <c r="GDI72" s="262"/>
      <c r="GDJ72" s="1740"/>
      <c r="GDK72" s="1740"/>
      <c r="GDL72" s="1740"/>
      <c r="GDM72" s="349"/>
      <c r="GDN72" s="262"/>
      <c r="GDO72" s="262"/>
      <c r="GDP72" s="262"/>
      <c r="GDQ72" s="350"/>
      <c r="GDR72" s="262"/>
      <c r="GDS72" s="262"/>
      <c r="GDT72" s="262"/>
      <c r="GDU72" s="262"/>
      <c r="GDV72" s="262"/>
      <c r="GDW72" s="262"/>
      <c r="GDX72" s="262"/>
      <c r="GDY72" s="262"/>
      <c r="GDZ72" s="262"/>
      <c r="GEA72" s="1740"/>
      <c r="GEB72" s="1740"/>
      <c r="GEC72" s="1740"/>
      <c r="GED72" s="349"/>
      <c r="GEE72" s="262"/>
      <c r="GEF72" s="262"/>
      <c r="GEG72" s="262"/>
      <c r="GEH72" s="350"/>
      <c r="GEI72" s="262"/>
      <c r="GEJ72" s="262"/>
      <c r="GEK72" s="262"/>
      <c r="GEL72" s="262"/>
      <c r="GEM72" s="262"/>
      <c r="GEN72" s="262"/>
      <c r="GEO72" s="262"/>
      <c r="GEP72" s="262"/>
      <c r="GEQ72" s="262"/>
      <c r="GER72" s="1740"/>
      <c r="GES72" s="1740"/>
      <c r="GET72" s="1740"/>
      <c r="GEU72" s="349"/>
      <c r="GEV72" s="262"/>
      <c r="GEW72" s="262"/>
      <c r="GEX72" s="262"/>
      <c r="GEY72" s="350"/>
      <c r="GEZ72" s="262"/>
      <c r="GFA72" s="262"/>
      <c r="GFB72" s="262"/>
      <c r="GFC72" s="262"/>
      <c r="GFD72" s="262"/>
      <c r="GFE72" s="262"/>
      <c r="GFF72" s="262"/>
      <c r="GFG72" s="262"/>
      <c r="GFH72" s="262"/>
      <c r="GFI72" s="1740"/>
      <c r="GFJ72" s="1740"/>
      <c r="GFK72" s="1740"/>
      <c r="GFL72" s="349"/>
      <c r="GFM72" s="262"/>
      <c r="GFN72" s="262"/>
      <c r="GFO72" s="262"/>
      <c r="GFP72" s="350"/>
      <c r="GFQ72" s="262"/>
      <c r="GFR72" s="262"/>
      <c r="GFS72" s="262"/>
      <c r="GFT72" s="262"/>
      <c r="GFU72" s="262"/>
      <c r="GFV72" s="262"/>
      <c r="GFW72" s="262"/>
      <c r="GFX72" s="262"/>
      <c r="GFY72" s="262"/>
      <c r="GFZ72" s="1740"/>
      <c r="GGA72" s="1740"/>
      <c r="GGB72" s="1740"/>
      <c r="GGC72" s="349"/>
      <c r="GGD72" s="262"/>
      <c r="GGE72" s="262"/>
      <c r="GGF72" s="262"/>
      <c r="GGG72" s="350"/>
      <c r="GGH72" s="262"/>
      <c r="GGI72" s="262"/>
      <c r="GGJ72" s="262"/>
      <c r="GGK72" s="262"/>
      <c r="GGL72" s="262"/>
      <c r="GGM72" s="262"/>
      <c r="GGN72" s="262"/>
      <c r="GGO72" s="262"/>
      <c r="GGP72" s="262"/>
      <c r="GGQ72" s="1740"/>
      <c r="GGR72" s="1740"/>
      <c r="GGS72" s="1740"/>
      <c r="GGT72" s="349"/>
      <c r="GGU72" s="262"/>
      <c r="GGV72" s="262"/>
      <c r="GGW72" s="262"/>
      <c r="GGX72" s="350"/>
      <c r="GGY72" s="262"/>
      <c r="GGZ72" s="262"/>
      <c r="GHA72" s="262"/>
      <c r="GHB72" s="262"/>
      <c r="GHC72" s="262"/>
      <c r="GHD72" s="262"/>
      <c r="GHE72" s="262"/>
      <c r="GHF72" s="262"/>
      <c r="GHG72" s="262"/>
      <c r="GHH72" s="1740"/>
      <c r="GHI72" s="1740"/>
      <c r="GHJ72" s="1740"/>
      <c r="GHK72" s="349"/>
      <c r="GHL72" s="262"/>
      <c r="GHM72" s="262"/>
      <c r="GHN72" s="262"/>
      <c r="GHO72" s="350"/>
      <c r="GHP72" s="262"/>
      <c r="GHQ72" s="262"/>
      <c r="GHR72" s="262"/>
      <c r="GHS72" s="262"/>
      <c r="GHT72" s="262"/>
      <c r="GHU72" s="262"/>
      <c r="GHV72" s="262"/>
      <c r="GHW72" s="262"/>
      <c r="GHX72" s="262"/>
      <c r="GHY72" s="1740"/>
      <c r="GHZ72" s="1740"/>
      <c r="GIA72" s="1740"/>
      <c r="GIB72" s="349"/>
      <c r="GIC72" s="262"/>
      <c r="GID72" s="262"/>
      <c r="GIE72" s="262"/>
      <c r="GIF72" s="350"/>
      <c r="GIG72" s="262"/>
      <c r="GIH72" s="262"/>
      <c r="GII72" s="262"/>
      <c r="GIJ72" s="262"/>
      <c r="GIK72" s="262"/>
      <c r="GIL72" s="262"/>
      <c r="GIM72" s="262"/>
      <c r="GIN72" s="262"/>
      <c r="GIO72" s="262"/>
      <c r="GIP72" s="1740"/>
      <c r="GIQ72" s="1740"/>
      <c r="GIR72" s="1740"/>
      <c r="GIS72" s="349"/>
      <c r="GIT72" s="262"/>
      <c r="GIU72" s="262"/>
      <c r="GIV72" s="262"/>
      <c r="GIW72" s="350"/>
      <c r="GIX72" s="262"/>
      <c r="GIY72" s="262"/>
      <c r="GIZ72" s="262"/>
      <c r="GJA72" s="262"/>
      <c r="GJB72" s="262"/>
      <c r="GJC72" s="262"/>
      <c r="GJD72" s="262"/>
      <c r="GJE72" s="262"/>
      <c r="GJF72" s="262"/>
      <c r="GJG72" s="1740"/>
      <c r="GJH72" s="1740"/>
      <c r="GJI72" s="1740"/>
      <c r="GJJ72" s="349"/>
      <c r="GJK72" s="262"/>
      <c r="GJL72" s="262"/>
      <c r="GJM72" s="262"/>
      <c r="GJN72" s="350"/>
      <c r="GJO72" s="262"/>
      <c r="GJP72" s="262"/>
      <c r="GJQ72" s="262"/>
      <c r="GJR72" s="262"/>
      <c r="GJS72" s="262"/>
      <c r="GJT72" s="262"/>
      <c r="GJU72" s="262"/>
      <c r="GJV72" s="262"/>
      <c r="GJW72" s="262"/>
      <c r="GJX72" s="1740"/>
      <c r="GJY72" s="1740"/>
      <c r="GJZ72" s="1740"/>
      <c r="GKA72" s="349"/>
      <c r="GKB72" s="262"/>
      <c r="GKC72" s="262"/>
      <c r="GKD72" s="262"/>
      <c r="GKE72" s="350"/>
      <c r="GKF72" s="262"/>
      <c r="GKG72" s="262"/>
      <c r="GKH72" s="262"/>
      <c r="GKI72" s="262"/>
      <c r="GKJ72" s="262"/>
      <c r="GKK72" s="262"/>
      <c r="GKL72" s="262"/>
      <c r="GKM72" s="262"/>
      <c r="GKN72" s="262"/>
      <c r="GKO72" s="1740"/>
      <c r="GKP72" s="1740"/>
      <c r="GKQ72" s="1740"/>
      <c r="GKR72" s="349"/>
      <c r="GKS72" s="262"/>
      <c r="GKT72" s="262"/>
      <c r="GKU72" s="262"/>
      <c r="GKV72" s="350"/>
      <c r="GKW72" s="262"/>
      <c r="GKX72" s="262"/>
      <c r="GKY72" s="262"/>
      <c r="GKZ72" s="262"/>
      <c r="GLA72" s="262"/>
      <c r="GLB72" s="262"/>
      <c r="GLC72" s="262"/>
      <c r="GLD72" s="262"/>
      <c r="GLE72" s="262"/>
      <c r="GLF72" s="1740"/>
      <c r="GLG72" s="1740"/>
      <c r="GLH72" s="1740"/>
      <c r="GLI72" s="349"/>
      <c r="GLJ72" s="262"/>
      <c r="GLK72" s="262"/>
      <c r="GLL72" s="262"/>
      <c r="GLM72" s="350"/>
      <c r="GLN72" s="262"/>
      <c r="GLO72" s="262"/>
      <c r="GLP72" s="262"/>
      <c r="GLQ72" s="262"/>
      <c r="GLR72" s="262"/>
      <c r="GLS72" s="262"/>
      <c r="GLT72" s="262"/>
      <c r="GLU72" s="262"/>
      <c r="GLV72" s="262"/>
      <c r="GLW72" s="1740"/>
      <c r="GLX72" s="1740"/>
      <c r="GLY72" s="1740"/>
      <c r="GLZ72" s="349"/>
      <c r="GMA72" s="262"/>
      <c r="GMB72" s="262"/>
      <c r="GMC72" s="262"/>
      <c r="GMD72" s="350"/>
      <c r="GME72" s="262"/>
      <c r="GMF72" s="262"/>
      <c r="GMG72" s="262"/>
      <c r="GMH72" s="262"/>
      <c r="GMI72" s="262"/>
      <c r="GMJ72" s="262"/>
      <c r="GMK72" s="262"/>
      <c r="GML72" s="262"/>
      <c r="GMM72" s="262"/>
      <c r="GMN72" s="1740"/>
      <c r="GMO72" s="1740"/>
      <c r="GMP72" s="1740"/>
      <c r="GMQ72" s="349"/>
      <c r="GMR72" s="262"/>
      <c r="GMS72" s="262"/>
      <c r="GMT72" s="262"/>
      <c r="GMU72" s="350"/>
      <c r="GMV72" s="262"/>
      <c r="GMW72" s="262"/>
      <c r="GMX72" s="262"/>
      <c r="GMY72" s="262"/>
      <c r="GMZ72" s="262"/>
      <c r="GNA72" s="262"/>
      <c r="GNB72" s="262"/>
      <c r="GNC72" s="262"/>
      <c r="GND72" s="262"/>
      <c r="GNE72" s="1740"/>
      <c r="GNF72" s="1740"/>
      <c r="GNG72" s="1740"/>
      <c r="GNH72" s="349"/>
      <c r="GNI72" s="262"/>
      <c r="GNJ72" s="262"/>
      <c r="GNK72" s="262"/>
      <c r="GNL72" s="350"/>
      <c r="GNM72" s="262"/>
      <c r="GNN72" s="262"/>
      <c r="GNO72" s="262"/>
      <c r="GNP72" s="262"/>
      <c r="GNQ72" s="262"/>
      <c r="GNR72" s="262"/>
      <c r="GNS72" s="262"/>
      <c r="GNT72" s="262"/>
      <c r="GNU72" s="262"/>
      <c r="GNV72" s="1740"/>
      <c r="GNW72" s="1740"/>
      <c r="GNX72" s="1740"/>
      <c r="GNY72" s="349"/>
      <c r="GNZ72" s="262"/>
      <c r="GOA72" s="262"/>
      <c r="GOB72" s="262"/>
      <c r="GOC72" s="350"/>
      <c r="GOD72" s="262"/>
      <c r="GOE72" s="262"/>
      <c r="GOF72" s="262"/>
      <c r="GOG72" s="262"/>
      <c r="GOH72" s="262"/>
      <c r="GOI72" s="262"/>
      <c r="GOJ72" s="262"/>
      <c r="GOK72" s="262"/>
      <c r="GOL72" s="262"/>
      <c r="GOM72" s="1740"/>
      <c r="GON72" s="1740"/>
      <c r="GOO72" s="1740"/>
      <c r="GOP72" s="349"/>
      <c r="GOQ72" s="262"/>
      <c r="GOR72" s="262"/>
      <c r="GOS72" s="262"/>
      <c r="GOT72" s="350"/>
      <c r="GOU72" s="262"/>
      <c r="GOV72" s="262"/>
      <c r="GOW72" s="262"/>
      <c r="GOX72" s="262"/>
      <c r="GOY72" s="262"/>
      <c r="GOZ72" s="262"/>
      <c r="GPA72" s="262"/>
      <c r="GPB72" s="262"/>
      <c r="GPC72" s="262"/>
      <c r="GPD72" s="1740"/>
      <c r="GPE72" s="1740"/>
      <c r="GPF72" s="1740"/>
      <c r="GPG72" s="349"/>
      <c r="GPH72" s="262"/>
      <c r="GPI72" s="262"/>
      <c r="GPJ72" s="262"/>
      <c r="GPK72" s="350"/>
      <c r="GPL72" s="262"/>
      <c r="GPM72" s="262"/>
      <c r="GPN72" s="262"/>
      <c r="GPO72" s="262"/>
      <c r="GPP72" s="262"/>
      <c r="GPQ72" s="262"/>
      <c r="GPR72" s="262"/>
      <c r="GPS72" s="262"/>
      <c r="GPT72" s="262"/>
      <c r="GPU72" s="1740"/>
      <c r="GPV72" s="1740"/>
      <c r="GPW72" s="1740"/>
      <c r="GPX72" s="349"/>
      <c r="GPY72" s="262"/>
      <c r="GPZ72" s="262"/>
      <c r="GQA72" s="262"/>
      <c r="GQB72" s="350"/>
      <c r="GQC72" s="262"/>
      <c r="GQD72" s="262"/>
      <c r="GQE72" s="262"/>
      <c r="GQF72" s="262"/>
      <c r="GQG72" s="262"/>
      <c r="GQH72" s="262"/>
      <c r="GQI72" s="262"/>
      <c r="GQJ72" s="262"/>
      <c r="GQK72" s="262"/>
      <c r="GQL72" s="1740"/>
      <c r="GQM72" s="1740"/>
      <c r="GQN72" s="1740"/>
      <c r="GQO72" s="349"/>
      <c r="GQP72" s="262"/>
      <c r="GQQ72" s="262"/>
      <c r="GQR72" s="262"/>
      <c r="GQS72" s="350"/>
      <c r="GQT72" s="262"/>
      <c r="GQU72" s="262"/>
      <c r="GQV72" s="262"/>
      <c r="GQW72" s="262"/>
      <c r="GQX72" s="262"/>
      <c r="GQY72" s="262"/>
      <c r="GQZ72" s="262"/>
      <c r="GRA72" s="262"/>
      <c r="GRB72" s="262"/>
      <c r="GRC72" s="1740"/>
      <c r="GRD72" s="1740"/>
      <c r="GRE72" s="1740"/>
      <c r="GRF72" s="349"/>
      <c r="GRG72" s="262"/>
      <c r="GRH72" s="262"/>
      <c r="GRI72" s="262"/>
      <c r="GRJ72" s="350"/>
      <c r="GRK72" s="262"/>
      <c r="GRL72" s="262"/>
      <c r="GRM72" s="262"/>
      <c r="GRN72" s="262"/>
      <c r="GRO72" s="262"/>
      <c r="GRP72" s="262"/>
      <c r="GRQ72" s="262"/>
      <c r="GRR72" s="262"/>
      <c r="GRS72" s="262"/>
      <c r="GRT72" s="1740"/>
      <c r="GRU72" s="1740"/>
      <c r="GRV72" s="1740"/>
      <c r="GRW72" s="349"/>
      <c r="GRX72" s="262"/>
      <c r="GRY72" s="262"/>
      <c r="GRZ72" s="262"/>
      <c r="GSA72" s="350"/>
      <c r="GSB72" s="262"/>
      <c r="GSC72" s="262"/>
      <c r="GSD72" s="262"/>
      <c r="GSE72" s="262"/>
      <c r="GSF72" s="262"/>
      <c r="GSG72" s="262"/>
      <c r="GSH72" s="262"/>
      <c r="GSI72" s="262"/>
      <c r="GSJ72" s="262"/>
      <c r="GSK72" s="1740"/>
      <c r="GSL72" s="1740"/>
      <c r="GSM72" s="1740"/>
      <c r="GSN72" s="349"/>
      <c r="GSO72" s="262"/>
      <c r="GSP72" s="262"/>
      <c r="GSQ72" s="262"/>
      <c r="GSR72" s="350"/>
      <c r="GSS72" s="262"/>
      <c r="GST72" s="262"/>
      <c r="GSU72" s="262"/>
      <c r="GSV72" s="262"/>
      <c r="GSW72" s="262"/>
      <c r="GSX72" s="262"/>
      <c r="GSY72" s="262"/>
      <c r="GSZ72" s="262"/>
      <c r="GTA72" s="262"/>
      <c r="GTB72" s="1740"/>
      <c r="GTC72" s="1740"/>
      <c r="GTD72" s="1740"/>
      <c r="GTE72" s="349"/>
      <c r="GTF72" s="262"/>
      <c r="GTG72" s="262"/>
      <c r="GTH72" s="262"/>
      <c r="GTI72" s="350"/>
      <c r="GTJ72" s="262"/>
      <c r="GTK72" s="262"/>
      <c r="GTL72" s="262"/>
      <c r="GTM72" s="262"/>
      <c r="GTN72" s="262"/>
      <c r="GTO72" s="262"/>
      <c r="GTP72" s="262"/>
      <c r="GTQ72" s="262"/>
      <c r="GTR72" s="262"/>
      <c r="GTS72" s="1740"/>
      <c r="GTT72" s="1740"/>
      <c r="GTU72" s="1740"/>
      <c r="GTV72" s="349"/>
      <c r="GTW72" s="262"/>
      <c r="GTX72" s="262"/>
      <c r="GTY72" s="262"/>
      <c r="GTZ72" s="350"/>
      <c r="GUA72" s="262"/>
      <c r="GUB72" s="262"/>
      <c r="GUC72" s="262"/>
      <c r="GUD72" s="262"/>
      <c r="GUE72" s="262"/>
      <c r="GUF72" s="262"/>
      <c r="GUG72" s="262"/>
      <c r="GUH72" s="262"/>
      <c r="GUI72" s="262"/>
      <c r="GUJ72" s="1740"/>
      <c r="GUK72" s="1740"/>
      <c r="GUL72" s="1740"/>
      <c r="GUM72" s="349"/>
      <c r="GUN72" s="262"/>
      <c r="GUO72" s="262"/>
      <c r="GUP72" s="262"/>
      <c r="GUQ72" s="350"/>
      <c r="GUR72" s="262"/>
      <c r="GUS72" s="262"/>
      <c r="GUT72" s="262"/>
      <c r="GUU72" s="262"/>
      <c r="GUV72" s="262"/>
      <c r="GUW72" s="262"/>
      <c r="GUX72" s="262"/>
      <c r="GUY72" s="262"/>
      <c r="GUZ72" s="262"/>
      <c r="GVA72" s="1740"/>
      <c r="GVB72" s="1740"/>
      <c r="GVC72" s="1740"/>
      <c r="GVD72" s="349"/>
      <c r="GVE72" s="262"/>
      <c r="GVF72" s="262"/>
      <c r="GVG72" s="262"/>
      <c r="GVH72" s="350"/>
      <c r="GVI72" s="262"/>
      <c r="GVJ72" s="262"/>
      <c r="GVK72" s="262"/>
      <c r="GVL72" s="262"/>
      <c r="GVM72" s="262"/>
      <c r="GVN72" s="262"/>
      <c r="GVO72" s="262"/>
      <c r="GVP72" s="262"/>
      <c r="GVQ72" s="262"/>
      <c r="GVR72" s="1740"/>
      <c r="GVS72" s="1740"/>
      <c r="GVT72" s="1740"/>
      <c r="GVU72" s="349"/>
      <c r="GVV72" s="262"/>
      <c r="GVW72" s="262"/>
      <c r="GVX72" s="262"/>
      <c r="GVY72" s="350"/>
      <c r="GVZ72" s="262"/>
      <c r="GWA72" s="262"/>
      <c r="GWB72" s="262"/>
      <c r="GWC72" s="262"/>
      <c r="GWD72" s="262"/>
      <c r="GWE72" s="262"/>
      <c r="GWF72" s="262"/>
      <c r="GWG72" s="262"/>
      <c r="GWH72" s="262"/>
      <c r="GWI72" s="1740"/>
      <c r="GWJ72" s="1740"/>
      <c r="GWK72" s="1740"/>
      <c r="GWL72" s="349"/>
      <c r="GWM72" s="262"/>
      <c r="GWN72" s="262"/>
      <c r="GWO72" s="262"/>
      <c r="GWP72" s="350"/>
      <c r="GWQ72" s="262"/>
      <c r="GWR72" s="262"/>
      <c r="GWS72" s="262"/>
      <c r="GWT72" s="262"/>
      <c r="GWU72" s="262"/>
      <c r="GWV72" s="262"/>
      <c r="GWW72" s="262"/>
      <c r="GWX72" s="262"/>
      <c r="GWY72" s="262"/>
      <c r="GWZ72" s="1740"/>
      <c r="GXA72" s="1740"/>
      <c r="GXB72" s="1740"/>
      <c r="GXC72" s="349"/>
      <c r="GXD72" s="262"/>
      <c r="GXE72" s="262"/>
      <c r="GXF72" s="262"/>
      <c r="GXG72" s="350"/>
      <c r="GXH72" s="262"/>
      <c r="GXI72" s="262"/>
      <c r="GXJ72" s="262"/>
      <c r="GXK72" s="262"/>
      <c r="GXL72" s="262"/>
      <c r="GXM72" s="262"/>
      <c r="GXN72" s="262"/>
      <c r="GXO72" s="262"/>
      <c r="GXP72" s="262"/>
      <c r="GXQ72" s="1740"/>
      <c r="GXR72" s="1740"/>
      <c r="GXS72" s="1740"/>
      <c r="GXT72" s="349"/>
      <c r="GXU72" s="262"/>
      <c r="GXV72" s="262"/>
      <c r="GXW72" s="262"/>
      <c r="GXX72" s="350"/>
      <c r="GXY72" s="262"/>
      <c r="GXZ72" s="262"/>
      <c r="GYA72" s="262"/>
      <c r="GYB72" s="262"/>
      <c r="GYC72" s="262"/>
      <c r="GYD72" s="262"/>
      <c r="GYE72" s="262"/>
      <c r="GYF72" s="262"/>
      <c r="GYG72" s="262"/>
      <c r="GYH72" s="1740"/>
      <c r="GYI72" s="1740"/>
      <c r="GYJ72" s="1740"/>
      <c r="GYK72" s="349"/>
      <c r="GYL72" s="262"/>
      <c r="GYM72" s="262"/>
      <c r="GYN72" s="262"/>
      <c r="GYO72" s="350"/>
      <c r="GYP72" s="262"/>
      <c r="GYQ72" s="262"/>
      <c r="GYR72" s="262"/>
      <c r="GYS72" s="262"/>
      <c r="GYT72" s="262"/>
      <c r="GYU72" s="262"/>
      <c r="GYV72" s="262"/>
      <c r="GYW72" s="262"/>
      <c r="GYX72" s="262"/>
      <c r="GYY72" s="1740"/>
      <c r="GYZ72" s="1740"/>
      <c r="GZA72" s="1740"/>
      <c r="GZB72" s="349"/>
      <c r="GZC72" s="262"/>
      <c r="GZD72" s="262"/>
      <c r="GZE72" s="262"/>
      <c r="GZF72" s="350"/>
      <c r="GZG72" s="262"/>
      <c r="GZH72" s="262"/>
      <c r="GZI72" s="262"/>
      <c r="GZJ72" s="262"/>
      <c r="GZK72" s="262"/>
      <c r="GZL72" s="262"/>
      <c r="GZM72" s="262"/>
      <c r="GZN72" s="262"/>
      <c r="GZO72" s="262"/>
      <c r="GZP72" s="1740"/>
      <c r="GZQ72" s="1740"/>
      <c r="GZR72" s="1740"/>
      <c r="GZS72" s="349"/>
      <c r="GZT72" s="262"/>
      <c r="GZU72" s="262"/>
      <c r="GZV72" s="262"/>
      <c r="GZW72" s="350"/>
      <c r="GZX72" s="262"/>
      <c r="GZY72" s="262"/>
      <c r="GZZ72" s="262"/>
      <c r="HAA72" s="262"/>
      <c r="HAB72" s="262"/>
      <c r="HAC72" s="262"/>
      <c r="HAD72" s="262"/>
      <c r="HAE72" s="262"/>
      <c r="HAF72" s="262"/>
      <c r="HAG72" s="1740"/>
      <c r="HAH72" s="1740"/>
      <c r="HAI72" s="1740"/>
      <c r="HAJ72" s="349"/>
      <c r="HAK72" s="262"/>
      <c r="HAL72" s="262"/>
      <c r="HAM72" s="262"/>
      <c r="HAN72" s="350"/>
      <c r="HAO72" s="262"/>
      <c r="HAP72" s="262"/>
      <c r="HAQ72" s="262"/>
      <c r="HAR72" s="262"/>
      <c r="HAS72" s="262"/>
      <c r="HAT72" s="262"/>
      <c r="HAU72" s="262"/>
      <c r="HAV72" s="262"/>
      <c r="HAW72" s="262"/>
      <c r="HAX72" s="1740"/>
      <c r="HAY72" s="1740"/>
      <c r="HAZ72" s="1740"/>
      <c r="HBA72" s="349"/>
      <c r="HBB72" s="262"/>
      <c r="HBC72" s="262"/>
      <c r="HBD72" s="262"/>
      <c r="HBE72" s="350"/>
      <c r="HBF72" s="262"/>
      <c r="HBG72" s="262"/>
      <c r="HBH72" s="262"/>
      <c r="HBI72" s="262"/>
      <c r="HBJ72" s="262"/>
      <c r="HBK72" s="262"/>
      <c r="HBL72" s="262"/>
      <c r="HBM72" s="262"/>
      <c r="HBN72" s="262"/>
      <c r="HBO72" s="1740"/>
      <c r="HBP72" s="1740"/>
      <c r="HBQ72" s="1740"/>
      <c r="HBR72" s="349"/>
      <c r="HBS72" s="262"/>
      <c r="HBT72" s="262"/>
      <c r="HBU72" s="262"/>
      <c r="HBV72" s="350"/>
      <c r="HBW72" s="262"/>
      <c r="HBX72" s="262"/>
      <c r="HBY72" s="262"/>
      <c r="HBZ72" s="262"/>
      <c r="HCA72" s="262"/>
      <c r="HCB72" s="262"/>
      <c r="HCC72" s="262"/>
      <c r="HCD72" s="262"/>
      <c r="HCE72" s="262"/>
      <c r="HCF72" s="1740"/>
      <c r="HCG72" s="1740"/>
      <c r="HCH72" s="1740"/>
      <c r="HCI72" s="349"/>
      <c r="HCJ72" s="262"/>
      <c r="HCK72" s="262"/>
      <c r="HCL72" s="262"/>
      <c r="HCM72" s="350"/>
      <c r="HCN72" s="262"/>
      <c r="HCO72" s="262"/>
      <c r="HCP72" s="262"/>
      <c r="HCQ72" s="262"/>
      <c r="HCR72" s="262"/>
      <c r="HCS72" s="262"/>
      <c r="HCT72" s="262"/>
      <c r="HCU72" s="262"/>
      <c r="HCV72" s="262"/>
      <c r="HCW72" s="1740"/>
      <c r="HCX72" s="1740"/>
      <c r="HCY72" s="1740"/>
      <c r="HCZ72" s="349"/>
      <c r="HDA72" s="262"/>
      <c r="HDB72" s="262"/>
      <c r="HDC72" s="262"/>
      <c r="HDD72" s="350"/>
      <c r="HDE72" s="262"/>
      <c r="HDF72" s="262"/>
      <c r="HDG72" s="262"/>
      <c r="HDH72" s="262"/>
      <c r="HDI72" s="262"/>
      <c r="HDJ72" s="262"/>
      <c r="HDK72" s="262"/>
      <c r="HDL72" s="262"/>
      <c r="HDM72" s="262"/>
      <c r="HDN72" s="1740"/>
      <c r="HDO72" s="1740"/>
      <c r="HDP72" s="1740"/>
      <c r="HDQ72" s="349"/>
      <c r="HDR72" s="262"/>
      <c r="HDS72" s="262"/>
      <c r="HDT72" s="262"/>
      <c r="HDU72" s="350"/>
      <c r="HDV72" s="262"/>
      <c r="HDW72" s="262"/>
      <c r="HDX72" s="262"/>
      <c r="HDY72" s="262"/>
      <c r="HDZ72" s="262"/>
      <c r="HEA72" s="262"/>
      <c r="HEB72" s="262"/>
      <c r="HEC72" s="262"/>
      <c r="HED72" s="262"/>
      <c r="HEE72" s="1740"/>
      <c r="HEF72" s="1740"/>
      <c r="HEG72" s="1740"/>
      <c r="HEH72" s="349"/>
      <c r="HEI72" s="262"/>
      <c r="HEJ72" s="262"/>
      <c r="HEK72" s="262"/>
      <c r="HEL72" s="350"/>
      <c r="HEM72" s="262"/>
      <c r="HEN72" s="262"/>
      <c r="HEO72" s="262"/>
      <c r="HEP72" s="262"/>
      <c r="HEQ72" s="262"/>
      <c r="HER72" s="262"/>
      <c r="HES72" s="262"/>
      <c r="HET72" s="262"/>
      <c r="HEU72" s="262"/>
      <c r="HEV72" s="1740"/>
      <c r="HEW72" s="1740"/>
      <c r="HEX72" s="1740"/>
      <c r="HEY72" s="349"/>
      <c r="HEZ72" s="262"/>
      <c r="HFA72" s="262"/>
      <c r="HFB72" s="262"/>
      <c r="HFC72" s="350"/>
      <c r="HFD72" s="262"/>
      <c r="HFE72" s="262"/>
      <c r="HFF72" s="262"/>
      <c r="HFG72" s="262"/>
      <c r="HFH72" s="262"/>
      <c r="HFI72" s="262"/>
      <c r="HFJ72" s="262"/>
      <c r="HFK72" s="262"/>
      <c r="HFL72" s="262"/>
      <c r="HFM72" s="1740"/>
      <c r="HFN72" s="1740"/>
      <c r="HFO72" s="1740"/>
      <c r="HFP72" s="349"/>
      <c r="HFQ72" s="262"/>
      <c r="HFR72" s="262"/>
      <c r="HFS72" s="262"/>
      <c r="HFT72" s="350"/>
      <c r="HFU72" s="262"/>
      <c r="HFV72" s="262"/>
      <c r="HFW72" s="262"/>
      <c r="HFX72" s="262"/>
      <c r="HFY72" s="262"/>
      <c r="HFZ72" s="262"/>
      <c r="HGA72" s="262"/>
      <c r="HGB72" s="262"/>
      <c r="HGC72" s="262"/>
      <c r="HGD72" s="1740"/>
      <c r="HGE72" s="1740"/>
      <c r="HGF72" s="1740"/>
      <c r="HGG72" s="349"/>
      <c r="HGH72" s="262"/>
      <c r="HGI72" s="262"/>
      <c r="HGJ72" s="262"/>
      <c r="HGK72" s="350"/>
      <c r="HGL72" s="262"/>
      <c r="HGM72" s="262"/>
      <c r="HGN72" s="262"/>
      <c r="HGO72" s="262"/>
      <c r="HGP72" s="262"/>
      <c r="HGQ72" s="262"/>
      <c r="HGR72" s="262"/>
      <c r="HGS72" s="262"/>
      <c r="HGT72" s="262"/>
      <c r="HGU72" s="1740"/>
      <c r="HGV72" s="1740"/>
      <c r="HGW72" s="1740"/>
      <c r="HGX72" s="349"/>
      <c r="HGY72" s="262"/>
      <c r="HGZ72" s="262"/>
      <c r="HHA72" s="262"/>
      <c r="HHB72" s="350"/>
      <c r="HHC72" s="262"/>
      <c r="HHD72" s="262"/>
      <c r="HHE72" s="262"/>
      <c r="HHF72" s="262"/>
      <c r="HHG72" s="262"/>
      <c r="HHH72" s="262"/>
      <c r="HHI72" s="262"/>
      <c r="HHJ72" s="262"/>
      <c r="HHK72" s="262"/>
      <c r="HHL72" s="1740"/>
      <c r="HHM72" s="1740"/>
      <c r="HHN72" s="1740"/>
      <c r="HHO72" s="349"/>
      <c r="HHP72" s="262"/>
      <c r="HHQ72" s="262"/>
      <c r="HHR72" s="262"/>
      <c r="HHS72" s="350"/>
      <c r="HHT72" s="262"/>
      <c r="HHU72" s="262"/>
      <c r="HHV72" s="262"/>
      <c r="HHW72" s="262"/>
      <c r="HHX72" s="262"/>
      <c r="HHY72" s="262"/>
      <c r="HHZ72" s="262"/>
      <c r="HIA72" s="262"/>
      <c r="HIB72" s="262"/>
      <c r="HIC72" s="1740"/>
      <c r="HID72" s="1740"/>
      <c r="HIE72" s="1740"/>
      <c r="HIF72" s="349"/>
      <c r="HIG72" s="262"/>
      <c r="HIH72" s="262"/>
      <c r="HII72" s="262"/>
      <c r="HIJ72" s="350"/>
      <c r="HIK72" s="262"/>
      <c r="HIL72" s="262"/>
      <c r="HIM72" s="262"/>
      <c r="HIN72" s="262"/>
      <c r="HIO72" s="262"/>
      <c r="HIP72" s="262"/>
      <c r="HIQ72" s="262"/>
      <c r="HIR72" s="262"/>
      <c r="HIS72" s="262"/>
      <c r="HIT72" s="1740"/>
      <c r="HIU72" s="1740"/>
      <c r="HIV72" s="1740"/>
      <c r="HIW72" s="349"/>
      <c r="HIX72" s="262"/>
      <c r="HIY72" s="262"/>
      <c r="HIZ72" s="262"/>
      <c r="HJA72" s="350"/>
      <c r="HJB72" s="262"/>
      <c r="HJC72" s="262"/>
      <c r="HJD72" s="262"/>
      <c r="HJE72" s="262"/>
      <c r="HJF72" s="262"/>
      <c r="HJG72" s="262"/>
      <c r="HJH72" s="262"/>
      <c r="HJI72" s="262"/>
      <c r="HJJ72" s="262"/>
      <c r="HJK72" s="1740"/>
      <c r="HJL72" s="1740"/>
      <c r="HJM72" s="1740"/>
      <c r="HJN72" s="349"/>
      <c r="HJO72" s="262"/>
      <c r="HJP72" s="262"/>
      <c r="HJQ72" s="262"/>
      <c r="HJR72" s="350"/>
      <c r="HJS72" s="262"/>
      <c r="HJT72" s="262"/>
      <c r="HJU72" s="262"/>
      <c r="HJV72" s="262"/>
      <c r="HJW72" s="262"/>
      <c r="HJX72" s="262"/>
      <c r="HJY72" s="262"/>
      <c r="HJZ72" s="262"/>
      <c r="HKA72" s="262"/>
      <c r="HKB72" s="1740"/>
      <c r="HKC72" s="1740"/>
      <c r="HKD72" s="1740"/>
      <c r="HKE72" s="349"/>
      <c r="HKF72" s="262"/>
      <c r="HKG72" s="262"/>
      <c r="HKH72" s="262"/>
      <c r="HKI72" s="350"/>
      <c r="HKJ72" s="262"/>
      <c r="HKK72" s="262"/>
      <c r="HKL72" s="262"/>
      <c r="HKM72" s="262"/>
      <c r="HKN72" s="262"/>
      <c r="HKO72" s="262"/>
      <c r="HKP72" s="262"/>
      <c r="HKQ72" s="262"/>
      <c r="HKR72" s="262"/>
      <c r="HKS72" s="1740"/>
      <c r="HKT72" s="1740"/>
      <c r="HKU72" s="1740"/>
      <c r="HKV72" s="349"/>
      <c r="HKW72" s="262"/>
      <c r="HKX72" s="262"/>
      <c r="HKY72" s="262"/>
      <c r="HKZ72" s="350"/>
      <c r="HLA72" s="262"/>
      <c r="HLB72" s="262"/>
      <c r="HLC72" s="262"/>
      <c r="HLD72" s="262"/>
      <c r="HLE72" s="262"/>
      <c r="HLF72" s="262"/>
      <c r="HLG72" s="262"/>
      <c r="HLH72" s="262"/>
      <c r="HLI72" s="262"/>
      <c r="HLJ72" s="1740"/>
      <c r="HLK72" s="1740"/>
      <c r="HLL72" s="1740"/>
      <c r="HLM72" s="349"/>
      <c r="HLN72" s="262"/>
      <c r="HLO72" s="262"/>
      <c r="HLP72" s="262"/>
      <c r="HLQ72" s="350"/>
      <c r="HLR72" s="262"/>
      <c r="HLS72" s="262"/>
      <c r="HLT72" s="262"/>
      <c r="HLU72" s="262"/>
      <c r="HLV72" s="262"/>
      <c r="HLW72" s="262"/>
      <c r="HLX72" s="262"/>
      <c r="HLY72" s="262"/>
      <c r="HLZ72" s="262"/>
      <c r="HMA72" s="1740"/>
      <c r="HMB72" s="1740"/>
      <c r="HMC72" s="1740"/>
      <c r="HMD72" s="349"/>
      <c r="HME72" s="262"/>
      <c r="HMF72" s="262"/>
      <c r="HMG72" s="262"/>
      <c r="HMH72" s="350"/>
      <c r="HMI72" s="262"/>
      <c r="HMJ72" s="262"/>
      <c r="HMK72" s="262"/>
      <c r="HML72" s="262"/>
      <c r="HMM72" s="262"/>
      <c r="HMN72" s="262"/>
      <c r="HMO72" s="262"/>
      <c r="HMP72" s="262"/>
      <c r="HMQ72" s="262"/>
      <c r="HMR72" s="1740"/>
      <c r="HMS72" s="1740"/>
      <c r="HMT72" s="1740"/>
      <c r="HMU72" s="349"/>
      <c r="HMV72" s="262"/>
      <c r="HMW72" s="262"/>
      <c r="HMX72" s="262"/>
      <c r="HMY72" s="350"/>
      <c r="HMZ72" s="262"/>
      <c r="HNA72" s="262"/>
      <c r="HNB72" s="262"/>
      <c r="HNC72" s="262"/>
      <c r="HND72" s="262"/>
      <c r="HNE72" s="262"/>
      <c r="HNF72" s="262"/>
      <c r="HNG72" s="262"/>
      <c r="HNH72" s="262"/>
      <c r="HNI72" s="1740"/>
      <c r="HNJ72" s="1740"/>
      <c r="HNK72" s="1740"/>
      <c r="HNL72" s="349"/>
      <c r="HNM72" s="262"/>
      <c r="HNN72" s="262"/>
      <c r="HNO72" s="262"/>
      <c r="HNP72" s="350"/>
      <c r="HNQ72" s="262"/>
      <c r="HNR72" s="262"/>
      <c r="HNS72" s="262"/>
      <c r="HNT72" s="262"/>
      <c r="HNU72" s="262"/>
      <c r="HNV72" s="262"/>
      <c r="HNW72" s="262"/>
      <c r="HNX72" s="262"/>
      <c r="HNY72" s="262"/>
      <c r="HNZ72" s="1740"/>
      <c r="HOA72" s="1740"/>
      <c r="HOB72" s="1740"/>
      <c r="HOC72" s="349"/>
      <c r="HOD72" s="262"/>
      <c r="HOE72" s="262"/>
      <c r="HOF72" s="262"/>
      <c r="HOG72" s="350"/>
      <c r="HOH72" s="262"/>
      <c r="HOI72" s="262"/>
      <c r="HOJ72" s="262"/>
      <c r="HOK72" s="262"/>
      <c r="HOL72" s="262"/>
      <c r="HOM72" s="262"/>
      <c r="HON72" s="262"/>
      <c r="HOO72" s="262"/>
      <c r="HOP72" s="262"/>
      <c r="HOQ72" s="1740"/>
      <c r="HOR72" s="1740"/>
      <c r="HOS72" s="1740"/>
      <c r="HOT72" s="349"/>
      <c r="HOU72" s="262"/>
      <c r="HOV72" s="262"/>
      <c r="HOW72" s="262"/>
      <c r="HOX72" s="350"/>
      <c r="HOY72" s="262"/>
      <c r="HOZ72" s="262"/>
      <c r="HPA72" s="262"/>
      <c r="HPB72" s="262"/>
      <c r="HPC72" s="262"/>
      <c r="HPD72" s="262"/>
      <c r="HPE72" s="262"/>
      <c r="HPF72" s="262"/>
      <c r="HPG72" s="262"/>
      <c r="HPH72" s="1740"/>
      <c r="HPI72" s="1740"/>
      <c r="HPJ72" s="1740"/>
      <c r="HPK72" s="349"/>
      <c r="HPL72" s="262"/>
      <c r="HPM72" s="262"/>
      <c r="HPN72" s="262"/>
      <c r="HPO72" s="350"/>
      <c r="HPP72" s="262"/>
      <c r="HPQ72" s="262"/>
      <c r="HPR72" s="262"/>
      <c r="HPS72" s="262"/>
      <c r="HPT72" s="262"/>
      <c r="HPU72" s="262"/>
      <c r="HPV72" s="262"/>
      <c r="HPW72" s="262"/>
      <c r="HPX72" s="262"/>
      <c r="HPY72" s="1740"/>
      <c r="HPZ72" s="1740"/>
      <c r="HQA72" s="1740"/>
      <c r="HQB72" s="349"/>
      <c r="HQC72" s="262"/>
      <c r="HQD72" s="262"/>
      <c r="HQE72" s="262"/>
      <c r="HQF72" s="350"/>
      <c r="HQG72" s="262"/>
      <c r="HQH72" s="262"/>
      <c r="HQI72" s="262"/>
      <c r="HQJ72" s="262"/>
      <c r="HQK72" s="262"/>
      <c r="HQL72" s="262"/>
      <c r="HQM72" s="262"/>
      <c r="HQN72" s="262"/>
      <c r="HQO72" s="262"/>
      <c r="HQP72" s="1740"/>
      <c r="HQQ72" s="1740"/>
      <c r="HQR72" s="1740"/>
      <c r="HQS72" s="349"/>
      <c r="HQT72" s="262"/>
      <c r="HQU72" s="262"/>
      <c r="HQV72" s="262"/>
      <c r="HQW72" s="350"/>
      <c r="HQX72" s="262"/>
      <c r="HQY72" s="262"/>
      <c r="HQZ72" s="262"/>
      <c r="HRA72" s="262"/>
      <c r="HRB72" s="262"/>
      <c r="HRC72" s="262"/>
      <c r="HRD72" s="262"/>
      <c r="HRE72" s="262"/>
      <c r="HRF72" s="262"/>
      <c r="HRG72" s="1740"/>
      <c r="HRH72" s="1740"/>
      <c r="HRI72" s="1740"/>
      <c r="HRJ72" s="349"/>
      <c r="HRK72" s="262"/>
      <c r="HRL72" s="262"/>
      <c r="HRM72" s="262"/>
      <c r="HRN72" s="350"/>
      <c r="HRO72" s="262"/>
      <c r="HRP72" s="262"/>
      <c r="HRQ72" s="262"/>
      <c r="HRR72" s="262"/>
      <c r="HRS72" s="262"/>
      <c r="HRT72" s="262"/>
      <c r="HRU72" s="262"/>
      <c r="HRV72" s="262"/>
      <c r="HRW72" s="262"/>
      <c r="HRX72" s="1740"/>
      <c r="HRY72" s="1740"/>
      <c r="HRZ72" s="1740"/>
      <c r="HSA72" s="349"/>
      <c r="HSB72" s="262"/>
      <c r="HSC72" s="262"/>
      <c r="HSD72" s="262"/>
      <c r="HSE72" s="350"/>
      <c r="HSF72" s="262"/>
      <c r="HSG72" s="262"/>
      <c r="HSH72" s="262"/>
      <c r="HSI72" s="262"/>
      <c r="HSJ72" s="262"/>
      <c r="HSK72" s="262"/>
      <c r="HSL72" s="262"/>
      <c r="HSM72" s="262"/>
      <c r="HSN72" s="262"/>
      <c r="HSO72" s="1740"/>
      <c r="HSP72" s="1740"/>
      <c r="HSQ72" s="1740"/>
      <c r="HSR72" s="349"/>
      <c r="HSS72" s="262"/>
      <c r="HST72" s="262"/>
      <c r="HSU72" s="262"/>
      <c r="HSV72" s="350"/>
      <c r="HSW72" s="262"/>
      <c r="HSX72" s="262"/>
      <c r="HSY72" s="262"/>
      <c r="HSZ72" s="262"/>
      <c r="HTA72" s="262"/>
      <c r="HTB72" s="262"/>
      <c r="HTC72" s="262"/>
      <c r="HTD72" s="262"/>
      <c r="HTE72" s="262"/>
      <c r="HTF72" s="1740"/>
      <c r="HTG72" s="1740"/>
      <c r="HTH72" s="1740"/>
      <c r="HTI72" s="349"/>
      <c r="HTJ72" s="262"/>
      <c r="HTK72" s="262"/>
      <c r="HTL72" s="262"/>
      <c r="HTM72" s="350"/>
      <c r="HTN72" s="262"/>
      <c r="HTO72" s="262"/>
      <c r="HTP72" s="262"/>
      <c r="HTQ72" s="262"/>
      <c r="HTR72" s="262"/>
      <c r="HTS72" s="262"/>
      <c r="HTT72" s="262"/>
      <c r="HTU72" s="262"/>
      <c r="HTV72" s="262"/>
      <c r="HTW72" s="1740"/>
      <c r="HTX72" s="1740"/>
      <c r="HTY72" s="1740"/>
      <c r="HTZ72" s="349"/>
      <c r="HUA72" s="262"/>
      <c r="HUB72" s="262"/>
      <c r="HUC72" s="262"/>
      <c r="HUD72" s="350"/>
      <c r="HUE72" s="262"/>
      <c r="HUF72" s="262"/>
      <c r="HUG72" s="262"/>
      <c r="HUH72" s="262"/>
      <c r="HUI72" s="262"/>
      <c r="HUJ72" s="262"/>
      <c r="HUK72" s="262"/>
      <c r="HUL72" s="262"/>
      <c r="HUM72" s="262"/>
      <c r="HUN72" s="1740"/>
      <c r="HUO72" s="1740"/>
      <c r="HUP72" s="1740"/>
      <c r="HUQ72" s="349"/>
      <c r="HUR72" s="262"/>
      <c r="HUS72" s="262"/>
      <c r="HUT72" s="262"/>
      <c r="HUU72" s="350"/>
      <c r="HUV72" s="262"/>
      <c r="HUW72" s="262"/>
      <c r="HUX72" s="262"/>
      <c r="HUY72" s="262"/>
      <c r="HUZ72" s="262"/>
      <c r="HVA72" s="262"/>
      <c r="HVB72" s="262"/>
      <c r="HVC72" s="262"/>
      <c r="HVD72" s="262"/>
      <c r="HVE72" s="1740"/>
      <c r="HVF72" s="1740"/>
      <c r="HVG72" s="1740"/>
      <c r="HVH72" s="349"/>
      <c r="HVI72" s="262"/>
      <c r="HVJ72" s="262"/>
      <c r="HVK72" s="262"/>
      <c r="HVL72" s="350"/>
      <c r="HVM72" s="262"/>
      <c r="HVN72" s="262"/>
      <c r="HVO72" s="262"/>
      <c r="HVP72" s="262"/>
      <c r="HVQ72" s="262"/>
      <c r="HVR72" s="262"/>
      <c r="HVS72" s="262"/>
      <c r="HVT72" s="262"/>
      <c r="HVU72" s="262"/>
      <c r="HVV72" s="1740"/>
      <c r="HVW72" s="1740"/>
      <c r="HVX72" s="1740"/>
      <c r="HVY72" s="349"/>
      <c r="HVZ72" s="262"/>
      <c r="HWA72" s="262"/>
      <c r="HWB72" s="262"/>
      <c r="HWC72" s="350"/>
      <c r="HWD72" s="262"/>
      <c r="HWE72" s="262"/>
      <c r="HWF72" s="262"/>
      <c r="HWG72" s="262"/>
      <c r="HWH72" s="262"/>
      <c r="HWI72" s="262"/>
      <c r="HWJ72" s="262"/>
      <c r="HWK72" s="262"/>
      <c r="HWL72" s="262"/>
      <c r="HWM72" s="1740"/>
      <c r="HWN72" s="1740"/>
      <c r="HWO72" s="1740"/>
      <c r="HWP72" s="349"/>
      <c r="HWQ72" s="262"/>
      <c r="HWR72" s="262"/>
      <c r="HWS72" s="262"/>
      <c r="HWT72" s="350"/>
      <c r="HWU72" s="262"/>
      <c r="HWV72" s="262"/>
      <c r="HWW72" s="262"/>
      <c r="HWX72" s="262"/>
      <c r="HWY72" s="262"/>
      <c r="HWZ72" s="262"/>
      <c r="HXA72" s="262"/>
      <c r="HXB72" s="262"/>
      <c r="HXC72" s="262"/>
      <c r="HXD72" s="1740"/>
      <c r="HXE72" s="1740"/>
      <c r="HXF72" s="1740"/>
      <c r="HXG72" s="349"/>
      <c r="HXH72" s="262"/>
      <c r="HXI72" s="262"/>
      <c r="HXJ72" s="262"/>
      <c r="HXK72" s="350"/>
      <c r="HXL72" s="262"/>
      <c r="HXM72" s="262"/>
      <c r="HXN72" s="262"/>
      <c r="HXO72" s="262"/>
      <c r="HXP72" s="262"/>
      <c r="HXQ72" s="262"/>
      <c r="HXR72" s="262"/>
      <c r="HXS72" s="262"/>
      <c r="HXT72" s="262"/>
      <c r="HXU72" s="1740"/>
      <c r="HXV72" s="1740"/>
      <c r="HXW72" s="1740"/>
      <c r="HXX72" s="349"/>
      <c r="HXY72" s="262"/>
      <c r="HXZ72" s="262"/>
      <c r="HYA72" s="262"/>
      <c r="HYB72" s="350"/>
      <c r="HYC72" s="262"/>
      <c r="HYD72" s="262"/>
      <c r="HYE72" s="262"/>
      <c r="HYF72" s="262"/>
      <c r="HYG72" s="262"/>
      <c r="HYH72" s="262"/>
      <c r="HYI72" s="262"/>
      <c r="HYJ72" s="262"/>
      <c r="HYK72" s="262"/>
      <c r="HYL72" s="1740"/>
      <c r="HYM72" s="1740"/>
      <c r="HYN72" s="1740"/>
      <c r="HYO72" s="349"/>
      <c r="HYP72" s="262"/>
      <c r="HYQ72" s="262"/>
      <c r="HYR72" s="262"/>
      <c r="HYS72" s="350"/>
      <c r="HYT72" s="262"/>
      <c r="HYU72" s="262"/>
      <c r="HYV72" s="262"/>
      <c r="HYW72" s="262"/>
      <c r="HYX72" s="262"/>
      <c r="HYY72" s="262"/>
      <c r="HYZ72" s="262"/>
      <c r="HZA72" s="262"/>
      <c r="HZB72" s="262"/>
      <c r="HZC72" s="1740"/>
      <c r="HZD72" s="1740"/>
      <c r="HZE72" s="1740"/>
      <c r="HZF72" s="349"/>
      <c r="HZG72" s="262"/>
      <c r="HZH72" s="262"/>
      <c r="HZI72" s="262"/>
      <c r="HZJ72" s="350"/>
      <c r="HZK72" s="262"/>
      <c r="HZL72" s="262"/>
      <c r="HZM72" s="262"/>
      <c r="HZN72" s="262"/>
      <c r="HZO72" s="262"/>
      <c r="HZP72" s="262"/>
      <c r="HZQ72" s="262"/>
      <c r="HZR72" s="262"/>
      <c r="HZS72" s="262"/>
      <c r="HZT72" s="1740"/>
      <c r="HZU72" s="1740"/>
      <c r="HZV72" s="1740"/>
      <c r="HZW72" s="349"/>
      <c r="HZX72" s="262"/>
      <c r="HZY72" s="262"/>
      <c r="HZZ72" s="262"/>
      <c r="IAA72" s="350"/>
      <c r="IAB72" s="262"/>
      <c r="IAC72" s="262"/>
      <c r="IAD72" s="262"/>
      <c r="IAE72" s="262"/>
      <c r="IAF72" s="262"/>
      <c r="IAG72" s="262"/>
      <c r="IAH72" s="262"/>
      <c r="IAI72" s="262"/>
      <c r="IAJ72" s="262"/>
      <c r="IAK72" s="1740"/>
      <c r="IAL72" s="1740"/>
      <c r="IAM72" s="1740"/>
      <c r="IAN72" s="349"/>
      <c r="IAO72" s="262"/>
      <c r="IAP72" s="262"/>
      <c r="IAQ72" s="262"/>
      <c r="IAR72" s="350"/>
      <c r="IAS72" s="262"/>
      <c r="IAT72" s="262"/>
      <c r="IAU72" s="262"/>
      <c r="IAV72" s="262"/>
      <c r="IAW72" s="262"/>
      <c r="IAX72" s="262"/>
      <c r="IAY72" s="262"/>
      <c r="IAZ72" s="262"/>
      <c r="IBA72" s="262"/>
      <c r="IBB72" s="1740"/>
      <c r="IBC72" s="1740"/>
      <c r="IBD72" s="1740"/>
      <c r="IBE72" s="349"/>
      <c r="IBF72" s="262"/>
      <c r="IBG72" s="262"/>
      <c r="IBH72" s="262"/>
      <c r="IBI72" s="350"/>
      <c r="IBJ72" s="262"/>
      <c r="IBK72" s="262"/>
      <c r="IBL72" s="262"/>
      <c r="IBM72" s="262"/>
      <c r="IBN72" s="262"/>
      <c r="IBO72" s="262"/>
      <c r="IBP72" s="262"/>
      <c r="IBQ72" s="262"/>
      <c r="IBR72" s="262"/>
      <c r="IBS72" s="1740"/>
      <c r="IBT72" s="1740"/>
      <c r="IBU72" s="1740"/>
      <c r="IBV72" s="349"/>
      <c r="IBW72" s="262"/>
      <c r="IBX72" s="262"/>
      <c r="IBY72" s="262"/>
      <c r="IBZ72" s="350"/>
      <c r="ICA72" s="262"/>
      <c r="ICB72" s="262"/>
      <c r="ICC72" s="262"/>
      <c r="ICD72" s="262"/>
      <c r="ICE72" s="262"/>
      <c r="ICF72" s="262"/>
      <c r="ICG72" s="262"/>
      <c r="ICH72" s="262"/>
      <c r="ICI72" s="262"/>
      <c r="ICJ72" s="1740"/>
      <c r="ICK72" s="1740"/>
      <c r="ICL72" s="1740"/>
      <c r="ICM72" s="349"/>
      <c r="ICN72" s="262"/>
      <c r="ICO72" s="262"/>
      <c r="ICP72" s="262"/>
      <c r="ICQ72" s="350"/>
      <c r="ICR72" s="262"/>
      <c r="ICS72" s="262"/>
      <c r="ICT72" s="262"/>
      <c r="ICU72" s="262"/>
      <c r="ICV72" s="262"/>
      <c r="ICW72" s="262"/>
      <c r="ICX72" s="262"/>
      <c r="ICY72" s="262"/>
      <c r="ICZ72" s="262"/>
      <c r="IDA72" s="1740"/>
      <c r="IDB72" s="1740"/>
      <c r="IDC72" s="1740"/>
      <c r="IDD72" s="349"/>
      <c r="IDE72" s="262"/>
      <c r="IDF72" s="262"/>
      <c r="IDG72" s="262"/>
      <c r="IDH72" s="350"/>
      <c r="IDI72" s="262"/>
      <c r="IDJ72" s="262"/>
      <c r="IDK72" s="262"/>
      <c r="IDL72" s="262"/>
      <c r="IDM72" s="262"/>
      <c r="IDN72" s="262"/>
      <c r="IDO72" s="262"/>
      <c r="IDP72" s="262"/>
      <c r="IDQ72" s="262"/>
      <c r="IDR72" s="1740"/>
      <c r="IDS72" s="1740"/>
      <c r="IDT72" s="1740"/>
      <c r="IDU72" s="349"/>
      <c r="IDV72" s="262"/>
      <c r="IDW72" s="262"/>
      <c r="IDX72" s="262"/>
      <c r="IDY72" s="350"/>
      <c r="IDZ72" s="262"/>
      <c r="IEA72" s="262"/>
      <c r="IEB72" s="262"/>
      <c r="IEC72" s="262"/>
      <c r="IED72" s="262"/>
      <c r="IEE72" s="262"/>
      <c r="IEF72" s="262"/>
      <c r="IEG72" s="262"/>
      <c r="IEH72" s="262"/>
      <c r="IEI72" s="1740"/>
      <c r="IEJ72" s="1740"/>
      <c r="IEK72" s="1740"/>
      <c r="IEL72" s="349"/>
      <c r="IEM72" s="262"/>
      <c r="IEN72" s="262"/>
      <c r="IEO72" s="262"/>
      <c r="IEP72" s="350"/>
      <c r="IEQ72" s="262"/>
      <c r="IER72" s="262"/>
      <c r="IES72" s="262"/>
      <c r="IET72" s="262"/>
      <c r="IEU72" s="262"/>
      <c r="IEV72" s="262"/>
      <c r="IEW72" s="262"/>
      <c r="IEX72" s="262"/>
      <c r="IEY72" s="262"/>
      <c r="IEZ72" s="1740"/>
      <c r="IFA72" s="1740"/>
      <c r="IFB72" s="1740"/>
      <c r="IFC72" s="349"/>
      <c r="IFD72" s="262"/>
      <c r="IFE72" s="262"/>
      <c r="IFF72" s="262"/>
      <c r="IFG72" s="350"/>
      <c r="IFH72" s="262"/>
      <c r="IFI72" s="262"/>
      <c r="IFJ72" s="262"/>
      <c r="IFK72" s="262"/>
      <c r="IFL72" s="262"/>
      <c r="IFM72" s="262"/>
      <c r="IFN72" s="262"/>
      <c r="IFO72" s="262"/>
      <c r="IFP72" s="262"/>
      <c r="IFQ72" s="1740"/>
      <c r="IFR72" s="1740"/>
      <c r="IFS72" s="1740"/>
      <c r="IFT72" s="349"/>
      <c r="IFU72" s="262"/>
      <c r="IFV72" s="262"/>
      <c r="IFW72" s="262"/>
      <c r="IFX72" s="350"/>
      <c r="IFY72" s="262"/>
      <c r="IFZ72" s="262"/>
      <c r="IGA72" s="262"/>
      <c r="IGB72" s="262"/>
      <c r="IGC72" s="262"/>
      <c r="IGD72" s="262"/>
      <c r="IGE72" s="262"/>
      <c r="IGF72" s="262"/>
      <c r="IGG72" s="262"/>
      <c r="IGH72" s="1740"/>
      <c r="IGI72" s="1740"/>
      <c r="IGJ72" s="1740"/>
      <c r="IGK72" s="349"/>
      <c r="IGL72" s="262"/>
      <c r="IGM72" s="262"/>
      <c r="IGN72" s="262"/>
      <c r="IGO72" s="350"/>
      <c r="IGP72" s="262"/>
      <c r="IGQ72" s="262"/>
      <c r="IGR72" s="262"/>
      <c r="IGS72" s="262"/>
      <c r="IGT72" s="262"/>
      <c r="IGU72" s="262"/>
      <c r="IGV72" s="262"/>
      <c r="IGW72" s="262"/>
      <c r="IGX72" s="262"/>
      <c r="IGY72" s="1740"/>
      <c r="IGZ72" s="1740"/>
      <c r="IHA72" s="1740"/>
      <c r="IHB72" s="349"/>
      <c r="IHC72" s="262"/>
      <c r="IHD72" s="262"/>
      <c r="IHE72" s="262"/>
      <c r="IHF72" s="350"/>
      <c r="IHG72" s="262"/>
      <c r="IHH72" s="262"/>
      <c r="IHI72" s="262"/>
      <c r="IHJ72" s="262"/>
      <c r="IHK72" s="262"/>
      <c r="IHL72" s="262"/>
      <c r="IHM72" s="262"/>
      <c r="IHN72" s="262"/>
      <c r="IHO72" s="262"/>
      <c r="IHP72" s="1740"/>
      <c r="IHQ72" s="1740"/>
      <c r="IHR72" s="1740"/>
      <c r="IHS72" s="349"/>
      <c r="IHT72" s="262"/>
      <c r="IHU72" s="262"/>
      <c r="IHV72" s="262"/>
      <c r="IHW72" s="350"/>
      <c r="IHX72" s="262"/>
      <c r="IHY72" s="262"/>
      <c r="IHZ72" s="262"/>
      <c r="IIA72" s="262"/>
      <c r="IIB72" s="262"/>
      <c r="IIC72" s="262"/>
      <c r="IID72" s="262"/>
      <c r="IIE72" s="262"/>
      <c r="IIF72" s="262"/>
      <c r="IIG72" s="1740"/>
      <c r="IIH72" s="1740"/>
      <c r="III72" s="1740"/>
      <c r="IIJ72" s="349"/>
      <c r="IIK72" s="262"/>
      <c r="IIL72" s="262"/>
      <c r="IIM72" s="262"/>
      <c r="IIN72" s="350"/>
      <c r="IIO72" s="262"/>
      <c r="IIP72" s="262"/>
      <c r="IIQ72" s="262"/>
      <c r="IIR72" s="262"/>
      <c r="IIS72" s="262"/>
      <c r="IIT72" s="262"/>
      <c r="IIU72" s="262"/>
      <c r="IIV72" s="262"/>
      <c r="IIW72" s="262"/>
      <c r="IIX72" s="1740"/>
      <c r="IIY72" s="1740"/>
      <c r="IIZ72" s="1740"/>
      <c r="IJA72" s="349"/>
      <c r="IJB72" s="262"/>
      <c r="IJC72" s="262"/>
      <c r="IJD72" s="262"/>
      <c r="IJE72" s="350"/>
      <c r="IJF72" s="262"/>
      <c r="IJG72" s="262"/>
      <c r="IJH72" s="262"/>
      <c r="IJI72" s="262"/>
      <c r="IJJ72" s="262"/>
      <c r="IJK72" s="262"/>
      <c r="IJL72" s="262"/>
      <c r="IJM72" s="262"/>
      <c r="IJN72" s="262"/>
      <c r="IJO72" s="1740"/>
      <c r="IJP72" s="1740"/>
      <c r="IJQ72" s="1740"/>
      <c r="IJR72" s="349"/>
      <c r="IJS72" s="262"/>
      <c r="IJT72" s="262"/>
      <c r="IJU72" s="262"/>
      <c r="IJV72" s="350"/>
      <c r="IJW72" s="262"/>
      <c r="IJX72" s="262"/>
      <c r="IJY72" s="262"/>
      <c r="IJZ72" s="262"/>
      <c r="IKA72" s="262"/>
      <c r="IKB72" s="262"/>
      <c r="IKC72" s="262"/>
      <c r="IKD72" s="262"/>
      <c r="IKE72" s="262"/>
      <c r="IKF72" s="1740"/>
      <c r="IKG72" s="1740"/>
      <c r="IKH72" s="1740"/>
      <c r="IKI72" s="349"/>
      <c r="IKJ72" s="262"/>
      <c r="IKK72" s="262"/>
      <c r="IKL72" s="262"/>
      <c r="IKM72" s="350"/>
      <c r="IKN72" s="262"/>
      <c r="IKO72" s="262"/>
      <c r="IKP72" s="262"/>
      <c r="IKQ72" s="262"/>
      <c r="IKR72" s="262"/>
      <c r="IKS72" s="262"/>
      <c r="IKT72" s="262"/>
      <c r="IKU72" s="262"/>
      <c r="IKV72" s="262"/>
      <c r="IKW72" s="1740"/>
      <c r="IKX72" s="1740"/>
      <c r="IKY72" s="1740"/>
      <c r="IKZ72" s="349"/>
      <c r="ILA72" s="262"/>
      <c r="ILB72" s="262"/>
      <c r="ILC72" s="262"/>
      <c r="ILD72" s="350"/>
      <c r="ILE72" s="262"/>
      <c r="ILF72" s="262"/>
      <c r="ILG72" s="262"/>
      <c r="ILH72" s="262"/>
      <c r="ILI72" s="262"/>
      <c r="ILJ72" s="262"/>
      <c r="ILK72" s="262"/>
      <c r="ILL72" s="262"/>
      <c r="ILM72" s="262"/>
      <c r="ILN72" s="1740"/>
      <c r="ILO72" s="1740"/>
      <c r="ILP72" s="1740"/>
      <c r="ILQ72" s="349"/>
      <c r="ILR72" s="262"/>
      <c r="ILS72" s="262"/>
      <c r="ILT72" s="262"/>
      <c r="ILU72" s="350"/>
      <c r="ILV72" s="262"/>
      <c r="ILW72" s="262"/>
      <c r="ILX72" s="262"/>
      <c r="ILY72" s="262"/>
      <c r="ILZ72" s="262"/>
      <c r="IMA72" s="262"/>
      <c r="IMB72" s="262"/>
      <c r="IMC72" s="262"/>
      <c r="IMD72" s="262"/>
      <c r="IME72" s="1740"/>
      <c r="IMF72" s="1740"/>
      <c r="IMG72" s="1740"/>
      <c r="IMH72" s="349"/>
      <c r="IMI72" s="262"/>
      <c r="IMJ72" s="262"/>
      <c r="IMK72" s="262"/>
      <c r="IML72" s="350"/>
      <c r="IMM72" s="262"/>
      <c r="IMN72" s="262"/>
      <c r="IMO72" s="262"/>
      <c r="IMP72" s="262"/>
      <c r="IMQ72" s="262"/>
      <c r="IMR72" s="262"/>
      <c r="IMS72" s="262"/>
      <c r="IMT72" s="262"/>
      <c r="IMU72" s="262"/>
      <c r="IMV72" s="1740"/>
      <c r="IMW72" s="1740"/>
      <c r="IMX72" s="1740"/>
      <c r="IMY72" s="349"/>
      <c r="IMZ72" s="262"/>
      <c r="INA72" s="262"/>
      <c r="INB72" s="262"/>
      <c r="INC72" s="350"/>
      <c r="IND72" s="262"/>
      <c r="INE72" s="262"/>
      <c r="INF72" s="262"/>
      <c r="ING72" s="262"/>
      <c r="INH72" s="262"/>
      <c r="INI72" s="262"/>
      <c r="INJ72" s="262"/>
      <c r="INK72" s="262"/>
      <c r="INL72" s="262"/>
      <c r="INM72" s="1740"/>
      <c r="INN72" s="1740"/>
      <c r="INO72" s="1740"/>
      <c r="INP72" s="349"/>
      <c r="INQ72" s="262"/>
      <c r="INR72" s="262"/>
      <c r="INS72" s="262"/>
      <c r="INT72" s="350"/>
      <c r="INU72" s="262"/>
      <c r="INV72" s="262"/>
      <c r="INW72" s="262"/>
      <c r="INX72" s="262"/>
      <c r="INY72" s="262"/>
      <c r="INZ72" s="262"/>
      <c r="IOA72" s="262"/>
      <c r="IOB72" s="262"/>
      <c r="IOC72" s="262"/>
      <c r="IOD72" s="1740"/>
      <c r="IOE72" s="1740"/>
      <c r="IOF72" s="1740"/>
      <c r="IOG72" s="349"/>
      <c r="IOH72" s="262"/>
      <c r="IOI72" s="262"/>
      <c r="IOJ72" s="262"/>
      <c r="IOK72" s="350"/>
      <c r="IOL72" s="262"/>
      <c r="IOM72" s="262"/>
      <c r="ION72" s="262"/>
      <c r="IOO72" s="262"/>
      <c r="IOP72" s="262"/>
      <c r="IOQ72" s="262"/>
      <c r="IOR72" s="262"/>
      <c r="IOS72" s="262"/>
      <c r="IOT72" s="262"/>
      <c r="IOU72" s="1740"/>
      <c r="IOV72" s="1740"/>
      <c r="IOW72" s="1740"/>
      <c r="IOX72" s="349"/>
      <c r="IOY72" s="262"/>
      <c r="IOZ72" s="262"/>
      <c r="IPA72" s="262"/>
      <c r="IPB72" s="350"/>
      <c r="IPC72" s="262"/>
      <c r="IPD72" s="262"/>
      <c r="IPE72" s="262"/>
      <c r="IPF72" s="262"/>
      <c r="IPG72" s="262"/>
      <c r="IPH72" s="262"/>
      <c r="IPI72" s="262"/>
      <c r="IPJ72" s="262"/>
      <c r="IPK72" s="262"/>
      <c r="IPL72" s="1740"/>
      <c r="IPM72" s="1740"/>
      <c r="IPN72" s="1740"/>
      <c r="IPO72" s="349"/>
      <c r="IPP72" s="262"/>
      <c r="IPQ72" s="262"/>
      <c r="IPR72" s="262"/>
      <c r="IPS72" s="350"/>
      <c r="IPT72" s="262"/>
      <c r="IPU72" s="262"/>
      <c r="IPV72" s="262"/>
      <c r="IPW72" s="262"/>
      <c r="IPX72" s="262"/>
      <c r="IPY72" s="262"/>
      <c r="IPZ72" s="262"/>
      <c r="IQA72" s="262"/>
      <c r="IQB72" s="262"/>
      <c r="IQC72" s="1740"/>
      <c r="IQD72" s="1740"/>
      <c r="IQE72" s="1740"/>
      <c r="IQF72" s="349"/>
      <c r="IQG72" s="262"/>
      <c r="IQH72" s="262"/>
      <c r="IQI72" s="262"/>
      <c r="IQJ72" s="350"/>
      <c r="IQK72" s="262"/>
      <c r="IQL72" s="262"/>
      <c r="IQM72" s="262"/>
      <c r="IQN72" s="262"/>
      <c r="IQO72" s="262"/>
      <c r="IQP72" s="262"/>
      <c r="IQQ72" s="262"/>
      <c r="IQR72" s="262"/>
      <c r="IQS72" s="262"/>
      <c r="IQT72" s="1740"/>
      <c r="IQU72" s="1740"/>
      <c r="IQV72" s="1740"/>
      <c r="IQW72" s="349"/>
      <c r="IQX72" s="262"/>
      <c r="IQY72" s="262"/>
      <c r="IQZ72" s="262"/>
      <c r="IRA72" s="350"/>
      <c r="IRB72" s="262"/>
      <c r="IRC72" s="262"/>
      <c r="IRD72" s="262"/>
      <c r="IRE72" s="262"/>
      <c r="IRF72" s="262"/>
      <c r="IRG72" s="262"/>
      <c r="IRH72" s="262"/>
      <c r="IRI72" s="262"/>
      <c r="IRJ72" s="262"/>
      <c r="IRK72" s="1740"/>
      <c r="IRL72" s="1740"/>
      <c r="IRM72" s="1740"/>
      <c r="IRN72" s="349"/>
      <c r="IRO72" s="262"/>
      <c r="IRP72" s="262"/>
      <c r="IRQ72" s="262"/>
      <c r="IRR72" s="350"/>
      <c r="IRS72" s="262"/>
      <c r="IRT72" s="262"/>
      <c r="IRU72" s="262"/>
      <c r="IRV72" s="262"/>
      <c r="IRW72" s="262"/>
      <c r="IRX72" s="262"/>
      <c r="IRY72" s="262"/>
      <c r="IRZ72" s="262"/>
      <c r="ISA72" s="262"/>
      <c r="ISB72" s="1740"/>
      <c r="ISC72" s="1740"/>
      <c r="ISD72" s="1740"/>
      <c r="ISE72" s="349"/>
      <c r="ISF72" s="262"/>
      <c r="ISG72" s="262"/>
      <c r="ISH72" s="262"/>
      <c r="ISI72" s="350"/>
      <c r="ISJ72" s="262"/>
      <c r="ISK72" s="262"/>
      <c r="ISL72" s="262"/>
      <c r="ISM72" s="262"/>
      <c r="ISN72" s="262"/>
      <c r="ISO72" s="262"/>
      <c r="ISP72" s="262"/>
      <c r="ISQ72" s="262"/>
      <c r="ISR72" s="262"/>
      <c r="ISS72" s="1740"/>
      <c r="IST72" s="1740"/>
      <c r="ISU72" s="1740"/>
      <c r="ISV72" s="349"/>
      <c r="ISW72" s="262"/>
      <c r="ISX72" s="262"/>
      <c r="ISY72" s="262"/>
      <c r="ISZ72" s="350"/>
      <c r="ITA72" s="262"/>
      <c r="ITB72" s="262"/>
      <c r="ITC72" s="262"/>
      <c r="ITD72" s="262"/>
      <c r="ITE72" s="262"/>
      <c r="ITF72" s="262"/>
      <c r="ITG72" s="262"/>
      <c r="ITH72" s="262"/>
      <c r="ITI72" s="262"/>
      <c r="ITJ72" s="1740"/>
      <c r="ITK72" s="1740"/>
      <c r="ITL72" s="1740"/>
      <c r="ITM72" s="349"/>
      <c r="ITN72" s="262"/>
      <c r="ITO72" s="262"/>
      <c r="ITP72" s="262"/>
      <c r="ITQ72" s="350"/>
      <c r="ITR72" s="262"/>
      <c r="ITS72" s="262"/>
      <c r="ITT72" s="262"/>
      <c r="ITU72" s="262"/>
      <c r="ITV72" s="262"/>
      <c r="ITW72" s="262"/>
      <c r="ITX72" s="262"/>
      <c r="ITY72" s="262"/>
      <c r="ITZ72" s="262"/>
      <c r="IUA72" s="1740"/>
      <c r="IUB72" s="1740"/>
      <c r="IUC72" s="1740"/>
      <c r="IUD72" s="349"/>
      <c r="IUE72" s="262"/>
      <c r="IUF72" s="262"/>
      <c r="IUG72" s="262"/>
      <c r="IUH72" s="350"/>
      <c r="IUI72" s="262"/>
      <c r="IUJ72" s="262"/>
      <c r="IUK72" s="262"/>
      <c r="IUL72" s="262"/>
      <c r="IUM72" s="262"/>
      <c r="IUN72" s="262"/>
      <c r="IUO72" s="262"/>
      <c r="IUP72" s="262"/>
      <c r="IUQ72" s="262"/>
      <c r="IUR72" s="1740"/>
      <c r="IUS72" s="1740"/>
      <c r="IUT72" s="1740"/>
      <c r="IUU72" s="349"/>
      <c r="IUV72" s="262"/>
      <c r="IUW72" s="262"/>
      <c r="IUX72" s="262"/>
      <c r="IUY72" s="350"/>
      <c r="IUZ72" s="262"/>
      <c r="IVA72" s="262"/>
      <c r="IVB72" s="262"/>
      <c r="IVC72" s="262"/>
      <c r="IVD72" s="262"/>
      <c r="IVE72" s="262"/>
      <c r="IVF72" s="262"/>
      <c r="IVG72" s="262"/>
      <c r="IVH72" s="262"/>
      <c r="IVI72" s="1740"/>
      <c r="IVJ72" s="1740"/>
      <c r="IVK72" s="1740"/>
      <c r="IVL72" s="349"/>
      <c r="IVM72" s="262"/>
      <c r="IVN72" s="262"/>
      <c r="IVO72" s="262"/>
      <c r="IVP72" s="350"/>
      <c r="IVQ72" s="262"/>
      <c r="IVR72" s="262"/>
      <c r="IVS72" s="262"/>
      <c r="IVT72" s="262"/>
      <c r="IVU72" s="262"/>
      <c r="IVV72" s="262"/>
      <c r="IVW72" s="262"/>
      <c r="IVX72" s="262"/>
      <c r="IVY72" s="262"/>
      <c r="IVZ72" s="1740"/>
      <c r="IWA72" s="1740"/>
      <c r="IWB72" s="1740"/>
      <c r="IWC72" s="349"/>
      <c r="IWD72" s="262"/>
      <c r="IWE72" s="262"/>
      <c r="IWF72" s="262"/>
      <c r="IWG72" s="350"/>
      <c r="IWH72" s="262"/>
      <c r="IWI72" s="262"/>
      <c r="IWJ72" s="262"/>
      <c r="IWK72" s="262"/>
      <c r="IWL72" s="262"/>
      <c r="IWM72" s="262"/>
      <c r="IWN72" s="262"/>
      <c r="IWO72" s="262"/>
      <c r="IWP72" s="262"/>
      <c r="IWQ72" s="1740"/>
      <c r="IWR72" s="1740"/>
      <c r="IWS72" s="1740"/>
      <c r="IWT72" s="349"/>
      <c r="IWU72" s="262"/>
      <c r="IWV72" s="262"/>
      <c r="IWW72" s="262"/>
      <c r="IWX72" s="350"/>
      <c r="IWY72" s="262"/>
      <c r="IWZ72" s="262"/>
      <c r="IXA72" s="262"/>
      <c r="IXB72" s="262"/>
      <c r="IXC72" s="262"/>
      <c r="IXD72" s="262"/>
      <c r="IXE72" s="262"/>
      <c r="IXF72" s="262"/>
      <c r="IXG72" s="262"/>
      <c r="IXH72" s="1740"/>
      <c r="IXI72" s="1740"/>
      <c r="IXJ72" s="1740"/>
      <c r="IXK72" s="349"/>
      <c r="IXL72" s="262"/>
      <c r="IXM72" s="262"/>
      <c r="IXN72" s="262"/>
      <c r="IXO72" s="350"/>
      <c r="IXP72" s="262"/>
      <c r="IXQ72" s="262"/>
      <c r="IXR72" s="262"/>
      <c r="IXS72" s="262"/>
      <c r="IXT72" s="262"/>
      <c r="IXU72" s="262"/>
      <c r="IXV72" s="262"/>
      <c r="IXW72" s="262"/>
      <c r="IXX72" s="262"/>
      <c r="IXY72" s="1740"/>
      <c r="IXZ72" s="1740"/>
      <c r="IYA72" s="1740"/>
      <c r="IYB72" s="349"/>
      <c r="IYC72" s="262"/>
      <c r="IYD72" s="262"/>
      <c r="IYE72" s="262"/>
      <c r="IYF72" s="350"/>
      <c r="IYG72" s="262"/>
      <c r="IYH72" s="262"/>
      <c r="IYI72" s="262"/>
      <c r="IYJ72" s="262"/>
      <c r="IYK72" s="262"/>
      <c r="IYL72" s="262"/>
      <c r="IYM72" s="262"/>
      <c r="IYN72" s="262"/>
      <c r="IYO72" s="262"/>
      <c r="IYP72" s="1740"/>
      <c r="IYQ72" s="1740"/>
      <c r="IYR72" s="1740"/>
      <c r="IYS72" s="349"/>
      <c r="IYT72" s="262"/>
      <c r="IYU72" s="262"/>
      <c r="IYV72" s="262"/>
      <c r="IYW72" s="350"/>
      <c r="IYX72" s="262"/>
      <c r="IYY72" s="262"/>
      <c r="IYZ72" s="262"/>
      <c r="IZA72" s="262"/>
      <c r="IZB72" s="262"/>
      <c r="IZC72" s="262"/>
      <c r="IZD72" s="262"/>
      <c r="IZE72" s="262"/>
      <c r="IZF72" s="262"/>
      <c r="IZG72" s="1740"/>
      <c r="IZH72" s="1740"/>
      <c r="IZI72" s="1740"/>
      <c r="IZJ72" s="349"/>
      <c r="IZK72" s="262"/>
      <c r="IZL72" s="262"/>
      <c r="IZM72" s="262"/>
      <c r="IZN72" s="350"/>
      <c r="IZO72" s="262"/>
      <c r="IZP72" s="262"/>
      <c r="IZQ72" s="262"/>
      <c r="IZR72" s="262"/>
      <c r="IZS72" s="262"/>
      <c r="IZT72" s="262"/>
      <c r="IZU72" s="262"/>
      <c r="IZV72" s="262"/>
      <c r="IZW72" s="262"/>
      <c r="IZX72" s="1740"/>
      <c r="IZY72" s="1740"/>
      <c r="IZZ72" s="1740"/>
      <c r="JAA72" s="349"/>
      <c r="JAB72" s="262"/>
      <c r="JAC72" s="262"/>
      <c r="JAD72" s="262"/>
      <c r="JAE72" s="350"/>
      <c r="JAF72" s="262"/>
      <c r="JAG72" s="262"/>
      <c r="JAH72" s="262"/>
      <c r="JAI72" s="262"/>
      <c r="JAJ72" s="262"/>
      <c r="JAK72" s="262"/>
      <c r="JAL72" s="262"/>
      <c r="JAM72" s="262"/>
      <c r="JAN72" s="262"/>
      <c r="JAO72" s="1740"/>
      <c r="JAP72" s="1740"/>
      <c r="JAQ72" s="1740"/>
      <c r="JAR72" s="349"/>
      <c r="JAS72" s="262"/>
      <c r="JAT72" s="262"/>
      <c r="JAU72" s="262"/>
      <c r="JAV72" s="350"/>
      <c r="JAW72" s="262"/>
      <c r="JAX72" s="262"/>
      <c r="JAY72" s="262"/>
      <c r="JAZ72" s="262"/>
      <c r="JBA72" s="262"/>
      <c r="JBB72" s="262"/>
      <c r="JBC72" s="262"/>
      <c r="JBD72" s="262"/>
      <c r="JBE72" s="262"/>
      <c r="JBF72" s="1740"/>
      <c r="JBG72" s="1740"/>
      <c r="JBH72" s="1740"/>
      <c r="JBI72" s="349"/>
      <c r="JBJ72" s="262"/>
      <c r="JBK72" s="262"/>
      <c r="JBL72" s="262"/>
      <c r="JBM72" s="350"/>
      <c r="JBN72" s="262"/>
      <c r="JBO72" s="262"/>
      <c r="JBP72" s="262"/>
      <c r="JBQ72" s="262"/>
      <c r="JBR72" s="262"/>
      <c r="JBS72" s="262"/>
      <c r="JBT72" s="262"/>
      <c r="JBU72" s="262"/>
      <c r="JBV72" s="262"/>
      <c r="JBW72" s="1740"/>
      <c r="JBX72" s="1740"/>
      <c r="JBY72" s="1740"/>
      <c r="JBZ72" s="349"/>
      <c r="JCA72" s="262"/>
      <c r="JCB72" s="262"/>
      <c r="JCC72" s="262"/>
      <c r="JCD72" s="350"/>
      <c r="JCE72" s="262"/>
      <c r="JCF72" s="262"/>
      <c r="JCG72" s="262"/>
      <c r="JCH72" s="262"/>
      <c r="JCI72" s="262"/>
      <c r="JCJ72" s="262"/>
      <c r="JCK72" s="262"/>
      <c r="JCL72" s="262"/>
      <c r="JCM72" s="262"/>
      <c r="JCN72" s="1740"/>
      <c r="JCO72" s="1740"/>
      <c r="JCP72" s="1740"/>
      <c r="JCQ72" s="349"/>
      <c r="JCR72" s="262"/>
      <c r="JCS72" s="262"/>
      <c r="JCT72" s="262"/>
      <c r="JCU72" s="350"/>
      <c r="JCV72" s="262"/>
      <c r="JCW72" s="262"/>
      <c r="JCX72" s="262"/>
      <c r="JCY72" s="262"/>
      <c r="JCZ72" s="262"/>
      <c r="JDA72" s="262"/>
      <c r="JDB72" s="262"/>
      <c r="JDC72" s="262"/>
      <c r="JDD72" s="262"/>
      <c r="JDE72" s="1740"/>
      <c r="JDF72" s="1740"/>
      <c r="JDG72" s="1740"/>
      <c r="JDH72" s="349"/>
      <c r="JDI72" s="262"/>
      <c r="JDJ72" s="262"/>
      <c r="JDK72" s="262"/>
      <c r="JDL72" s="350"/>
      <c r="JDM72" s="262"/>
      <c r="JDN72" s="262"/>
      <c r="JDO72" s="262"/>
      <c r="JDP72" s="262"/>
      <c r="JDQ72" s="262"/>
      <c r="JDR72" s="262"/>
      <c r="JDS72" s="262"/>
      <c r="JDT72" s="262"/>
      <c r="JDU72" s="262"/>
      <c r="JDV72" s="1740"/>
      <c r="JDW72" s="1740"/>
      <c r="JDX72" s="1740"/>
      <c r="JDY72" s="349"/>
      <c r="JDZ72" s="262"/>
      <c r="JEA72" s="262"/>
      <c r="JEB72" s="262"/>
      <c r="JEC72" s="350"/>
      <c r="JED72" s="262"/>
      <c r="JEE72" s="262"/>
      <c r="JEF72" s="262"/>
      <c r="JEG72" s="262"/>
      <c r="JEH72" s="262"/>
      <c r="JEI72" s="262"/>
      <c r="JEJ72" s="262"/>
      <c r="JEK72" s="262"/>
      <c r="JEL72" s="262"/>
      <c r="JEM72" s="1740"/>
      <c r="JEN72" s="1740"/>
      <c r="JEO72" s="1740"/>
      <c r="JEP72" s="349"/>
      <c r="JEQ72" s="262"/>
      <c r="JER72" s="262"/>
      <c r="JES72" s="262"/>
      <c r="JET72" s="350"/>
      <c r="JEU72" s="262"/>
      <c r="JEV72" s="262"/>
      <c r="JEW72" s="262"/>
      <c r="JEX72" s="262"/>
      <c r="JEY72" s="262"/>
      <c r="JEZ72" s="262"/>
      <c r="JFA72" s="262"/>
      <c r="JFB72" s="262"/>
      <c r="JFC72" s="262"/>
      <c r="JFD72" s="1740"/>
      <c r="JFE72" s="1740"/>
      <c r="JFF72" s="1740"/>
      <c r="JFG72" s="349"/>
      <c r="JFH72" s="262"/>
      <c r="JFI72" s="262"/>
      <c r="JFJ72" s="262"/>
      <c r="JFK72" s="350"/>
      <c r="JFL72" s="262"/>
      <c r="JFM72" s="262"/>
      <c r="JFN72" s="262"/>
      <c r="JFO72" s="262"/>
      <c r="JFP72" s="262"/>
      <c r="JFQ72" s="262"/>
      <c r="JFR72" s="262"/>
      <c r="JFS72" s="262"/>
      <c r="JFT72" s="262"/>
      <c r="JFU72" s="1740"/>
      <c r="JFV72" s="1740"/>
      <c r="JFW72" s="1740"/>
      <c r="JFX72" s="349"/>
      <c r="JFY72" s="262"/>
      <c r="JFZ72" s="262"/>
      <c r="JGA72" s="262"/>
      <c r="JGB72" s="350"/>
      <c r="JGC72" s="262"/>
      <c r="JGD72" s="262"/>
      <c r="JGE72" s="262"/>
      <c r="JGF72" s="262"/>
      <c r="JGG72" s="262"/>
      <c r="JGH72" s="262"/>
      <c r="JGI72" s="262"/>
      <c r="JGJ72" s="262"/>
      <c r="JGK72" s="262"/>
      <c r="JGL72" s="1740"/>
      <c r="JGM72" s="1740"/>
      <c r="JGN72" s="1740"/>
      <c r="JGO72" s="349"/>
      <c r="JGP72" s="262"/>
      <c r="JGQ72" s="262"/>
      <c r="JGR72" s="262"/>
      <c r="JGS72" s="350"/>
      <c r="JGT72" s="262"/>
      <c r="JGU72" s="262"/>
      <c r="JGV72" s="262"/>
      <c r="JGW72" s="262"/>
      <c r="JGX72" s="262"/>
      <c r="JGY72" s="262"/>
      <c r="JGZ72" s="262"/>
      <c r="JHA72" s="262"/>
      <c r="JHB72" s="262"/>
      <c r="JHC72" s="1740"/>
      <c r="JHD72" s="1740"/>
      <c r="JHE72" s="1740"/>
      <c r="JHF72" s="349"/>
      <c r="JHG72" s="262"/>
      <c r="JHH72" s="262"/>
      <c r="JHI72" s="262"/>
      <c r="JHJ72" s="350"/>
      <c r="JHK72" s="262"/>
      <c r="JHL72" s="262"/>
      <c r="JHM72" s="262"/>
      <c r="JHN72" s="262"/>
      <c r="JHO72" s="262"/>
      <c r="JHP72" s="262"/>
      <c r="JHQ72" s="262"/>
      <c r="JHR72" s="262"/>
      <c r="JHS72" s="262"/>
      <c r="JHT72" s="1740"/>
      <c r="JHU72" s="1740"/>
      <c r="JHV72" s="1740"/>
      <c r="JHW72" s="349"/>
      <c r="JHX72" s="262"/>
      <c r="JHY72" s="262"/>
      <c r="JHZ72" s="262"/>
      <c r="JIA72" s="350"/>
      <c r="JIB72" s="262"/>
      <c r="JIC72" s="262"/>
      <c r="JID72" s="262"/>
      <c r="JIE72" s="262"/>
      <c r="JIF72" s="262"/>
      <c r="JIG72" s="262"/>
      <c r="JIH72" s="262"/>
      <c r="JII72" s="262"/>
      <c r="JIJ72" s="262"/>
      <c r="JIK72" s="1740"/>
      <c r="JIL72" s="1740"/>
      <c r="JIM72" s="1740"/>
      <c r="JIN72" s="349"/>
      <c r="JIO72" s="262"/>
      <c r="JIP72" s="262"/>
      <c r="JIQ72" s="262"/>
      <c r="JIR72" s="350"/>
      <c r="JIS72" s="262"/>
      <c r="JIT72" s="262"/>
      <c r="JIU72" s="262"/>
      <c r="JIV72" s="262"/>
      <c r="JIW72" s="262"/>
      <c r="JIX72" s="262"/>
      <c r="JIY72" s="262"/>
      <c r="JIZ72" s="262"/>
      <c r="JJA72" s="262"/>
      <c r="JJB72" s="1740"/>
      <c r="JJC72" s="1740"/>
      <c r="JJD72" s="1740"/>
      <c r="JJE72" s="349"/>
      <c r="JJF72" s="262"/>
      <c r="JJG72" s="262"/>
      <c r="JJH72" s="262"/>
      <c r="JJI72" s="350"/>
      <c r="JJJ72" s="262"/>
      <c r="JJK72" s="262"/>
      <c r="JJL72" s="262"/>
      <c r="JJM72" s="262"/>
      <c r="JJN72" s="262"/>
      <c r="JJO72" s="262"/>
      <c r="JJP72" s="262"/>
      <c r="JJQ72" s="262"/>
      <c r="JJR72" s="262"/>
      <c r="JJS72" s="1740"/>
      <c r="JJT72" s="1740"/>
      <c r="JJU72" s="1740"/>
      <c r="JJV72" s="349"/>
      <c r="JJW72" s="262"/>
      <c r="JJX72" s="262"/>
      <c r="JJY72" s="262"/>
      <c r="JJZ72" s="350"/>
      <c r="JKA72" s="262"/>
      <c r="JKB72" s="262"/>
      <c r="JKC72" s="262"/>
      <c r="JKD72" s="262"/>
      <c r="JKE72" s="262"/>
      <c r="JKF72" s="262"/>
      <c r="JKG72" s="262"/>
      <c r="JKH72" s="262"/>
      <c r="JKI72" s="262"/>
      <c r="JKJ72" s="1740"/>
      <c r="JKK72" s="1740"/>
      <c r="JKL72" s="1740"/>
      <c r="JKM72" s="349"/>
      <c r="JKN72" s="262"/>
      <c r="JKO72" s="262"/>
      <c r="JKP72" s="262"/>
      <c r="JKQ72" s="350"/>
      <c r="JKR72" s="262"/>
      <c r="JKS72" s="262"/>
      <c r="JKT72" s="262"/>
      <c r="JKU72" s="262"/>
      <c r="JKV72" s="262"/>
      <c r="JKW72" s="262"/>
      <c r="JKX72" s="262"/>
      <c r="JKY72" s="262"/>
      <c r="JKZ72" s="262"/>
      <c r="JLA72" s="1740"/>
      <c r="JLB72" s="1740"/>
      <c r="JLC72" s="1740"/>
      <c r="JLD72" s="349"/>
      <c r="JLE72" s="262"/>
      <c r="JLF72" s="262"/>
      <c r="JLG72" s="262"/>
      <c r="JLH72" s="350"/>
      <c r="JLI72" s="262"/>
      <c r="JLJ72" s="262"/>
      <c r="JLK72" s="262"/>
      <c r="JLL72" s="262"/>
      <c r="JLM72" s="262"/>
      <c r="JLN72" s="262"/>
      <c r="JLO72" s="262"/>
      <c r="JLP72" s="262"/>
      <c r="JLQ72" s="262"/>
      <c r="JLR72" s="1740"/>
      <c r="JLS72" s="1740"/>
      <c r="JLT72" s="1740"/>
      <c r="JLU72" s="349"/>
      <c r="JLV72" s="262"/>
      <c r="JLW72" s="262"/>
      <c r="JLX72" s="262"/>
      <c r="JLY72" s="350"/>
      <c r="JLZ72" s="262"/>
      <c r="JMA72" s="262"/>
      <c r="JMB72" s="262"/>
      <c r="JMC72" s="262"/>
      <c r="JMD72" s="262"/>
      <c r="JME72" s="262"/>
      <c r="JMF72" s="262"/>
      <c r="JMG72" s="262"/>
      <c r="JMH72" s="262"/>
      <c r="JMI72" s="1740"/>
      <c r="JMJ72" s="1740"/>
      <c r="JMK72" s="1740"/>
      <c r="JML72" s="349"/>
      <c r="JMM72" s="262"/>
      <c r="JMN72" s="262"/>
      <c r="JMO72" s="262"/>
      <c r="JMP72" s="350"/>
      <c r="JMQ72" s="262"/>
      <c r="JMR72" s="262"/>
      <c r="JMS72" s="262"/>
      <c r="JMT72" s="262"/>
      <c r="JMU72" s="262"/>
      <c r="JMV72" s="262"/>
      <c r="JMW72" s="262"/>
      <c r="JMX72" s="262"/>
      <c r="JMY72" s="262"/>
      <c r="JMZ72" s="1740"/>
      <c r="JNA72" s="1740"/>
      <c r="JNB72" s="1740"/>
      <c r="JNC72" s="349"/>
      <c r="JND72" s="262"/>
      <c r="JNE72" s="262"/>
      <c r="JNF72" s="262"/>
      <c r="JNG72" s="350"/>
      <c r="JNH72" s="262"/>
      <c r="JNI72" s="262"/>
      <c r="JNJ72" s="262"/>
      <c r="JNK72" s="262"/>
      <c r="JNL72" s="262"/>
      <c r="JNM72" s="262"/>
      <c r="JNN72" s="262"/>
      <c r="JNO72" s="262"/>
      <c r="JNP72" s="262"/>
      <c r="JNQ72" s="1740"/>
      <c r="JNR72" s="1740"/>
      <c r="JNS72" s="1740"/>
      <c r="JNT72" s="349"/>
      <c r="JNU72" s="262"/>
      <c r="JNV72" s="262"/>
      <c r="JNW72" s="262"/>
      <c r="JNX72" s="350"/>
      <c r="JNY72" s="262"/>
      <c r="JNZ72" s="262"/>
      <c r="JOA72" s="262"/>
      <c r="JOB72" s="262"/>
      <c r="JOC72" s="262"/>
      <c r="JOD72" s="262"/>
      <c r="JOE72" s="262"/>
      <c r="JOF72" s="262"/>
      <c r="JOG72" s="262"/>
      <c r="JOH72" s="1740"/>
      <c r="JOI72" s="1740"/>
      <c r="JOJ72" s="1740"/>
      <c r="JOK72" s="349"/>
      <c r="JOL72" s="262"/>
      <c r="JOM72" s="262"/>
      <c r="JON72" s="262"/>
      <c r="JOO72" s="350"/>
      <c r="JOP72" s="262"/>
      <c r="JOQ72" s="262"/>
      <c r="JOR72" s="262"/>
      <c r="JOS72" s="262"/>
      <c r="JOT72" s="262"/>
      <c r="JOU72" s="262"/>
      <c r="JOV72" s="262"/>
      <c r="JOW72" s="262"/>
      <c r="JOX72" s="262"/>
      <c r="JOY72" s="1740"/>
      <c r="JOZ72" s="1740"/>
      <c r="JPA72" s="1740"/>
      <c r="JPB72" s="349"/>
      <c r="JPC72" s="262"/>
      <c r="JPD72" s="262"/>
      <c r="JPE72" s="262"/>
      <c r="JPF72" s="350"/>
      <c r="JPG72" s="262"/>
      <c r="JPH72" s="262"/>
      <c r="JPI72" s="262"/>
      <c r="JPJ72" s="262"/>
      <c r="JPK72" s="262"/>
      <c r="JPL72" s="262"/>
      <c r="JPM72" s="262"/>
      <c r="JPN72" s="262"/>
      <c r="JPO72" s="262"/>
      <c r="JPP72" s="1740"/>
      <c r="JPQ72" s="1740"/>
      <c r="JPR72" s="1740"/>
      <c r="JPS72" s="349"/>
      <c r="JPT72" s="262"/>
      <c r="JPU72" s="262"/>
      <c r="JPV72" s="262"/>
      <c r="JPW72" s="350"/>
      <c r="JPX72" s="262"/>
      <c r="JPY72" s="262"/>
      <c r="JPZ72" s="262"/>
      <c r="JQA72" s="262"/>
      <c r="JQB72" s="262"/>
      <c r="JQC72" s="262"/>
      <c r="JQD72" s="262"/>
      <c r="JQE72" s="262"/>
      <c r="JQF72" s="262"/>
      <c r="JQG72" s="1740"/>
      <c r="JQH72" s="1740"/>
      <c r="JQI72" s="1740"/>
      <c r="JQJ72" s="349"/>
      <c r="JQK72" s="262"/>
      <c r="JQL72" s="262"/>
      <c r="JQM72" s="262"/>
      <c r="JQN72" s="350"/>
      <c r="JQO72" s="262"/>
      <c r="JQP72" s="262"/>
      <c r="JQQ72" s="262"/>
      <c r="JQR72" s="262"/>
      <c r="JQS72" s="262"/>
      <c r="JQT72" s="262"/>
      <c r="JQU72" s="262"/>
      <c r="JQV72" s="262"/>
      <c r="JQW72" s="262"/>
      <c r="JQX72" s="1740"/>
      <c r="JQY72" s="1740"/>
      <c r="JQZ72" s="1740"/>
      <c r="JRA72" s="349"/>
      <c r="JRB72" s="262"/>
      <c r="JRC72" s="262"/>
      <c r="JRD72" s="262"/>
      <c r="JRE72" s="350"/>
      <c r="JRF72" s="262"/>
      <c r="JRG72" s="262"/>
      <c r="JRH72" s="262"/>
      <c r="JRI72" s="262"/>
      <c r="JRJ72" s="262"/>
      <c r="JRK72" s="262"/>
      <c r="JRL72" s="262"/>
      <c r="JRM72" s="262"/>
      <c r="JRN72" s="262"/>
      <c r="JRO72" s="1740"/>
      <c r="JRP72" s="1740"/>
      <c r="JRQ72" s="1740"/>
      <c r="JRR72" s="349"/>
      <c r="JRS72" s="262"/>
      <c r="JRT72" s="262"/>
      <c r="JRU72" s="262"/>
      <c r="JRV72" s="350"/>
      <c r="JRW72" s="262"/>
      <c r="JRX72" s="262"/>
      <c r="JRY72" s="262"/>
      <c r="JRZ72" s="262"/>
      <c r="JSA72" s="262"/>
      <c r="JSB72" s="262"/>
      <c r="JSC72" s="262"/>
      <c r="JSD72" s="262"/>
      <c r="JSE72" s="262"/>
      <c r="JSF72" s="1740"/>
      <c r="JSG72" s="1740"/>
      <c r="JSH72" s="1740"/>
      <c r="JSI72" s="349"/>
      <c r="JSJ72" s="262"/>
      <c r="JSK72" s="262"/>
      <c r="JSL72" s="262"/>
      <c r="JSM72" s="350"/>
      <c r="JSN72" s="262"/>
      <c r="JSO72" s="262"/>
      <c r="JSP72" s="262"/>
      <c r="JSQ72" s="262"/>
      <c r="JSR72" s="262"/>
      <c r="JSS72" s="262"/>
      <c r="JST72" s="262"/>
      <c r="JSU72" s="262"/>
      <c r="JSV72" s="262"/>
      <c r="JSW72" s="1740"/>
      <c r="JSX72" s="1740"/>
      <c r="JSY72" s="1740"/>
      <c r="JSZ72" s="349"/>
      <c r="JTA72" s="262"/>
      <c r="JTB72" s="262"/>
      <c r="JTC72" s="262"/>
      <c r="JTD72" s="350"/>
      <c r="JTE72" s="262"/>
      <c r="JTF72" s="262"/>
      <c r="JTG72" s="262"/>
      <c r="JTH72" s="262"/>
      <c r="JTI72" s="262"/>
      <c r="JTJ72" s="262"/>
      <c r="JTK72" s="262"/>
      <c r="JTL72" s="262"/>
      <c r="JTM72" s="262"/>
      <c r="JTN72" s="1740"/>
      <c r="JTO72" s="1740"/>
      <c r="JTP72" s="1740"/>
      <c r="JTQ72" s="349"/>
      <c r="JTR72" s="262"/>
      <c r="JTS72" s="262"/>
      <c r="JTT72" s="262"/>
      <c r="JTU72" s="350"/>
      <c r="JTV72" s="262"/>
      <c r="JTW72" s="262"/>
      <c r="JTX72" s="262"/>
      <c r="JTY72" s="262"/>
      <c r="JTZ72" s="262"/>
      <c r="JUA72" s="262"/>
      <c r="JUB72" s="262"/>
      <c r="JUC72" s="262"/>
      <c r="JUD72" s="262"/>
      <c r="JUE72" s="1740"/>
      <c r="JUF72" s="1740"/>
      <c r="JUG72" s="1740"/>
      <c r="JUH72" s="349"/>
      <c r="JUI72" s="262"/>
      <c r="JUJ72" s="262"/>
      <c r="JUK72" s="262"/>
      <c r="JUL72" s="350"/>
      <c r="JUM72" s="262"/>
      <c r="JUN72" s="262"/>
      <c r="JUO72" s="262"/>
      <c r="JUP72" s="262"/>
      <c r="JUQ72" s="262"/>
      <c r="JUR72" s="262"/>
      <c r="JUS72" s="262"/>
      <c r="JUT72" s="262"/>
      <c r="JUU72" s="262"/>
      <c r="JUV72" s="1740"/>
      <c r="JUW72" s="1740"/>
      <c r="JUX72" s="1740"/>
      <c r="JUY72" s="349"/>
      <c r="JUZ72" s="262"/>
      <c r="JVA72" s="262"/>
      <c r="JVB72" s="262"/>
      <c r="JVC72" s="350"/>
      <c r="JVD72" s="262"/>
      <c r="JVE72" s="262"/>
      <c r="JVF72" s="262"/>
      <c r="JVG72" s="262"/>
      <c r="JVH72" s="262"/>
      <c r="JVI72" s="262"/>
      <c r="JVJ72" s="262"/>
      <c r="JVK72" s="262"/>
      <c r="JVL72" s="262"/>
      <c r="JVM72" s="1740"/>
      <c r="JVN72" s="1740"/>
      <c r="JVO72" s="1740"/>
      <c r="JVP72" s="349"/>
      <c r="JVQ72" s="262"/>
      <c r="JVR72" s="262"/>
      <c r="JVS72" s="262"/>
      <c r="JVT72" s="350"/>
      <c r="JVU72" s="262"/>
      <c r="JVV72" s="262"/>
      <c r="JVW72" s="262"/>
      <c r="JVX72" s="262"/>
      <c r="JVY72" s="262"/>
      <c r="JVZ72" s="262"/>
      <c r="JWA72" s="262"/>
      <c r="JWB72" s="262"/>
      <c r="JWC72" s="262"/>
      <c r="JWD72" s="1740"/>
      <c r="JWE72" s="1740"/>
      <c r="JWF72" s="1740"/>
      <c r="JWG72" s="349"/>
      <c r="JWH72" s="262"/>
      <c r="JWI72" s="262"/>
      <c r="JWJ72" s="262"/>
      <c r="JWK72" s="350"/>
      <c r="JWL72" s="262"/>
      <c r="JWM72" s="262"/>
      <c r="JWN72" s="262"/>
      <c r="JWO72" s="262"/>
      <c r="JWP72" s="262"/>
      <c r="JWQ72" s="262"/>
      <c r="JWR72" s="262"/>
      <c r="JWS72" s="262"/>
      <c r="JWT72" s="262"/>
      <c r="JWU72" s="1740"/>
      <c r="JWV72" s="1740"/>
      <c r="JWW72" s="1740"/>
      <c r="JWX72" s="349"/>
      <c r="JWY72" s="262"/>
      <c r="JWZ72" s="262"/>
      <c r="JXA72" s="262"/>
      <c r="JXB72" s="350"/>
      <c r="JXC72" s="262"/>
      <c r="JXD72" s="262"/>
      <c r="JXE72" s="262"/>
      <c r="JXF72" s="262"/>
      <c r="JXG72" s="262"/>
      <c r="JXH72" s="262"/>
      <c r="JXI72" s="262"/>
      <c r="JXJ72" s="262"/>
      <c r="JXK72" s="262"/>
      <c r="JXL72" s="1740"/>
      <c r="JXM72" s="1740"/>
      <c r="JXN72" s="1740"/>
      <c r="JXO72" s="349"/>
      <c r="JXP72" s="262"/>
      <c r="JXQ72" s="262"/>
      <c r="JXR72" s="262"/>
      <c r="JXS72" s="350"/>
      <c r="JXT72" s="262"/>
      <c r="JXU72" s="262"/>
      <c r="JXV72" s="262"/>
      <c r="JXW72" s="262"/>
      <c r="JXX72" s="262"/>
      <c r="JXY72" s="262"/>
      <c r="JXZ72" s="262"/>
      <c r="JYA72" s="262"/>
      <c r="JYB72" s="262"/>
      <c r="JYC72" s="1740"/>
      <c r="JYD72" s="1740"/>
      <c r="JYE72" s="1740"/>
      <c r="JYF72" s="349"/>
      <c r="JYG72" s="262"/>
      <c r="JYH72" s="262"/>
      <c r="JYI72" s="262"/>
      <c r="JYJ72" s="350"/>
      <c r="JYK72" s="262"/>
      <c r="JYL72" s="262"/>
      <c r="JYM72" s="262"/>
      <c r="JYN72" s="262"/>
      <c r="JYO72" s="262"/>
      <c r="JYP72" s="262"/>
      <c r="JYQ72" s="262"/>
      <c r="JYR72" s="262"/>
      <c r="JYS72" s="262"/>
      <c r="JYT72" s="1740"/>
      <c r="JYU72" s="1740"/>
      <c r="JYV72" s="1740"/>
      <c r="JYW72" s="349"/>
      <c r="JYX72" s="262"/>
      <c r="JYY72" s="262"/>
      <c r="JYZ72" s="262"/>
      <c r="JZA72" s="350"/>
      <c r="JZB72" s="262"/>
      <c r="JZC72" s="262"/>
      <c r="JZD72" s="262"/>
      <c r="JZE72" s="262"/>
      <c r="JZF72" s="262"/>
      <c r="JZG72" s="262"/>
      <c r="JZH72" s="262"/>
      <c r="JZI72" s="262"/>
      <c r="JZJ72" s="262"/>
      <c r="JZK72" s="1740"/>
      <c r="JZL72" s="1740"/>
      <c r="JZM72" s="1740"/>
      <c r="JZN72" s="349"/>
      <c r="JZO72" s="262"/>
      <c r="JZP72" s="262"/>
      <c r="JZQ72" s="262"/>
      <c r="JZR72" s="350"/>
      <c r="JZS72" s="262"/>
      <c r="JZT72" s="262"/>
      <c r="JZU72" s="262"/>
      <c r="JZV72" s="262"/>
      <c r="JZW72" s="262"/>
      <c r="JZX72" s="262"/>
      <c r="JZY72" s="262"/>
      <c r="JZZ72" s="262"/>
      <c r="KAA72" s="262"/>
      <c r="KAB72" s="1740"/>
      <c r="KAC72" s="1740"/>
      <c r="KAD72" s="1740"/>
      <c r="KAE72" s="349"/>
      <c r="KAF72" s="262"/>
      <c r="KAG72" s="262"/>
      <c r="KAH72" s="262"/>
      <c r="KAI72" s="350"/>
      <c r="KAJ72" s="262"/>
      <c r="KAK72" s="262"/>
      <c r="KAL72" s="262"/>
      <c r="KAM72" s="262"/>
      <c r="KAN72" s="262"/>
      <c r="KAO72" s="262"/>
      <c r="KAP72" s="262"/>
      <c r="KAQ72" s="262"/>
      <c r="KAR72" s="262"/>
      <c r="KAS72" s="1740"/>
      <c r="KAT72" s="1740"/>
      <c r="KAU72" s="1740"/>
      <c r="KAV72" s="349"/>
      <c r="KAW72" s="262"/>
      <c r="KAX72" s="262"/>
      <c r="KAY72" s="262"/>
      <c r="KAZ72" s="350"/>
      <c r="KBA72" s="262"/>
      <c r="KBB72" s="262"/>
      <c r="KBC72" s="262"/>
      <c r="KBD72" s="262"/>
      <c r="KBE72" s="262"/>
      <c r="KBF72" s="262"/>
      <c r="KBG72" s="262"/>
      <c r="KBH72" s="262"/>
      <c r="KBI72" s="262"/>
      <c r="KBJ72" s="1740"/>
      <c r="KBK72" s="1740"/>
      <c r="KBL72" s="1740"/>
      <c r="KBM72" s="349"/>
      <c r="KBN72" s="262"/>
      <c r="KBO72" s="262"/>
      <c r="KBP72" s="262"/>
      <c r="KBQ72" s="350"/>
      <c r="KBR72" s="262"/>
      <c r="KBS72" s="262"/>
      <c r="KBT72" s="262"/>
      <c r="KBU72" s="262"/>
      <c r="KBV72" s="262"/>
      <c r="KBW72" s="262"/>
      <c r="KBX72" s="262"/>
      <c r="KBY72" s="262"/>
      <c r="KBZ72" s="262"/>
      <c r="KCA72" s="1740"/>
      <c r="KCB72" s="1740"/>
      <c r="KCC72" s="1740"/>
      <c r="KCD72" s="349"/>
      <c r="KCE72" s="262"/>
      <c r="KCF72" s="262"/>
      <c r="KCG72" s="262"/>
      <c r="KCH72" s="350"/>
      <c r="KCI72" s="262"/>
      <c r="KCJ72" s="262"/>
      <c r="KCK72" s="262"/>
      <c r="KCL72" s="262"/>
      <c r="KCM72" s="262"/>
      <c r="KCN72" s="262"/>
      <c r="KCO72" s="262"/>
      <c r="KCP72" s="262"/>
      <c r="KCQ72" s="262"/>
      <c r="KCR72" s="1740"/>
      <c r="KCS72" s="1740"/>
      <c r="KCT72" s="1740"/>
      <c r="KCU72" s="349"/>
      <c r="KCV72" s="262"/>
      <c r="KCW72" s="262"/>
      <c r="KCX72" s="262"/>
      <c r="KCY72" s="350"/>
      <c r="KCZ72" s="262"/>
      <c r="KDA72" s="262"/>
      <c r="KDB72" s="262"/>
      <c r="KDC72" s="262"/>
      <c r="KDD72" s="262"/>
      <c r="KDE72" s="262"/>
      <c r="KDF72" s="262"/>
      <c r="KDG72" s="262"/>
      <c r="KDH72" s="262"/>
      <c r="KDI72" s="1740"/>
      <c r="KDJ72" s="1740"/>
      <c r="KDK72" s="1740"/>
      <c r="KDL72" s="349"/>
      <c r="KDM72" s="262"/>
      <c r="KDN72" s="262"/>
      <c r="KDO72" s="262"/>
      <c r="KDP72" s="350"/>
      <c r="KDQ72" s="262"/>
      <c r="KDR72" s="262"/>
      <c r="KDS72" s="262"/>
      <c r="KDT72" s="262"/>
      <c r="KDU72" s="262"/>
      <c r="KDV72" s="262"/>
      <c r="KDW72" s="262"/>
      <c r="KDX72" s="262"/>
      <c r="KDY72" s="262"/>
      <c r="KDZ72" s="1740"/>
      <c r="KEA72" s="1740"/>
      <c r="KEB72" s="1740"/>
      <c r="KEC72" s="349"/>
      <c r="KED72" s="262"/>
      <c r="KEE72" s="262"/>
      <c r="KEF72" s="262"/>
      <c r="KEG72" s="350"/>
      <c r="KEH72" s="262"/>
      <c r="KEI72" s="262"/>
      <c r="KEJ72" s="262"/>
      <c r="KEK72" s="262"/>
      <c r="KEL72" s="262"/>
      <c r="KEM72" s="262"/>
      <c r="KEN72" s="262"/>
      <c r="KEO72" s="262"/>
      <c r="KEP72" s="262"/>
      <c r="KEQ72" s="1740"/>
      <c r="KER72" s="1740"/>
      <c r="KES72" s="1740"/>
      <c r="KET72" s="349"/>
      <c r="KEU72" s="262"/>
      <c r="KEV72" s="262"/>
      <c r="KEW72" s="262"/>
      <c r="KEX72" s="350"/>
      <c r="KEY72" s="262"/>
      <c r="KEZ72" s="262"/>
      <c r="KFA72" s="262"/>
      <c r="KFB72" s="262"/>
      <c r="KFC72" s="262"/>
      <c r="KFD72" s="262"/>
      <c r="KFE72" s="262"/>
      <c r="KFF72" s="262"/>
      <c r="KFG72" s="262"/>
      <c r="KFH72" s="1740"/>
      <c r="KFI72" s="1740"/>
      <c r="KFJ72" s="1740"/>
      <c r="KFK72" s="349"/>
      <c r="KFL72" s="262"/>
      <c r="KFM72" s="262"/>
      <c r="KFN72" s="262"/>
      <c r="KFO72" s="350"/>
      <c r="KFP72" s="262"/>
      <c r="KFQ72" s="262"/>
      <c r="KFR72" s="262"/>
      <c r="KFS72" s="262"/>
      <c r="KFT72" s="262"/>
      <c r="KFU72" s="262"/>
      <c r="KFV72" s="262"/>
      <c r="KFW72" s="262"/>
      <c r="KFX72" s="262"/>
      <c r="KFY72" s="1740"/>
      <c r="KFZ72" s="1740"/>
      <c r="KGA72" s="1740"/>
      <c r="KGB72" s="349"/>
      <c r="KGC72" s="262"/>
      <c r="KGD72" s="262"/>
      <c r="KGE72" s="262"/>
      <c r="KGF72" s="350"/>
      <c r="KGG72" s="262"/>
      <c r="KGH72" s="262"/>
      <c r="KGI72" s="262"/>
      <c r="KGJ72" s="262"/>
      <c r="KGK72" s="262"/>
      <c r="KGL72" s="262"/>
      <c r="KGM72" s="262"/>
      <c r="KGN72" s="262"/>
      <c r="KGO72" s="262"/>
      <c r="KGP72" s="1740"/>
      <c r="KGQ72" s="1740"/>
      <c r="KGR72" s="1740"/>
      <c r="KGS72" s="349"/>
      <c r="KGT72" s="262"/>
      <c r="KGU72" s="262"/>
      <c r="KGV72" s="262"/>
      <c r="KGW72" s="350"/>
      <c r="KGX72" s="262"/>
      <c r="KGY72" s="262"/>
      <c r="KGZ72" s="262"/>
      <c r="KHA72" s="262"/>
      <c r="KHB72" s="262"/>
      <c r="KHC72" s="262"/>
      <c r="KHD72" s="262"/>
      <c r="KHE72" s="262"/>
      <c r="KHF72" s="262"/>
      <c r="KHG72" s="1740"/>
      <c r="KHH72" s="1740"/>
      <c r="KHI72" s="1740"/>
      <c r="KHJ72" s="349"/>
      <c r="KHK72" s="262"/>
      <c r="KHL72" s="262"/>
      <c r="KHM72" s="262"/>
      <c r="KHN72" s="350"/>
      <c r="KHO72" s="262"/>
      <c r="KHP72" s="262"/>
      <c r="KHQ72" s="262"/>
      <c r="KHR72" s="262"/>
      <c r="KHS72" s="262"/>
      <c r="KHT72" s="262"/>
      <c r="KHU72" s="262"/>
      <c r="KHV72" s="262"/>
      <c r="KHW72" s="262"/>
      <c r="KHX72" s="1740"/>
      <c r="KHY72" s="1740"/>
      <c r="KHZ72" s="1740"/>
      <c r="KIA72" s="349"/>
      <c r="KIB72" s="262"/>
      <c r="KIC72" s="262"/>
      <c r="KID72" s="262"/>
      <c r="KIE72" s="350"/>
      <c r="KIF72" s="262"/>
      <c r="KIG72" s="262"/>
      <c r="KIH72" s="262"/>
      <c r="KII72" s="262"/>
      <c r="KIJ72" s="262"/>
      <c r="KIK72" s="262"/>
      <c r="KIL72" s="262"/>
      <c r="KIM72" s="262"/>
      <c r="KIN72" s="262"/>
      <c r="KIO72" s="1740"/>
      <c r="KIP72" s="1740"/>
      <c r="KIQ72" s="1740"/>
      <c r="KIR72" s="349"/>
      <c r="KIS72" s="262"/>
      <c r="KIT72" s="262"/>
      <c r="KIU72" s="262"/>
      <c r="KIV72" s="350"/>
      <c r="KIW72" s="262"/>
      <c r="KIX72" s="262"/>
      <c r="KIY72" s="262"/>
      <c r="KIZ72" s="262"/>
      <c r="KJA72" s="262"/>
      <c r="KJB72" s="262"/>
      <c r="KJC72" s="262"/>
      <c r="KJD72" s="262"/>
      <c r="KJE72" s="262"/>
      <c r="KJF72" s="1740"/>
      <c r="KJG72" s="1740"/>
      <c r="KJH72" s="1740"/>
      <c r="KJI72" s="349"/>
      <c r="KJJ72" s="262"/>
      <c r="KJK72" s="262"/>
      <c r="KJL72" s="262"/>
      <c r="KJM72" s="350"/>
      <c r="KJN72" s="262"/>
      <c r="KJO72" s="262"/>
      <c r="KJP72" s="262"/>
      <c r="KJQ72" s="262"/>
      <c r="KJR72" s="262"/>
      <c r="KJS72" s="262"/>
      <c r="KJT72" s="262"/>
      <c r="KJU72" s="262"/>
      <c r="KJV72" s="262"/>
      <c r="KJW72" s="1740"/>
      <c r="KJX72" s="1740"/>
      <c r="KJY72" s="1740"/>
      <c r="KJZ72" s="349"/>
      <c r="KKA72" s="262"/>
      <c r="KKB72" s="262"/>
      <c r="KKC72" s="262"/>
      <c r="KKD72" s="350"/>
      <c r="KKE72" s="262"/>
      <c r="KKF72" s="262"/>
      <c r="KKG72" s="262"/>
      <c r="KKH72" s="262"/>
      <c r="KKI72" s="262"/>
      <c r="KKJ72" s="262"/>
      <c r="KKK72" s="262"/>
      <c r="KKL72" s="262"/>
      <c r="KKM72" s="262"/>
      <c r="KKN72" s="1740"/>
      <c r="KKO72" s="1740"/>
      <c r="KKP72" s="1740"/>
      <c r="KKQ72" s="349"/>
      <c r="KKR72" s="262"/>
      <c r="KKS72" s="262"/>
      <c r="KKT72" s="262"/>
      <c r="KKU72" s="350"/>
      <c r="KKV72" s="262"/>
      <c r="KKW72" s="262"/>
      <c r="KKX72" s="262"/>
      <c r="KKY72" s="262"/>
      <c r="KKZ72" s="262"/>
      <c r="KLA72" s="262"/>
      <c r="KLB72" s="262"/>
      <c r="KLC72" s="262"/>
      <c r="KLD72" s="262"/>
      <c r="KLE72" s="1740"/>
      <c r="KLF72" s="1740"/>
      <c r="KLG72" s="1740"/>
      <c r="KLH72" s="349"/>
      <c r="KLI72" s="262"/>
      <c r="KLJ72" s="262"/>
      <c r="KLK72" s="262"/>
      <c r="KLL72" s="350"/>
      <c r="KLM72" s="262"/>
      <c r="KLN72" s="262"/>
      <c r="KLO72" s="262"/>
      <c r="KLP72" s="262"/>
      <c r="KLQ72" s="262"/>
      <c r="KLR72" s="262"/>
      <c r="KLS72" s="262"/>
      <c r="KLT72" s="262"/>
      <c r="KLU72" s="262"/>
      <c r="KLV72" s="1740"/>
      <c r="KLW72" s="1740"/>
      <c r="KLX72" s="1740"/>
      <c r="KLY72" s="349"/>
      <c r="KLZ72" s="262"/>
      <c r="KMA72" s="262"/>
      <c r="KMB72" s="262"/>
      <c r="KMC72" s="350"/>
      <c r="KMD72" s="262"/>
      <c r="KME72" s="262"/>
      <c r="KMF72" s="262"/>
      <c r="KMG72" s="262"/>
      <c r="KMH72" s="262"/>
      <c r="KMI72" s="262"/>
      <c r="KMJ72" s="262"/>
      <c r="KMK72" s="262"/>
      <c r="KML72" s="262"/>
      <c r="KMM72" s="1740"/>
      <c r="KMN72" s="1740"/>
      <c r="KMO72" s="1740"/>
      <c r="KMP72" s="349"/>
      <c r="KMQ72" s="262"/>
      <c r="KMR72" s="262"/>
      <c r="KMS72" s="262"/>
      <c r="KMT72" s="350"/>
      <c r="KMU72" s="262"/>
      <c r="KMV72" s="262"/>
      <c r="KMW72" s="262"/>
      <c r="KMX72" s="262"/>
      <c r="KMY72" s="262"/>
      <c r="KMZ72" s="262"/>
      <c r="KNA72" s="262"/>
      <c r="KNB72" s="262"/>
      <c r="KNC72" s="262"/>
      <c r="KND72" s="1740"/>
      <c r="KNE72" s="1740"/>
      <c r="KNF72" s="1740"/>
      <c r="KNG72" s="349"/>
      <c r="KNH72" s="262"/>
      <c r="KNI72" s="262"/>
      <c r="KNJ72" s="262"/>
      <c r="KNK72" s="350"/>
      <c r="KNL72" s="262"/>
      <c r="KNM72" s="262"/>
      <c r="KNN72" s="262"/>
      <c r="KNO72" s="262"/>
      <c r="KNP72" s="262"/>
      <c r="KNQ72" s="262"/>
      <c r="KNR72" s="262"/>
      <c r="KNS72" s="262"/>
      <c r="KNT72" s="262"/>
      <c r="KNU72" s="1740"/>
      <c r="KNV72" s="1740"/>
      <c r="KNW72" s="1740"/>
      <c r="KNX72" s="349"/>
      <c r="KNY72" s="262"/>
      <c r="KNZ72" s="262"/>
      <c r="KOA72" s="262"/>
      <c r="KOB72" s="350"/>
      <c r="KOC72" s="262"/>
      <c r="KOD72" s="262"/>
      <c r="KOE72" s="262"/>
      <c r="KOF72" s="262"/>
      <c r="KOG72" s="262"/>
      <c r="KOH72" s="262"/>
      <c r="KOI72" s="262"/>
      <c r="KOJ72" s="262"/>
      <c r="KOK72" s="262"/>
      <c r="KOL72" s="1740"/>
      <c r="KOM72" s="1740"/>
      <c r="KON72" s="1740"/>
      <c r="KOO72" s="349"/>
      <c r="KOP72" s="262"/>
      <c r="KOQ72" s="262"/>
      <c r="KOR72" s="262"/>
      <c r="KOS72" s="350"/>
      <c r="KOT72" s="262"/>
      <c r="KOU72" s="262"/>
      <c r="KOV72" s="262"/>
      <c r="KOW72" s="262"/>
      <c r="KOX72" s="262"/>
      <c r="KOY72" s="262"/>
      <c r="KOZ72" s="262"/>
      <c r="KPA72" s="262"/>
      <c r="KPB72" s="262"/>
      <c r="KPC72" s="1740"/>
      <c r="KPD72" s="1740"/>
      <c r="KPE72" s="1740"/>
      <c r="KPF72" s="349"/>
      <c r="KPG72" s="262"/>
      <c r="KPH72" s="262"/>
      <c r="KPI72" s="262"/>
      <c r="KPJ72" s="350"/>
      <c r="KPK72" s="262"/>
      <c r="KPL72" s="262"/>
      <c r="KPM72" s="262"/>
      <c r="KPN72" s="262"/>
      <c r="KPO72" s="262"/>
      <c r="KPP72" s="262"/>
      <c r="KPQ72" s="262"/>
      <c r="KPR72" s="262"/>
      <c r="KPS72" s="262"/>
      <c r="KPT72" s="1740"/>
      <c r="KPU72" s="1740"/>
      <c r="KPV72" s="1740"/>
      <c r="KPW72" s="349"/>
      <c r="KPX72" s="262"/>
      <c r="KPY72" s="262"/>
      <c r="KPZ72" s="262"/>
      <c r="KQA72" s="350"/>
      <c r="KQB72" s="262"/>
      <c r="KQC72" s="262"/>
      <c r="KQD72" s="262"/>
      <c r="KQE72" s="262"/>
      <c r="KQF72" s="262"/>
      <c r="KQG72" s="262"/>
      <c r="KQH72" s="262"/>
      <c r="KQI72" s="262"/>
      <c r="KQJ72" s="262"/>
      <c r="KQK72" s="1740"/>
      <c r="KQL72" s="1740"/>
      <c r="KQM72" s="1740"/>
      <c r="KQN72" s="349"/>
      <c r="KQO72" s="262"/>
      <c r="KQP72" s="262"/>
      <c r="KQQ72" s="262"/>
      <c r="KQR72" s="350"/>
      <c r="KQS72" s="262"/>
      <c r="KQT72" s="262"/>
      <c r="KQU72" s="262"/>
      <c r="KQV72" s="262"/>
      <c r="KQW72" s="262"/>
      <c r="KQX72" s="262"/>
      <c r="KQY72" s="262"/>
      <c r="KQZ72" s="262"/>
      <c r="KRA72" s="262"/>
      <c r="KRB72" s="1740"/>
      <c r="KRC72" s="1740"/>
      <c r="KRD72" s="1740"/>
      <c r="KRE72" s="349"/>
      <c r="KRF72" s="262"/>
      <c r="KRG72" s="262"/>
      <c r="KRH72" s="262"/>
      <c r="KRI72" s="350"/>
      <c r="KRJ72" s="262"/>
      <c r="KRK72" s="262"/>
      <c r="KRL72" s="262"/>
      <c r="KRM72" s="262"/>
      <c r="KRN72" s="262"/>
      <c r="KRO72" s="262"/>
      <c r="KRP72" s="262"/>
      <c r="KRQ72" s="262"/>
      <c r="KRR72" s="262"/>
      <c r="KRS72" s="1740"/>
      <c r="KRT72" s="1740"/>
      <c r="KRU72" s="1740"/>
      <c r="KRV72" s="349"/>
      <c r="KRW72" s="262"/>
      <c r="KRX72" s="262"/>
      <c r="KRY72" s="262"/>
      <c r="KRZ72" s="350"/>
      <c r="KSA72" s="262"/>
      <c r="KSB72" s="262"/>
      <c r="KSC72" s="262"/>
      <c r="KSD72" s="262"/>
      <c r="KSE72" s="262"/>
      <c r="KSF72" s="262"/>
      <c r="KSG72" s="262"/>
      <c r="KSH72" s="262"/>
      <c r="KSI72" s="262"/>
      <c r="KSJ72" s="1740"/>
      <c r="KSK72" s="1740"/>
      <c r="KSL72" s="1740"/>
      <c r="KSM72" s="349"/>
      <c r="KSN72" s="262"/>
      <c r="KSO72" s="262"/>
      <c r="KSP72" s="262"/>
      <c r="KSQ72" s="350"/>
      <c r="KSR72" s="262"/>
      <c r="KSS72" s="262"/>
      <c r="KST72" s="262"/>
      <c r="KSU72" s="262"/>
      <c r="KSV72" s="262"/>
      <c r="KSW72" s="262"/>
      <c r="KSX72" s="262"/>
      <c r="KSY72" s="262"/>
      <c r="KSZ72" s="262"/>
      <c r="KTA72" s="1740"/>
      <c r="KTB72" s="1740"/>
      <c r="KTC72" s="1740"/>
      <c r="KTD72" s="349"/>
      <c r="KTE72" s="262"/>
      <c r="KTF72" s="262"/>
      <c r="KTG72" s="262"/>
      <c r="KTH72" s="350"/>
      <c r="KTI72" s="262"/>
      <c r="KTJ72" s="262"/>
      <c r="KTK72" s="262"/>
      <c r="KTL72" s="262"/>
      <c r="KTM72" s="262"/>
      <c r="KTN72" s="262"/>
      <c r="KTO72" s="262"/>
      <c r="KTP72" s="262"/>
      <c r="KTQ72" s="262"/>
      <c r="KTR72" s="1740"/>
      <c r="KTS72" s="1740"/>
      <c r="KTT72" s="1740"/>
      <c r="KTU72" s="349"/>
      <c r="KTV72" s="262"/>
      <c r="KTW72" s="262"/>
      <c r="KTX72" s="262"/>
      <c r="KTY72" s="350"/>
      <c r="KTZ72" s="262"/>
      <c r="KUA72" s="262"/>
      <c r="KUB72" s="262"/>
      <c r="KUC72" s="262"/>
      <c r="KUD72" s="262"/>
      <c r="KUE72" s="262"/>
      <c r="KUF72" s="262"/>
      <c r="KUG72" s="262"/>
      <c r="KUH72" s="262"/>
      <c r="KUI72" s="1740"/>
      <c r="KUJ72" s="1740"/>
      <c r="KUK72" s="1740"/>
      <c r="KUL72" s="349"/>
      <c r="KUM72" s="262"/>
      <c r="KUN72" s="262"/>
      <c r="KUO72" s="262"/>
      <c r="KUP72" s="350"/>
      <c r="KUQ72" s="262"/>
      <c r="KUR72" s="262"/>
      <c r="KUS72" s="262"/>
      <c r="KUT72" s="262"/>
      <c r="KUU72" s="262"/>
      <c r="KUV72" s="262"/>
      <c r="KUW72" s="262"/>
      <c r="KUX72" s="262"/>
      <c r="KUY72" s="262"/>
      <c r="KUZ72" s="1740"/>
      <c r="KVA72" s="1740"/>
      <c r="KVB72" s="1740"/>
      <c r="KVC72" s="349"/>
      <c r="KVD72" s="262"/>
      <c r="KVE72" s="262"/>
      <c r="KVF72" s="262"/>
      <c r="KVG72" s="350"/>
      <c r="KVH72" s="262"/>
      <c r="KVI72" s="262"/>
      <c r="KVJ72" s="262"/>
      <c r="KVK72" s="262"/>
      <c r="KVL72" s="262"/>
      <c r="KVM72" s="262"/>
      <c r="KVN72" s="262"/>
      <c r="KVO72" s="262"/>
      <c r="KVP72" s="262"/>
      <c r="KVQ72" s="1740"/>
      <c r="KVR72" s="1740"/>
      <c r="KVS72" s="1740"/>
      <c r="KVT72" s="349"/>
      <c r="KVU72" s="262"/>
      <c r="KVV72" s="262"/>
      <c r="KVW72" s="262"/>
      <c r="KVX72" s="350"/>
      <c r="KVY72" s="262"/>
      <c r="KVZ72" s="262"/>
      <c r="KWA72" s="262"/>
      <c r="KWB72" s="262"/>
      <c r="KWC72" s="262"/>
      <c r="KWD72" s="262"/>
      <c r="KWE72" s="262"/>
      <c r="KWF72" s="262"/>
      <c r="KWG72" s="262"/>
      <c r="KWH72" s="1740"/>
      <c r="KWI72" s="1740"/>
      <c r="KWJ72" s="1740"/>
      <c r="KWK72" s="349"/>
      <c r="KWL72" s="262"/>
      <c r="KWM72" s="262"/>
      <c r="KWN72" s="262"/>
      <c r="KWO72" s="350"/>
      <c r="KWP72" s="262"/>
      <c r="KWQ72" s="262"/>
      <c r="KWR72" s="262"/>
      <c r="KWS72" s="262"/>
      <c r="KWT72" s="262"/>
      <c r="KWU72" s="262"/>
      <c r="KWV72" s="262"/>
      <c r="KWW72" s="262"/>
      <c r="KWX72" s="262"/>
      <c r="KWY72" s="1740"/>
      <c r="KWZ72" s="1740"/>
      <c r="KXA72" s="1740"/>
      <c r="KXB72" s="349"/>
      <c r="KXC72" s="262"/>
      <c r="KXD72" s="262"/>
      <c r="KXE72" s="262"/>
      <c r="KXF72" s="350"/>
      <c r="KXG72" s="262"/>
      <c r="KXH72" s="262"/>
      <c r="KXI72" s="262"/>
      <c r="KXJ72" s="262"/>
      <c r="KXK72" s="262"/>
      <c r="KXL72" s="262"/>
      <c r="KXM72" s="262"/>
      <c r="KXN72" s="262"/>
      <c r="KXO72" s="262"/>
      <c r="KXP72" s="1740"/>
      <c r="KXQ72" s="1740"/>
      <c r="KXR72" s="1740"/>
      <c r="KXS72" s="349"/>
      <c r="KXT72" s="262"/>
      <c r="KXU72" s="262"/>
      <c r="KXV72" s="262"/>
      <c r="KXW72" s="350"/>
      <c r="KXX72" s="262"/>
      <c r="KXY72" s="262"/>
      <c r="KXZ72" s="262"/>
      <c r="KYA72" s="262"/>
      <c r="KYB72" s="262"/>
      <c r="KYC72" s="262"/>
      <c r="KYD72" s="262"/>
      <c r="KYE72" s="262"/>
      <c r="KYF72" s="262"/>
      <c r="KYG72" s="1740"/>
      <c r="KYH72" s="1740"/>
      <c r="KYI72" s="1740"/>
      <c r="KYJ72" s="349"/>
      <c r="KYK72" s="262"/>
      <c r="KYL72" s="262"/>
      <c r="KYM72" s="262"/>
      <c r="KYN72" s="350"/>
      <c r="KYO72" s="262"/>
      <c r="KYP72" s="262"/>
      <c r="KYQ72" s="262"/>
      <c r="KYR72" s="262"/>
      <c r="KYS72" s="262"/>
      <c r="KYT72" s="262"/>
      <c r="KYU72" s="262"/>
      <c r="KYV72" s="262"/>
      <c r="KYW72" s="262"/>
      <c r="KYX72" s="1740"/>
      <c r="KYY72" s="1740"/>
      <c r="KYZ72" s="1740"/>
      <c r="KZA72" s="349"/>
      <c r="KZB72" s="262"/>
      <c r="KZC72" s="262"/>
      <c r="KZD72" s="262"/>
      <c r="KZE72" s="350"/>
      <c r="KZF72" s="262"/>
      <c r="KZG72" s="262"/>
      <c r="KZH72" s="262"/>
      <c r="KZI72" s="262"/>
      <c r="KZJ72" s="262"/>
      <c r="KZK72" s="262"/>
      <c r="KZL72" s="262"/>
      <c r="KZM72" s="262"/>
      <c r="KZN72" s="262"/>
      <c r="KZO72" s="1740"/>
      <c r="KZP72" s="1740"/>
      <c r="KZQ72" s="1740"/>
      <c r="KZR72" s="349"/>
      <c r="KZS72" s="262"/>
      <c r="KZT72" s="262"/>
      <c r="KZU72" s="262"/>
      <c r="KZV72" s="350"/>
      <c r="KZW72" s="262"/>
      <c r="KZX72" s="262"/>
      <c r="KZY72" s="262"/>
      <c r="KZZ72" s="262"/>
      <c r="LAA72" s="262"/>
      <c r="LAB72" s="262"/>
      <c r="LAC72" s="262"/>
      <c r="LAD72" s="262"/>
      <c r="LAE72" s="262"/>
      <c r="LAF72" s="1740"/>
      <c r="LAG72" s="1740"/>
      <c r="LAH72" s="1740"/>
      <c r="LAI72" s="349"/>
      <c r="LAJ72" s="262"/>
      <c r="LAK72" s="262"/>
      <c r="LAL72" s="262"/>
      <c r="LAM72" s="350"/>
      <c r="LAN72" s="262"/>
      <c r="LAO72" s="262"/>
      <c r="LAP72" s="262"/>
      <c r="LAQ72" s="262"/>
      <c r="LAR72" s="262"/>
      <c r="LAS72" s="262"/>
      <c r="LAT72" s="262"/>
      <c r="LAU72" s="262"/>
      <c r="LAV72" s="262"/>
      <c r="LAW72" s="1740"/>
      <c r="LAX72" s="1740"/>
      <c r="LAY72" s="1740"/>
      <c r="LAZ72" s="349"/>
      <c r="LBA72" s="262"/>
      <c r="LBB72" s="262"/>
      <c r="LBC72" s="262"/>
      <c r="LBD72" s="350"/>
      <c r="LBE72" s="262"/>
      <c r="LBF72" s="262"/>
      <c r="LBG72" s="262"/>
      <c r="LBH72" s="262"/>
      <c r="LBI72" s="262"/>
      <c r="LBJ72" s="262"/>
      <c r="LBK72" s="262"/>
      <c r="LBL72" s="262"/>
      <c r="LBM72" s="262"/>
      <c r="LBN72" s="1740"/>
      <c r="LBO72" s="1740"/>
      <c r="LBP72" s="1740"/>
      <c r="LBQ72" s="349"/>
      <c r="LBR72" s="262"/>
      <c r="LBS72" s="262"/>
      <c r="LBT72" s="262"/>
      <c r="LBU72" s="350"/>
      <c r="LBV72" s="262"/>
      <c r="LBW72" s="262"/>
      <c r="LBX72" s="262"/>
      <c r="LBY72" s="262"/>
      <c r="LBZ72" s="262"/>
      <c r="LCA72" s="262"/>
      <c r="LCB72" s="262"/>
      <c r="LCC72" s="262"/>
      <c r="LCD72" s="262"/>
      <c r="LCE72" s="1740"/>
      <c r="LCF72" s="1740"/>
      <c r="LCG72" s="1740"/>
      <c r="LCH72" s="349"/>
      <c r="LCI72" s="262"/>
      <c r="LCJ72" s="262"/>
      <c r="LCK72" s="262"/>
      <c r="LCL72" s="350"/>
      <c r="LCM72" s="262"/>
      <c r="LCN72" s="262"/>
      <c r="LCO72" s="262"/>
      <c r="LCP72" s="262"/>
      <c r="LCQ72" s="262"/>
      <c r="LCR72" s="262"/>
      <c r="LCS72" s="262"/>
      <c r="LCT72" s="262"/>
      <c r="LCU72" s="262"/>
      <c r="LCV72" s="1740"/>
      <c r="LCW72" s="1740"/>
      <c r="LCX72" s="1740"/>
      <c r="LCY72" s="349"/>
      <c r="LCZ72" s="262"/>
      <c r="LDA72" s="262"/>
      <c r="LDB72" s="262"/>
      <c r="LDC72" s="350"/>
      <c r="LDD72" s="262"/>
      <c r="LDE72" s="262"/>
      <c r="LDF72" s="262"/>
      <c r="LDG72" s="262"/>
      <c r="LDH72" s="262"/>
      <c r="LDI72" s="262"/>
      <c r="LDJ72" s="262"/>
      <c r="LDK72" s="262"/>
      <c r="LDL72" s="262"/>
      <c r="LDM72" s="1740"/>
      <c r="LDN72" s="1740"/>
      <c r="LDO72" s="1740"/>
      <c r="LDP72" s="349"/>
      <c r="LDQ72" s="262"/>
      <c r="LDR72" s="262"/>
      <c r="LDS72" s="262"/>
      <c r="LDT72" s="350"/>
      <c r="LDU72" s="262"/>
      <c r="LDV72" s="262"/>
      <c r="LDW72" s="262"/>
      <c r="LDX72" s="262"/>
      <c r="LDY72" s="262"/>
      <c r="LDZ72" s="262"/>
      <c r="LEA72" s="262"/>
      <c r="LEB72" s="262"/>
      <c r="LEC72" s="262"/>
      <c r="LED72" s="1740"/>
      <c r="LEE72" s="1740"/>
      <c r="LEF72" s="1740"/>
      <c r="LEG72" s="349"/>
      <c r="LEH72" s="262"/>
      <c r="LEI72" s="262"/>
      <c r="LEJ72" s="262"/>
      <c r="LEK72" s="350"/>
      <c r="LEL72" s="262"/>
      <c r="LEM72" s="262"/>
      <c r="LEN72" s="262"/>
      <c r="LEO72" s="262"/>
      <c r="LEP72" s="262"/>
      <c r="LEQ72" s="262"/>
      <c r="LER72" s="262"/>
      <c r="LES72" s="262"/>
      <c r="LET72" s="262"/>
      <c r="LEU72" s="1740"/>
      <c r="LEV72" s="1740"/>
      <c r="LEW72" s="1740"/>
      <c r="LEX72" s="349"/>
      <c r="LEY72" s="262"/>
      <c r="LEZ72" s="262"/>
      <c r="LFA72" s="262"/>
      <c r="LFB72" s="350"/>
      <c r="LFC72" s="262"/>
      <c r="LFD72" s="262"/>
      <c r="LFE72" s="262"/>
      <c r="LFF72" s="262"/>
      <c r="LFG72" s="262"/>
      <c r="LFH72" s="262"/>
      <c r="LFI72" s="262"/>
      <c r="LFJ72" s="262"/>
      <c r="LFK72" s="262"/>
      <c r="LFL72" s="1740"/>
      <c r="LFM72" s="1740"/>
      <c r="LFN72" s="1740"/>
      <c r="LFO72" s="349"/>
      <c r="LFP72" s="262"/>
      <c r="LFQ72" s="262"/>
      <c r="LFR72" s="262"/>
      <c r="LFS72" s="350"/>
      <c r="LFT72" s="262"/>
      <c r="LFU72" s="262"/>
      <c r="LFV72" s="262"/>
      <c r="LFW72" s="262"/>
      <c r="LFX72" s="262"/>
      <c r="LFY72" s="262"/>
      <c r="LFZ72" s="262"/>
      <c r="LGA72" s="262"/>
      <c r="LGB72" s="262"/>
      <c r="LGC72" s="1740"/>
      <c r="LGD72" s="1740"/>
      <c r="LGE72" s="1740"/>
      <c r="LGF72" s="349"/>
      <c r="LGG72" s="262"/>
      <c r="LGH72" s="262"/>
      <c r="LGI72" s="262"/>
      <c r="LGJ72" s="350"/>
      <c r="LGK72" s="262"/>
      <c r="LGL72" s="262"/>
      <c r="LGM72" s="262"/>
      <c r="LGN72" s="262"/>
      <c r="LGO72" s="262"/>
      <c r="LGP72" s="262"/>
      <c r="LGQ72" s="262"/>
      <c r="LGR72" s="262"/>
      <c r="LGS72" s="262"/>
      <c r="LGT72" s="1740"/>
      <c r="LGU72" s="1740"/>
      <c r="LGV72" s="1740"/>
      <c r="LGW72" s="349"/>
      <c r="LGX72" s="262"/>
      <c r="LGY72" s="262"/>
      <c r="LGZ72" s="262"/>
      <c r="LHA72" s="350"/>
      <c r="LHB72" s="262"/>
      <c r="LHC72" s="262"/>
      <c r="LHD72" s="262"/>
      <c r="LHE72" s="262"/>
      <c r="LHF72" s="262"/>
      <c r="LHG72" s="262"/>
      <c r="LHH72" s="262"/>
      <c r="LHI72" s="262"/>
      <c r="LHJ72" s="262"/>
      <c r="LHK72" s="1740"/>
      <c r="LHL72" s="1740"/>
      <c r="LHM72" s="1740"/>
      <c r="LHN72" s="349"/>
      <c r="LHO72" s="262"/>
      <c r="LHP72" s="262"/>
      <c r="LHQ72" s="262"/>
      <c r="LHR72" s="350"/>
      <c r="LHS72" s="262"/>
      <c r="LHT72" s="262"/>
      <c r="LHU72" s="262"/>
      <c r="LHV72" s="262"/>
      <c r="LHW72" s="262"/>
      <c r="LHX72" s="262"/>
      <c r="LHY72" s="262"/>
      <c r="LHZ72" s="262"/>
      <c r="LIA72" s="262"/>
      <c r="LIB72" s="1740"/>
      <c r="LIC72" s="1740"/>
      <c r="LID72" s="1740"/>
      <c r="LIE72" s="349"/>
      <c r="LIF72" s="262"/>
      <c r="LIG72" s="262"/>
      <c r="LIH72" s="262"/>
      <c r="LII72" s="350"/>
      <c r="LIJ72" s="262"/>
      <c r="LIK72" s="262"/>
      <c r="LIL72" s="262"/>
      <c r="LIM72" s="262"/>
      <c r="LIN72" s="262"/>
      <c r="LIO72" s="262"/>
      <c r="LIP72" s="262"/>
      <c r="LIQ72" s="262"/>
      <c r="LIR72" s="262"/>
      <c r="LIS72" s="1740"/>
      <c r="LIT72" s="1740"/>
      <c r="LIU72" s="1740"/>
      <c r="LIV72" s="349"/>
      <c r="LIW72" s="262"/>
      <c r="LIX72" s="262"/>
      <c r="LIY72" s="262"/>
      <c r="LIZ72" s="350"/>
      <c r="LJA72" s="262"/>
      <c r="LJB72" s="262"/>
      <c r="LJC72" s="262"/>
      <c r="LJD72" s="262"/>
      <c r="LJE72" s="262"/>
      <c r="LJF72" s="262"/>
      <c r="LJG72" s="262"/>
      <c r="LJH72" s="262"/>
      <c r="LJI72" s="262"/>
      <c r="LJJ72" s="1740"/>
      <c r="LJK72" s="1740"/>
      <c r="LJL72" s="1740"/>
      <c r="LJM72" s="349"/>
      <c r="LJN72" s="262"/>
      <c r="LJO72" s="262"/>
      <c r="LJP72" s="262"/>
      <c r="LJQ72" s="350"/>
      <c r="LJR72" s="262"/>
      <c r="LJS72" s="262"/>
      <c r="LJT72" s="262"/>
      <c r="LJU72" s="262"/>
      <c r="LJV72" s="262"/>
      <c r="LJW72" s="262"/>
      <c r="LJX72" s="262"/>
      <c r="LJY72" s="262"/>
      <c r="LJZ72" s="262"/>
      <c r="LKA72" s="1740"/>
      <c r="LKB72" s="1740"/>
      <c r="LKC72" s="1740"/>
      <c r="LKD72" s="349"/>
      <c r="LKE72" s="262"/>
      <c r="LKF72" s="262"/>
      <c r="LKG72" s="262"/>
      <c r="LKH72" s="350"/>
      <c r="LKI72" s="262"/>
      <c r="LKJ72" s="262"/>
      <c r="LKK72" s="262"/>
      <c r="LKL72" s="262"/>
      <c r="LKM72" s="262"/>
      <c r="LKN72" s="262"/>
      <c r="LKO72" s="262"/>
      <c r="LKP72" s="262"/>
      <c r="LKQ72" s="262"/>
      <c r="LKR72" s="1740"/>
      <c r="LKS72" s="1740"/>
      <c r="LKT72" s="1740"/>
      <c r="LKU72" s="349"/>
      <c r="LKV72" s="262"/>
      <c r="LKW72" s="262"/>
      <c r="LKX72" s="262"/>
      <c r="LKY72" s="350"/>
      <c r="LKZ72" s="262"/>
      <c r="LLA72" s="262"/>
      <c r="LLB72" s="262"/>
      <c r="LLC72" s="262"/>
      <c r="LLD72" s="262"/>
      <c r="LLE72" s="262"/>
      <c r="LLF72" s="262"/>
      <c r="LLG72" s="262"/>
      <c r="LLH72" s="262"/>
      <c r="LLI72" s="1740"/>
      <c r="LLJ72" s="1740"/>
      <c r="LLK72" s="1740"/>
      <c r="LLL72" s="349"/>
      <c r="LLM72" s="262"/>
      <c r="LLN72" s="262"/>
      <c r="LLO72" s="262"/>
      <c r="LLP72" s="350"/>
      <c r="LLQ72" s="262"/>
      <c r="LLR72" s="262"/>
      <c r="LLS72" s="262"/>
      <c r="LLT72" s="262"/>
      <c r="LLU72" s="262"/>
      <c r="LLV72" s="262"/>
      <c r="LLW72" s="262"/>
      <c r="LLX72" s="262"/>
      <c r="LLY72" s="262"/>
      <c r="LLZ72" s="1740"/>
      <c r="LMA72" s="1740"/>
      <c r="LMB72" s="1740"/>
      <c r="LMC72" s="349"/>
      <c r="LMD72" s="262"/>
      <c r="LME72" s="262"/>
      <c r="LMF72" s="262"/>
      <c r="LMG72" s="350"/>
      <c r="LMH72" s="262"/>
      <c r="LMI72" s="262"/>
      <c r="LMJ72" s="262"/>
      <c r="LMK72" s="262"/>
      <c r="LML72" s="262"/>
      <c r="LMM72" s="262"/>
      <c r="LMN72" s="262"/>
      <c r="LMO72" s="262"/>
      <c r="LMP72" s="262"/>
      <c r="LMQ72" s="1740"/>
      <c r="LMR72" s="1740"/>
      <c r="LMS72" s="1740"/>
      <c r="LMT72" s="349"/>
      <c r="LMU72" s="262"/>
      <c r="LMV72" s="262"/>
      <c r="LMW72" s="262"/>
      <c r="LMX72" s="350"/>
      <c r="LMY72" s="262"/>
      <c r="LMZ72" s="262"/>
      <c r="LNA72" s="262"/>
      <c r="LNB72" s="262"/>
      <c r="LNC72" s="262"/>
      <c r="LND72" s="262"/>
      <c r="LNE72" s="262"/>
      <c r="LNF72" s="262"/>
      <c r="LNG72" s="262"/>
      <c r="LNH72" s="1740"/>
      <c r="LNI72" s="1740"/>
      <c r="LNJ72" s="1740"/>
      <c r="LNK72" s="349"/>
      <c r="LNL72" s="262"/>
      <c r="LNM72" s="262"/>
      <c r="LNN72" s="262"/>
      <c r="LNO72" s="350"/>
      <c r="LNP72" s="262"/>
      <c r="LNQ72" s="262"/>
      <c r="LNR72" s="262"/>
      <c r="LNS72" s="262"/>
      <c r="LNT72" s="262"/>
      <c r="LNU72" s="262"/>
      <c r="LNV72" s="262"/>
      <c r="LNW72" s="262"/>
      <c r="LNX72" s="262"/>
      <c r="LNY72" s="1740"/>
      <c r="LNZ72" s="1740"/>
      <c r="LOA72" s="1740"/>
      <c r="LOB72" s="349"/>
      <c r="LOC72" s="262"/>
      <c r="LOD72" s="262"/>
      <c r="LOE72" s="262"/>
      <c r="LOF72" s="350"/>
      <c r="LOG72" s="262"/>
      <c r="LOH72" s="262"/>
      <c r="LOI72" s="262"/>
      <c r="LOJ72" s="262"/>
      <c r="LOK72" s="262"/>
      <c r="LOL72" s="262"/>
      <c r="LOM72" s="262"/>
      <c r="LON72" s="262"/>
      <c r="LOO72" s="262"/>
      <c r="LOP72" s="1740"/>
      <c r="LOQ72" s="1740"/>
      <c r="LOR72" s="1740"/>
      <c r="LOS72" s="349"/>
      <c r="LOT72" s="262"/>
      <c r="LOU72" s="262"/>
      <c r="LOV72" s="262"/>
      <c r="LOW72" s="350"/>
      <c r="LOX72" s="262"/>
      <c r="LOY72" s="262"/>
      <c r="LOZ72" s="262"/>
      <c r="LPA72" s="262"/>
      <c r="LPB72" s="262"/>
      <c r="LPC72" s="262"/>
      <c r="LPD72" s="262"/>
      <c r="LPE72" s="262"/>
      <c r="LPF72" s="262"/>
      <c r="LPG72" s="1740"/>
      <c r="LPH72" s="1740"/>
      <c r="LPI72" s="1740"/>
      <c r="LPJ72" s="349"/>
      <c r="LPK72" s="262"/>
      <c r="LPL72" s="262"/>
      <c r="LPM72" s="262"/>
      <c r="LPN72" s="350"/>
      <c r="LPO72" s="262"/>
      <c r="LPP72" s="262"/>
      <c r="LPQ72" s="262"/>
      <c r="LPR72" s="262"/>
      <c r="LPS72" s="262"/>
      <c r="LPT72" s="262"/>
      <c r="LPU72" s="262"/>
      <c r="LPV72" s="262"/>
      <c r="LPW72" s="262"/>
      <c r="LPX72" s="1740"/>
      <c r="LPY72" s="1740"/>
      <c r="LPZ72" s="1740"/>
      <c r="LQA72" s="349"/>
      <c r="LQB72" s="262"/>
      <c r="LQC72" s="262"/>
      <c r="LQD72" s="262"/>
      <c r="LQE72" s="350"/>
      <c r="LQF72" s="262"/>
      <c r="LQG72" s="262"/>
      <c r="LQH72" s="262"/>
      <c r="LQI72" s="262"/>
      <c r="LQJ72" s="262"/>
      <c r="LQK72" s="262"/>
      <c r="LQL72" s="262"/>
      <c r="LQM72" s="262"/>
      <c r="LQN72" s="262"/>
      <c r="LQO72" s="1740"/>
      <c r="LQP72" s="1740"/>
      <c r="LQQ72" s="1740"/>
      <c r="LQR72" s="349"/>
      <c r="LQS72" s="262"/>
      <c r="LQT72" s="262"/>
      <c r="LQU72" s="262"/>
      <c r="LQV72" s="350"/>
      <c r="LQW72" s="262"/>
      <c r="LQX72" s="262"/>
      <c r="LQY72" s="262"/>
      <c r="LQZ72" s="262"/>
      <c r="LRA72" s="262"/>
      <c r="LRB72" s="262"/>
      <c r="LRC72" s="262"/>
      <c r="LRD72" s="262"/>
      <c r="LRE72" s="262"/>
      <c r="LRF72" s="1740"/>
      <c r="LRG72" s="1740"/>
      <c r="LRH72" s="1740"/>
      <c r="LRI72" s="349"/>
      <c r="LRJ72" s="262"/>
      <c r="LRK72" s="262"/>
      <c r="LRL72" s="262"/>
      <c r="LRM72" s="350"/>
      <c r="LRN72" s="262"/>
      <c r="LRO72" s="262"/>
      <c r="LRP72" s="262"/>
      <c r="LRQ72" s="262"/>
      <c r="LRR72" s="262"/>
      <c r="LRS72" s="262"/>
      <c r="LRT72" s="262"/>
      <c r="LRU72" s="262"/>
      <c r="LRV72" s="262"/>
      <c r="LRW72" s="1740"/>
      <c r="LRX72" s="1740"/>
      <c r="LRY72" s="1740"/>
      <c r="LRZ72" s="349"/>
      <c r="LSA72" s="262"/>
      <c r="LSB72" s="262"/>
      <c r="LSC72" s="262"/>
      <c r="LSD72" s="350"/>
      <c r="LSE72" s="262"/>
      <c r="LSF72" s="262"/>
      <c r="LSG72" s="262"/>
      <c r="LSH72" s="262"/>
      <c r="LSI72" s="262"/>
      <c r="LSJ72" s="262"/>
      <c r="LSK72" s="262"/>
      <c r="LSL72" s="262"/>
      <c r="LSM72" s="262"/>
      <c r="LSN72" s="1740"/>
      <c r="LSO72" s="1740"/>
      <c r="LSP72" s="1740"/>
      <c r="LSQ72" s="349"/>
      <c r="LSR72" s="262"/>
      <c r="LSS72" s="262"/>
      <c r="LST72" s="262"/>
      <c r="LSU72" s="350"/>
      <c r="LSV72" s="262"/>
      <c r="LSW72" s="262"/>
      <c r="LSX72" s="262"/>
      <c r="LSY72" s="262"/>
      <c r="LSZ72" s="262"/>
      <c r="LTA72" s="262"/>
      <c r="LTB72" s="262"/>
      <c r="LTC72" s="262"/>
      <c r="LTD72" s="262"/>
      <c r="LTE72" s="1740"/>
      <c r="LTF72" s="1740"/>
      <c r="LTG72" s="1740"/>
      <c r="LTH72" s="349"/>
      <c r="LTI72" s="262"/>
      <c r="LTJ72" s="262"/>
      <c r="LTK72" s="262"/>
      <c r="LTL72" s="350"/>
      <c r="LTM72" s="262"/>
      <c r="LTN72" s="262"/>
      <c r="LTO72" s="262"/>
      <c r="LTP72" s="262"/>
      <c r="LTQ72" s="262"/>
      <c r="LTR72" s="262"/>
      <c r="LTS72" s="262"/>
      <c r="LTT72" s="262"/>
      <c r="LTU72" s="262"/>
      <c r="LTV72" s="1740"/>
      <c r="LTW72" s="1740"/>
      <c r="LTX72" s="1740"/>
      <c r="LTY72" s="349"/>
      <c r="LTZ72" s="262"/>
      <c r="LUA72" s="262"/>
      <c r="LUB72" s="262"/>
      <c r="LUC72" s="350"/>
      <c r="LUD72" s="262"/>
      <c r="LUE72" s="262"/>
      <c r="LUF72" s="262"/>
      <c r="LUG72" s="262"/>
      <c r="LUH72" s="262"/>
      <c r="LUI72" s="262"/>
      <c r="LUJ72" s="262"/>
      <c r="LUK72" s="262"/>
      <c r="LUL72" s="262"/>
      <c r="LUM72" s="1740"/>
      <c r="LUN72" s="1740"/>
      <c r="LUO72" s="1740"/>
      <c r="LUP72" s="349"/>
      <c r="LUQ72" s="262"/>
      <c r="LUR72" s="262"/>
      <c r="LUS72" s="262"/>
      <c r="LUT72" s="350"/>
      <c r="LUU72" s="262"/>
      <c r="LUV72" s="262"/>
      <c r="LUW72" s="262"/>
      <c r="LUX72" s="262"/>
      <c r="LUY72" s="262"/>
      <c r="LUZ72" s="262"/>
      <c r="LVA72" s="262"/>
      <c r="LVB72" s="262"/>
      <c r="LVC72" s="262"/>
      <c r="LVD72" s="1740"/>
      <c r="LVE72" s="1740"/>
      <c r="LVF72" s="1740"/>
      <c r="LVG72" s="349"/>
      <c r="LVH72" s="262"/>
      <c r="LVI72" s="262"/>
      <c r="LVJ72" s="262"/>
      <c r="LVK72" s="350"/>
      <c r="LVL72" s="262"/>
      <c r="LVM72" s="262"/>
      <c r="LVN72" s="262"/>
      <c r="LVO72" s="262"/>
      <c r="LVP72" s="262"/>
      <c r="LVQ72" s="262"/>
      <c r="LVR72" s="262"/>
      <c r="LVS72" s="262"/>
      <c r="LVT72" s="262"/>
      <c r="LVU72" s="1740"/>
      <c r="LVV72" s="1740"/>
      <c r="LVW72" s="1740"/>
      <c r="LVX72" s="349"/>
      <c r="LVY72" s="262"/>
      <c r="LVZ72" s="262"/>
      <c r="LWA72" s="262"/>
      <c r="LWB72" s="350"/>
      <c r="LWC72" s="262"/>
      <c r="LWD72" s="262"/>
      <c r="LWE72" s="262"/>
      <c r="LWF72" s="262"/>
      <c r="LWG72" s="262"/>
      <c r="LWH72" s="262"/>
      <c r="LWI72" s="262"/>
      <c r="LWJ72" s="262"/>
      <c r="LWK72" s="262"/>
      <c r="LWL72" s="1740"/>
      <c r="LWM72" s="1740"/>
      <c r="LWN72" s="1740"/>
      <c r="LWO72" s="349"/>
      <c r="LWP72" s="262"/>
      <c r="LWQ72" s="262"/>
      <c r="LWR72" s="262"/>
      <c r="LWS72" s="350"/>
      <c r="LWT72" s="262"/>
      <c r="LWU72" s="262"/>
      <c r="LWV72" s="262"/>
      <c r="LWW72" s="262"/>
      <c r="LWX72" s="262"/>
      <c r="LWY72" s="262"/>
      <c r="LWZ72" s="262"/>
      <c r="LXA72" s="262"/>
      <c r="LXB72" s="262"/>
      <c r="LXC72" s="1740"/>
      <c r="LXD72" s="1740"/>
      <c r="LXE72" s="1740"/>
      <c r="LXF72" s="349"/>
      <c r="LXG72" s="262"/>
      <c r="LXH72" s="262"/>
      <c r="LXI72" s="262"/>
      <c r="LXJ72" s="350"/>
      <c r="LXK72" s="262"/>
      <c r="LXL72" s="262"/>
      <c r="LXM72" s="262"/>
      <c r="LXN72" s="262"/>
      <c r="LXO72" s="262"/>
      <c r="LXP72" s="262"/>
      <c r="LXQ72" s="262"/>
      <c r="LXR72" s="262"/>
      <c r="LXS72" s="262"/>
      <c r="LXT72" s="1740"/>
      <c r="LXU72" s="1740"/>
      <c r="LXV72" s="1740"/>
      <c r="LXW72" s="349"/>
      <c r="LXX72" s="262"/>
      <c r="LXY72" s="262"/>
      <c r="LXZ72" s="262"/>
      <c r="LYA72" s="350"/>
      <c r="LYB72" s="262"/>
      <c r="LYC72" s="262"/>
      <c r="LYD72" s="262"/>
      <c r="LYE72" s="262"/>
      <c r="LYF72" s="262"/>
      <c r="LYG72" s="262"/>
      <c r="LYH72" s="262"/>
      <c r="LYI72" s="262"/>
      <c r="LYJ72" s="262"/>
      <c r="LYK72" s="1740"/>
      <c r="LYL72" s="1740"/>
      <c r="LYM72" s="1740"/>
      <c r="LYN72" s="349"/>
      <c r="LYO72" s="262"/>
      <c r="LYP72" s="262"/>
      <c r="LYQ72" s="262"/>
      <c r="LYR72" s="350"/>
      <c r="LYS72" s="262"/>
      <c r="LYT72" s="262"/>
      <c r="LYU72" s="262"/>
      <c r="LYV72" s="262"/>
      <c r="LYW72" s="262"/>
      <c r="LYX72" s="262"/>
      <c r="LYY72" s="262"/>
      <c r="LYZ72" s="262"/>
      <c r="LZA72" s="262"/>
      <c r="LZB72" s="1740"/>
      <c r="LZC72" s="1740"/>
      <c r="LZD72" s="1740"/>
      <c r="LZE72" s="349"/>
      <c r="LZF72" s="262"/>
      <c r="LZG72" s="262"/>
      <c r="LZH72" s="262"/>
      <c r="LZI72" s="350"/>
      <c r="LZJ72" s="262"/>
      <c r="LZK72" s="262"/>
      <c r="LZL72" s="262"/>
      <c r="LZM72" s="262"/>
      <c r="LZN72" s="262"/>
      <c r="LZO72" s="262"/>
      <c r="LZP72" s="262"/>
      <c r="LZQ72" s="262"/>
      <c r="LZR72" s="262"/>
      <c r="LZS72" s="1740"/>
      <c r="LZT72" s="1740"/>
      <c r="LZU72" s="1740"/>
      <c r="LZV72" s="349"/>
      <c r="LZW72" s="262"/>
      <c r="LZX72" s="262"/>
      <c r="LZY72" s="262"/>
      <c r="LZZ72" s="350"/>
      <c r="MAA72" s="262"/>
      <c r="MAB72" s="262"/>
      <c r="MAC72" s="262"/>
      <c r="MAD72" s="262"/>
      <c r="MAE72" s="262"/>
      <c r="MAF72" s="262"/>
      <c r="MAG72" s="262"/>
      <c r="MAH72" s="262"/>
      <c r="MAI72" s="262"/>
      <c r="MAJ72" s="1740"/>
      <c r="MAK72" s="1740"/>
      <c r="MAL72" s="1740"/>
      <c r="MAM72" s="349"/>
      <c r="MAN72" s="262"/>
      <c r="MAO72" s="262"/>
      <c r="MAP72" s="262"/>
      <c r="MAQ72" s="350"/>
      <c r="MAR72" s="262"/>
      <c r="MAS72" s="262"/>
      <c r="MAT72" s="262"/>
      <c r="MAU72" s="262"/>
      <c r="MAV72" s="262"/>
      <c r="MAW72" s="262"/>
      <c r="MAX72" s="262"/>
      <c r="MAY72" s="262"/>
      <c r="MAZ72" s="262"/>
      <c r="MBA72" s="1740"/>
      <c r="MBB72" s="1740"/>
      <c r="MBC72" s="1740"/>
      <c r="MBD72" s="349"/>
      <c r="MBE72" s="262"/>
      <c r="MBF72" s="262"/>
      <c r="MBG72" s="262"/>
      <c r="MBH72" s="350"/>
      <c r="MBI72" s="262"/>
      <c r="MBJ72" s="262"/>
      <c r="MBK72" s="262"/>
      <c r="MBL72" s="262"/>
      <c r="MBM72" s="262"/>
      <c r="MBN72" s="262"/>
      <c r="MBO72" s="262"/>
      <c r="MBP72" s="262"/>
      <c r="MBQ72" s="262"/>
      <c r="MBR72" s="1740"/>
      <c r="MBS72" s="1740"/>
      <c r="MBT72" s="1740"/>
      <c r="MBU72" s="349"/>
      <c r="MBV72" s="262"/>
      <c r="MBW72" s="262"/>
      <c r="MBX72" s="262"/>
      <c r="MBY72" s="350"/>
      <c r="MBZ72" s="262"/>
      <c r="MCA72" s="262"/>
      <c r="MCB72" s="262"/>
      <c r="MCC72" s="262"/>
      <c r="MCD72" s="262"/>
      <c r="MCE72" s="262"/>
      <c r="MCF72" s="262"/>
      <c r="MCG72" s="262"/>
      <c r="MCH72" s="262"/>
      <c r="MCI72" s="1740"/>
      <c r="MCJ72" s="1740"/>
      <c r="MCK72" s="1740"/>
      <c r="MCL72" s="349"/>
      <c r="MCM72" s="262"/>
      <c r="MCN72" s="262"/>
      <c r="MCO72" s="262"/>
      <c r="MCP72" s="350"/>
      <c r="MCQ72" s="262"/>
      <c r="MCR72" s="262"/>
      <c r="MCS72" s="262"/>
      <c r="MCT72" s="262"/>
      <c r="MCU72" s="262"/>
      <c r="MCV72" s="262"/>
      <c r="MCW72" s="262"/>
      <c r="MCX72" s="262"/>
      <c r="MCY72" s="262"/>
      <c r="MCZ72" s="1740"/>
      <c r="MDA72" s="1740"/>
      <c r="MDB72" s="1740"/>
      <c r="MDC72" s="349"/>
      <c r="MDD72" s="262"/>
      <c r="MDE72" s="262"/>
      <c r="MDF72" s="262"/>
      <c r="MDG72" s="350"/>
      <c r="MDH72" s="262"/>
      <c r="MDI72" s="262"/>
      <c r="MDJ72" s="262"/>
      <c r="MDK72" s="262"/>
      <c r="MDL72" s="262"/>
      <c r="MDM72" s="262"/>
      <c r="MDN72" s="262"/>
      <c r="MDO72" s="262"/>
      <c r="MDP72" s="262"/>
      <c r="MDQ72" s="1740"/>
      <c r="MDR72" s="1740"/>
      <c r="MDS72" s="1740"/>
      <c r="MDT72" s="349"/>
      <c r="MDU72" s="262"/>
      <c r="MDV72" s="262"/>
      <c r="MDW72" s="262"/>
      <c r="MDX72" s="350"/>
      <c r="MDY72" s="262"/>
      <c r="MDZ72" s="262"/>
      <c r="MEA72" s="262"/>
      <c r="MEB72" s="262"/>
      <c r="MEC72" s="262"/>
      <c r="MED72" s="262"/>
      <c r="MEE72" s="262"/>
      <c r="MEF72" s="262"/>
      <c r="MEG72" s="262"/>
      <c r="MEH72" s="1740"/>
      <c r="MEI72" s="1740"/>
      <c r="MEJ72" s="1740"/>
      <c r="MEK72" s="349"/>
      <c r="MEL72" s="262"/>
      <c r="MEM72" s="262"/>
      <c r="MEN72" s="262"/>
      <c r="MEO72" s="350"/>
      <c r="MEP72" s="262"/>
      <c r="MEQ72" s="262"/>
      <c r="MER72" s="262"/>
      <c r="MES72" s="262"/>
      <c r="MET72" s="262"/>
      <c r="MEU72" s="262"/>
      <c r="MEV72" s="262"/>
      <c r="MEW72" s="262"/>
      <c r="MEX72" s="262"/>
      <c r="MEY72" s="1740"/>
      <c r="MEZ72" s="1740"/>
      <c r="MFA72" s="1740"/>
      <c r="MFB72" s="349"/>
      <c r="MFC72" s="262"/>
      <c r="MFD72" s="262"/>
      <c r="MFE72" s="262"/>
      <c r="MFF72" s="350"/>
      <c r="MFG72" s="262"/>
      <c r="MFH72" s="262"/>
      <c r="MFI72" s="262"/>
      <c r="MFJ72" s="262"/>
      <c r="MFK72" s="262"/>
      <c r="MFL72" s="262"/>
      <c r="MFM72" s="262"/>
      <c r="MFN72" s="262"/>
      <c r="MFO72" s="262"/>
      <c r="MFP72" s="1740"/>
      <c r="MFQ72" s="1740"/>
      <c r="MFR72" s="1740"/>
      <c r="MFS72" s="349"/>
      <c r="MFT72" s="262"/>
      <c r="MFU72" s="262"/>
      <c r="MFV72" s="262"/>
      <c r="MFW72" s="350"/>
      <c r="MFX72" s="262"/>
      <c r="MFY72" s="262"/>
      <c r="MFZ72" s="262"/>
      <c r="MGA72" s="262"/>
      <c r="MGB72" s="262"/>
      <c r="MGC72" s="262"/>
      <c r="MGD72" s="262"/>
      <c r="MGE72" s="262"/>
      <c r="MGF72" s="262"/>
      <c r="MGG72" s="1740"/>
      <c r="MGH72" s="1740"/>
      <c r="MGI72" s="1740"/>
      <c r="MGJ72" s="349"/>
      <c r="MGK72" s="262"/>
      <c r="MGL72" s="262"/>
      <c r="MGM72" s="262"/>
      <c r="MGN72" s="350"/>
      <c r="MGO72" s="262"/>
      <c r="MGP72" s="262"/>
      <c r="MGQ72" s="262"/>
      <c r="MGR72" s="262"/>
      <c r="MGS72" s="262"/>
      <c r="MGT72" s="262"/>
      <c r="MGU72" s="262"/>
      <c r="MGV72" s="262"/>
      <c r="MGW72" s="262"/>
      <c r="MGX72" s="1740"/>
      <c r="MGY72" s="1740"/>
      <c r="MGZ72" s="1740"/>
      <c r="MHA72" s="349"/>
      <c r="MHB72" s="262"/>
      <c r="MHC72" s="262"/>
      <c r="MHD72" s="262"/>
      <c r="MHE72" s="350"/>
      <c r="MHF72" s="262"/>
      <c r="MHG72" s="262"/>
      <c r="MHH72" s="262"/>
      <c r="MHI72" s="262"/>
      <c r="MHJ72" s="262"/>
      <c r="MHK72" s="262"/>
      <c r="MHL72" s="262"/>
      <c r="MHM72" s="262"/>
      <c r="MHN72" s="262"/>
      <c r="MHO72" s="1740"/>
      <c r="MHP72" s="1740"/>
      <c r="MHQ72" s="1740"/>
      <c r="MHR72" s="349"/>
      <c r="MHS72" s="262"/>
      <c r="MHT72" s="262"/>
      <c r="MHU72" s="262"/>
      <c r="MHV72" s="350"/>
      <c r="MHW72" s="262"/>
      <c r="MHX72" s="262"/>
      <c r="MHY72" s="262"/>
      <c r="MHZ72" s="262"/>
      <c r="MIA72" s="262"/>
      <c r="MIB72" s="262"/>
      <c r="MIC72" s="262"/>
      <c r="MID72" s="262"/>
      <c r="MIE72" s="262"/>
      <c r="MIF72" s="1740"/>
      <c r="MIG72" s="1740"/>
      <c r="MIH72" s="1740"/>
      <c r="MII72" s="349"/>
      <c r="MIJ72" s="262"/>
      <c r="MIK72" s="262"/>
      <c r="MIL72" s="262"/>
      <c r="MIM72" s="350"/>
      <c r="MIN72" s="262"/>
      <c r="MIO72" s="262"/>
      <c r="MIP72" s="262"/>
      <c r="MIQ72" s="262"/>
      <c r="MIR72" s="262"/>
      <c r="MIS72" s="262"/>
      <c r="MIT72" s="262"/>
      <c r="MIU72" s="262"/>
      <c r="MIV72" s="262"/>
      <c r="MIW72" s="1740"/>
      <c r="MIX72" s="1740"/>
      <c r="MIY72" s="1740"/>
      <c r="MIZ72" s="349"/>
      <c r="MJA72" s="262"/>
      <c r="MJB72" s="262"/>
      <c r="MJC72" s="262"/>
      <c r="MJD72" s="350"/>
      <c r="MJE72" s="262"/>
      <c r="MJF72" s="262"/>
      <c r="MJG72" s="262"/>
      <c r="MJH72" s="262"/>
      <c r="MJI72" s="262"/>
      <c r="MJJ72" s="262"/>
      <c r="MJK72" s="262"/>
      <c r="MJL72" s="262"/>
      <c r="MJM72" s="262"/>
      <c r="MJN72" s="1740"/>
      <c r="MJO72" s="1740"/>
      <c r="MJP72" s="1740"/>
      <c r="MJQ72" s="349"/>
      <c r="MJR72" s="262"/>
      <c r="MJS72" s="262"/>
      <c r="MJT72" s="262"/>
      <c r="MJU72" s="350"/>
      <c r="MJV72" s="262"/>
      <c r="MJW72" s="262"/>
      <c r="MJX72" s="262"/>
      <c r="MJY72" s="262"/>
      <c r="MJZ72" s="262"/>
      <c r="MKA72" s="262"/>
      <c r="MKB72" s="262"/>
      <c r="MKC72" s="262"/>
      <c r="MKD72" s="262"/>
      <c r="MKE72" s="1740"/>
      <c r="MKF72" s="1740"/>
      <c r="MKG72" s="1740"/>
      <c r="MKH72" s="349"/>
      <c r="MKI72" s="262"/>
      <c r="MKJ72" s="262"/>
      <c r="MKK72" s="262"/>
      <c r="MKL72" s="350"/>
      <c r="MKM72" s="262"/>
      <c r="MKN72" s="262"/>
      <c r="MKO72" s="262"/>
      <c r="MKP72" s="262"/>
      <c r="MKQ72" s="262"/>
      <c r="MKR72" s="262"/>
      <c r="MKS72" s="262"/>
      <c r="MKT72" s="262"/>
      <c r="MKU72" s="262"/>
      <c r="MKV72" s="1740"/>
      <c r="MKW72" s="1740"/>
      <c r="MKX72" s="1740"/>
      <c r="MKY72" s="349"/>
      <c r="MKZ72" s="262"/>
      <c r="MLA72" s="262"/>
      <c r="MLB72" s="262"/>
      <c r="MLC72" s="350"/>
      <c r="MLD72" s="262"/>
      <c r="MLE72" s="262"/>
      <c r="MLF72" s="262"/>
      <c r="MLG72" s="262"/>
      <c r="MLH72" s="262"/>
      <c r="MLI72" s="262"/>
      <c r="MLJ72" s="262"/>
      <c r="MLK72" s="262"/>
      <c r="MLL72" s="262"/>
      <c r="MLM72" s="1740"/>
      <c r="MLN72" s="1740"/>
      <c r="MLO72" s="1740"/>
      <c r="MLP72" s="349"/>
      <c r="MLQ72" s="262"/>
      <c r="MLR72" s="262"/>
      <c r="MLS72" s="262"/>
      <c r="MLT72" s="350"/>
      <c r="MLU72" s="262"/>
      <c r="MLV72" s="262"/>
      <c r="MLW72" s="262"/>
      <c r="MLX72" s="262"/>
      <c r="MLY72" s="262"/>
      <c r="MLZ72" s="262"/>
      <c r="MMA72" s="262"/>
      <c r="MMB72" s="262"/>
      <c r="MMC72" s="262"/>
      <c r="MMD72" s="1740"/>
      <c r="MME72" s="1740"/>
      <c r="MMF72" s="1740"/>
      <c r="MMG72" s="349"/>
      <c r="MMH72" s="262"/>
      <c r="MMI72" s="262"/>
      <c r="MMJ72" s="262"/>
      <c r="MMK72" s="350"/>
      <c r="MML72" s="262"/>
      <c r="MMM72" s="262"/>
      <c r="MMN72" s="262"/>
      <c r="MMO72" s="262"/>
      <c r="MMP72" s="262"/>
      <c r="MMQ72" s="262"/>
      <c r="MMR72" s="262"/>
      <c r="MMS72" s="262"/>
      <c r="MMT72" s="262"/>
      <c r="MMU72" s="1740"/>
      <c r="MMV72" s="1740"/>
      <c r="MMW72" s="1740"/>
      <c r="MMX72" s="349"/>
      <c r="MMY72" s="262"/>
      <c r="MMZ72" s="262"/>
      <c r="MNA72" s="262"/>
      <c r="MNB72" s="350"/>
      <c r="MNC72" s="262"/>
      <c r="MND72" s="262"/>
      <c r="MNE72" s="262"/>
      <c r="MNF72" s="262"/>
      <c r="MNG72" s="262"/>
      <c r="MNH72" s="262"/>
      <c r="MNI72" s="262"/>
      <c r="MNJ72" s="262"/>
      <c r="MNK72" s="262"/>
      <c r="MNL72" s="1740"/>
      <c r="MNM72" s="1740"/>
      <c r="MNN72" s="1740"/>
      <c r="MNO72" s="349"/>
      <c r="MNP72" s="262"/>
      <c r="MNQ72" s="262"/>
      <c r="MNR72" s="262"/>
      <c r="MNS72" s="350"/>
      <c r="MNT72" s="262"/>
      <c r="MNU72" s="262"/>
      <c r="MNV72" s="262"/>
      <c r="MNW72" s="262"/>
      <c r="MNX72" s="262"/>
      <c r="MNY72" s="262"/>
      <c r="MNZ72" s="262"/>
      <c r="MOA72" s="262"/>
      <c r="MOB72" s="262"/>
      <c r="MOC72" s="1740"/>
      <c r="MOD72" s="1740"/>
      <c r="MOE72" s="1740"/>
      <c r="MOF72" s="349"/>
      <c r="MOG72" s="262"/>
      <c r="MOH72" s="262"/>
      <c r="MOI72" s="262"/>
      <c r="MOJ72" s="350"/>
      <c r="MOK72" s="262"/>
      <c r="MOL72" s="262"/>
      <c r="MOM72" s="262"/>
      <c r="MON72" s="262"/>
      <c r="MOO72" s="262"/>
      <c r="MOP72" s="262"/>
      <c r="MOQ72" s="262"/>
      <c r="MOR72" s="262"/>
      <c r="MOS72" s="262"/>
      <c r="MOT72" s="1740"/>
      <c r="MOU72" s="1740"/>
      <c r="MOV72" s="1740"/>
      <c r="MOW72" s="349"/>
      <c r="MOX72" s="262"/>
      <c r="MOY72" s="262"/>
      <c r="MOZ72" s="262"/>
      <c r="MPA72" s="350"/>
      <c r="MPB72" s="262"/>
      <c r="MPC72" s="262"/>
      <c r="MPD72" s="262"/>
      <c r="MPE72" s="262"/>
      <c r="MPF72" s="262"/>
      <c r="MPG72" s="262"/>
      <c r="MPH72" s="262"/>
      <c r="MPI72" s="262"/>
      <c r="MPJ72" s="262"/>
      <c r="MPK72" s="1740"/>
      <c r="MPL72" s="1740"/>
      <c r="MPM72" s="1740"/>
      <c r="MPN72" s="349"/>
      <c r="MPO72" s="262"/>
      <c r="MPP72" s="262"/>
      <c r="MPQ72" s="262"/>
      <c r="MPR72" s="350"/>
      <c r="MPS72" s="262"/>
      <c r="MPT72" s="262"/>
      <c r="MPU72" s="262"/>
      <c r="MPV72" s="262"/>
      <c r="MPW72" s="262"/>
      <c r="MPX72" s="262"/>
      <c r="MPY72" s="262"/>
      <c r="MPZ72" s="262"/>
      <c r="MQA72" s="262"/>
      <c r="MQB72" s="1740"/>
      <c r="MQC72" s="1740"/>
      <c r="MQD72" s="1740"/>
      <c r="MQE72" s="349"/>
      <c r="MQF72" s="262"/>
      <c r="MQG72" s="262"/>
      <c r="MQH72" s="262"/>
      <c r="MQI72" s="350"/>
      <c r="MQJ72" s="262"/>
      <c r="MQK72" s="262"/>
      <c r="MQL72" s="262"/>
      <c r="MQM72" s="262"/>
      <c r="MQN72" s="262"/>
      <c r="MQO72" s="262"/>
      <c r="MQP72" s="262"/>
      <c r="MQQ72" s="262"/>
      <c r="MQR72" s="262"/>
      <c r="MQS72" s="1740"/>
      <c r="MQT72" s="1740"/>
      <c r="MQU72" s="1740"/>
      <c r="MQV72" s="349"/>
      <c r="MQW72" s="262"/>
      <c r="MQX72" s="262"/>
      <c r="MQY72" s="262"/>
      <c r="MQZ72" s="350"/>
      <c r="MRA72" s="262"/>
      <c r="MRB72" s="262"/>
      <c r="MRC72" s="262"/>
      <c r="MRD72" s="262"/>
      <c r="MRE72" s="262"/>
      <c r="MRF72" s="262"/>
      <c r="MRG72" s="262"/>
      <c r="MRH72" s="262"/>
      <c r="MRI72" s="262"/>
      <c r="MRJ72" s="1740"/>
      <c r="MRK72" s="1740"/>
      <c r="MRL72" s="1740"/>
      <c r="MRM72" s="349"/>
      <c r="MRN72" s="262"/>
      <c r="MRO72" s="262"/>
      <c r="MRP72" s="262"/>
      <c r="MRQ72" s="350"/>
      <c r="MRR72" s="262"/>
      <c r="MRS72" s="262"/>
      <c r="MRT72" s="262"/>
      <c r="MRU72" s="262"/>
      <c r="MRV72" s="262"/>
      <c r="MRW72" s="262"/>
      <c r="MRX72" s="262"/>
      <c r="MRY72" s="262"/>
      <c r="MRZ72" s="262"/>
      <c r="MSA72" s="1740"/>
      <c r="MSB72" s="1740"/>
      <c r="MSC72" s="1740"/>
      <c r="MSD72" s="349"/>
      <c r="MSE72" s="262"/>
      <c r="MSF72" s="262"/>
      <c r="MSG72" s="262"/>
      <c r="MSH72" s="350"/>
      <c r="MSI72" s="262"/>
      <c r="MSJ72" s="262"/>
      <c r="MSK72" s="262"/>
      <c r="MSL72" s="262"/>
      <c r="MSM72" s="262"/>
      <c r="MSN72" s="262"/>
      <c r="MSO72" s="262"/>
      <c r="MSP72" s="262"/>
      <c r="MSQ72" s="262"/>
      <c r="MSR72" s="1740"/>
      <c r="MSS72" s="1740"/>
      <c r="MST72" s="1740"/>
      <c r="MSU72" s="349"/>
      <c r="MSV72" s="262"/>
      <c r="MSW72" s="262"/>
      <c r="MSX72" s="262"/>
      <c r="MSY72" s="350"/>
      <c r="MSZ72" s="262"/>
      <c r="MTA72" s="262"/>
      <c r="MTB72" s="262"/>
      <c r="MTC72" s="262"/>
      <c r="MTD72" s="262"/>
      <c r="MTE72" s="262"/>
      <c r="MTF72" s="262"/>
      <c r="MTG72" s="262"/>
      <c r="MTH72" s="262"/>
      <c r="MTI72" s="1740"/>
      <c r="MTJ72" s="1740"/>
      <c r="MTK72" s="1740"/>
      <c r="MTL72" s="349"/>
      <c r="MTM72" s="262"/>
      <c r="MTN72" s="262"/>
      <c r="MTO72" s="262"/>
      <c r="MTP72" s="350"/>
      <c r="MTQ72" s="262"/>
      <c r="MTR72" s="262"/>
      <c r="MTS72" s="262"/>
      <c r="MTT72" s="262"/>
      <c r="MTU72" s="262"/>
      <c r="MTV72" s="262"/>
      <c r="MTW72" s="262"/>
      <c r="MTX72" s="262"/>
      <c r="MTY72" s="262"/>
      <c r="MTZ72" s="1740"/>
      <c r="MUA72" s="1740"/>
      <c r="MUB72" s="1740"/>
      <c r="MUC72" s="349"/>
      <c r="MUD72" s="262"/>
      <c r="MUE72" s="262"/>
      <c r="MUF72" s="262"/>
      <c r="MUG72" s="350"/>
      <c r="MUH72" s="262"/>
      <c r="MUI72" s="262"/>
      <c r="MUJ72" s="262"/>
      <c r="MUK72" s="262"/>
      <c r="MUL72" s="262"/>
      <c r="MUM72" s="262"/>
      <c r="MUN72" s="262"/>
      <c r="MUO72" s="262"/>
      <c r="MUP72" s="262"/>
      <c r="MUQ72" s="1740"/>
      <c r="MUR72" s="1740"/>
      <c r="MUS72" s="1740"/>
      <c r="MUT72" s="349"/>
      <c r="MUU72" s="262"/>
      <c r="MUV72" s="262"/>
      <c r="MUW72" s="262"/>
      <c r="MUX72" s="350"/>
      <c r="MUY72" s="262"/>
      <c r="MUZ72" s="262"/>
      <c r="MVA72" s="262"/>
      <c r="MVB72" s="262"/>
      <c r="MVC72" s="262"/>
      <c r="MVD72" s="262"/>
      <c r="MVE72" s="262"/>
      <c r="MVF72" s="262"/>
      <c r="MVG72" s="262"/>
      <c r="MVH72" s="1740"/>
      <c r="MVI72" s="1740"/>
      <c r="MVJ72" s="1740"/>
      <c r="MVK72" s="349"/>
      <c r="MVL72" s="262"/>
      <c r="MVM72" s="262"/>
      <c r="MVN72" s="262"/>
      <c r="MVO72" s="350"/>
      <c r="MVP72" s="262"/>
      <c r="MVQ72" s="262"/>
      <c r="MVR72" s="262"/>
      <c r="MVS72" s="262"/>
      <c r="MVT72" s="262"/>
      <c r="MVU72" s="262"/>
      <c r="MVV72" s="262"/>
      <c r="MVW72" s="262"/>
      <c r="MVX72" s="262"/>
      <c r="MVY72" s="1740"/>
      <c r="MVZ72" s="1740"/>
      <c r="MWA72" s="1740"/>
      <c r="MWB72" s="349"/>
      <c r="MWC72" s="262"/>
      <c r="MWD72" s="262"/>
      <c r="MWE72" s="262"/>
      <c r="MWF72" s="350"/>
      <c r="MWG72" s="262"/>
      <c r="MWH72" s="262"/>
      <c r="MWI72" s="262"/>
      <c r="MWJ72" s="262"/>
      <c r="MWK72" s="262"/>
      <c r="MWL72" s="262"/>
      <c r="MWM72" s="262"/>
      <c r="MWN72" s="262"/>
      <c r="MWO72" s="262"/>
      <c r="MWP72" s="1740"/>
      <c r="MWQ72" s="1740"/>
      <c r="MWR72" s="1740"/>
      <c r="MWS72" s="349"/>
      <c r="MWT72" s="262"/>
      <c r="MWU72" s="262"/>
      <c r="MWV72" s="262"/>
      <c r="MWW72" s="350"/>
      <c r="MWX72" s="262"/>
      <c r="MWY72" s="262"/>
      <c r="MWZ72" s="262"/>
      <c r="MXA72" s="262"/>
      <c r="MXB72" s="262"/>
      <c r="MXC72" s="262"/>
      <c r="MXD72" s="262"/>
      <c r="MXE72" s="262"/>
      <c r="MXF72" s="262"/>
      <c r="MXG72" s="1740"/>
      <c r="MXH72" s="1740"/>
      <c r="MXI72" s="1740"/>
      <c r="MXJ72" s="349"/>
      <c r="MXK72" s="262"/>
      <c r="MXL72" s="262"/>
      <c r="MXM72" s="262"/>
      <c r="MXN72" s="350"/>
      <c r="MXO72" s="262"/>
      <c r="MXP72" s="262"/>
      <c r="MXQ72" s="262"/>
      <c r="MXR72" s="262"/>
      <c r="MXS72" s="262"/>
      <c r="MXT72" s="262"/>
      <c r="MXU72" s="262"/>
      <c r="MXV72" s="262"/>
      <c r="MXW72" s="262"/>
      <c r="MXX72" s="1740"/>
      <c r="MXY72" s="1740"/>
      <c r="MXZ72" s="1740"/>
      <c r="MYA72" s="349"/>
      <c r="MYB72" s="262"/>
      <c r="MYC72" s="262"/>
      <c r="MYD72" s="262"/>
      <c r="MYE72" s="350"/>
      <c r="MYF72" s="262"/>
      <c r="MYG72" s="262"/>
      <c r="MYH72" s="262"/>
      <c r="MYI72" s="262"/>
      <c r="MYJ72" s="262"/>
      <c r="MYK72" s="262"/>
      <c r="MYL72" s="262"/>
      <c r="MYM72" s="262"/>
      <c r="MYN72" s="262"/>
      <c r="MYO72" s="1740"/>
      <c r="MYP72" s="1740"/>
      <c r="MYQ72" s="1740"/>
      <c r="MYR72" s="349"/>
      <c r="MYS72" s="262"/>
      <c r="MYT72" s="262"/>
      <c r="MYU72" s="262"/>
      <c r="MYV72" s="350"/>
      <c r="MYW72" s="262"/>
      <c r="MYX72" s="262"/>
      <c r="MYY72" s="262"/>
      <c r="MYZ72" s="262"/>
      <c r="MZA72" s="262"/>
      <c r="MZB72" s="262"/>
      <c r="MZC72" s="262"/>
      <c r="MZD72" s="262"/>
      <c r="MZE72" s="262"/>
      <c r="MZF72" s="1740"/>
      <c r="MZG72" s="1740"/>
      <c r="MZH72" s="1740"/>
      <c r="MZI72" s="349"/>
      <c r="MZJ72" s="262"/>
      <c r="MZK72" s="262"/>
      <c r="MZL72" s="262"/>
      <c r="MZM72" s="350"/>
      <c r="MZN72" s="262"/>
      <c r="MZO72" s="262"/>
      <c r="MZP72" s="262"/>
      <c r="MZQ72" s="262"/>
      <c r="MZR72" s="262"/>
      <c r="MZS72" s="262"/>
      <c r="MZT72" s="262"/>
      <c r="MZU72" s="262"/>
      <c r="MZV72" s="262"/>
      <c r="MZW72" s="1740"/>
      <c r="MZX72" s="1740"/>
      <c r="MZY72" s="1740"/>
      <c r="MZZ72" s="349"/>
      <c r="NAA72" s="262"/>
      <c r="NAB72" s="262"/>
      <c r="NAC72" s="262"/>
      <c r="NAD72" s="350"/>
      <c r="NAE72" s="262"/>
      <c r="NAF72" s="262"/>
      <c r="NAG72" s="262"/>
      <c r="NAH72" s="262"/>
      <c r="NAI72" s="262"/>
      <c r="NAJ72" s="262"/>
      <c r="NAK72" s="262"/>
      <c r="NAL72" s="262"/>
      <c r="NAM72" s="262"/>
      <c r="NAN72" s="1740"/>
      <c r="NAO72" s="1740"/>
      <c r="NAP72" s="1740"/>
      <c r="NAQ72" s="349"/>
      <c r="NAR72" s="262"/>
      <c r="NAS72" s="262"/>
      <c r="NAT72" s="262"/>
      <c r="NAU72" s="350"/>
      <c r="NAV72" s="262"/>
      <c r="NAW72" s="262"/>
      <c r="NAX72" s="262"/>
      <c r="NAY72" s="262"/>
      <c r="NAZ72" s="262"/>
      <c r="NBA72" s="262"/>
      <c r="NBB72" s="262"/>
      <c r="NBC72" s="262"/>
      <c r="NBD72" s="262"/>
      <c r="NBE72" s="1740"/>
      <c r="NBF72" s="1740"/>
      <c r="NBG72" s="1740"/>
      <c r="NBH72" s="349"/>
      <c r="NBI72" s="262"/>
      <c r="NBJ72" s="262"/>
      <c r="NBK72" s="262"/>
      <c r="NBL72" s="350"/>
      <c r="NBM72" s="262"/>
      <c r="NBN72" s="262"/>
      <c r="NBO72" s="262"/>
      <c r="NBP72" s="262"/>
      <c r="NBQ72" s="262"/>
      <c r="NBR72" s="262"/>
      <c r="NBS72" s="262"/>
      <c r="NBT72" s="262"/>
      <c r="NBU72" s="262"/>
      <c r="NBV72" s="1740"/>
      <c r="NBW72" s="1740"/>
      <c r="NBX72" s="1740"/>
      <c r="NBY72" s="349"/>
      <c r="NBZ72" s="262"/>
      <c r="NCA72" s="262"/>
      <c r="NCB72" s="262"/>
      <c r="NCC72" s="350"/>
      <c r="NCD72" s="262"/>
      <c r="NCE72" s="262"/>
      <c r="NCF72" s="262"/>
      <c r="NCG72" s="262"/>
      <c r="NCH72" s="262"/>
      <c r="NCI72" s="262"/>
      <c r="NCJ72" s="262"/>
      <c r="NCK72" s="262"/>
      <c r="NCL72" s="262"/>
      <c r="NCM72" s="1740"/>
      <c r="NCN72" s="1740"/>
      <c r="NCO72" s="1740"/>
      <c r="NCP72" s="349"/>
      <c r="NCQ72" s="262"/>
      <c r="NCR72" s="262"/>
      <c r="NCS72" s="262"/>
      <c r="NCT72" s="350"/>
      <c r="NCU72" s="262"/>
      <c r="NCV72" s="262"/>
      <c r="NCW72" s="262"/>
      <c r="NCX72" s="262"/>
      <c r="NCY72" s="262"/>
      <c r="NCZ72" s="262"/>
      <c r="NDA72" s="262"/>
      <c r="NDB72" s="262"/>
      <c r="NDC72" s="262"/>
      <c r="NDD72" s="1740"/>
      <c r="NDE72" s="1740"/>
      <c r="NDF72" s="1740"/>
      <c r="NDG72" s="349"/>
      <c r="NDH72" s="262"/>
      <c r="NDI72" s="262"/>
      <c r="NDJ72" s="262"/>
      <c r="NDK72" s="350"/>
      <c r="NDL72" s="262"/>
      <c r="NDM72" s="262"/>
      <c r="NDN72" s="262"/>
      <c r="NDO72" s="262"/>
      <c r="NDP72" s="262"/>
      <c r="NDQ72" s="262"/>
      <c r="NDR72" s="262"/>
      <c r="NDS72" s="262"/>
      <c r="NDT72" s="262"/>
      <c r="NDU72" s="1740"/>
      <c r="NDV72" s="1740"/>
      <c r="NDW72" s="1740"/>
      <c r="NDX72" s="349"/>
      <c r="NDY72" s="262"/>
      <c r="NDZ72" s="262"/>
      <c r="NEA72" s="262"/>
      <c r="NEB72" s="350"/>
      <c r="NEC72" s="262"/>
      <c r="NED72" s="262"/>
      <c r="NEE72" s="262"/>
      <c r="NEF72" s="262"/>
      <c r="NEG72" s="262"/>
      <c r="NEH72" s="262"/>
      <c r="NEI72" s="262"/>
      <c r="NEJ72" s="262"/>
      <c r="NEK72" s="262"/>
      <c r="NEL72" s="1740"/>
      <c r="NEM72" s="1740"/>
      <c r="NEN72" s="1740"/>
      <c r="NEO72" s="349"/>
      <c r="NEP72" s="262"/>
      <c r="NEQ72" s="262"/>
      <c r="NER72" s="262"/>
      <c r="NES72" s="350"/>
      <c r="NET72" s="262"/>
      <c r="NEU72" s="262"/>
      <c r="NEV72" s="262"/>
      <c r="NEW72" s="262"/>
      <c r="NEX72" s="262"/>
      <c r="NEY72" s="262"/>
      <c r="NEZ72" s="262"/>
      <c r="NFA72" s="262"/>
      <c r="NFB72" s="262"/>
      <c r="NFC72" s="1740"/>
      <c r="NFD72" s="1740"/>
      <c r="NFE72" s="1740"/>
      <c r="NFF72" s="349"/>
      <c r="NFG72" s="262"/>
      <c r="NFH72" s="262"/>
      <c r="NFI72" s="262"/>
      <c r="NFJ72" s="350"/>
      <c r="NFK72" s="262"/>
      <c r="NFL72" s="262"/>
      <c r="NFM72" s="262"/>
      <c r="NFN72" s="262"/>
      <c r="NFO72" s="262"/>
      <c r="NFP72" s="262"/>
      <c r="NFQ72" s="262"/>
      <c r="NFR72" s="262"/>
      <c r="NFS72" s="262"/>
      <c r="NFT72" s="1740"/>
      <c r="NFU72" s="1740"/>
      <c r="NFV72" s="1740"/>
      <c r="NFW72" s="349"/>
      <c r="NFX72" s="262"/>
      <c r="NFY72" s="262"/>
      <c r="NFZ72" s="262"/>
      <c r="NGA72" s="350"/>
      <c r="NGB72" s="262"/>
      <c r="NGC72" s="262"/>
      <c r="NGD72" s="262"/>
      <c r="NGE72" s="262"/>
      <c r="NGF72" s="262"/>
      <c r="NGG72" s="262"/>
      <c r="NGH72" s="262"/>
      <c r="NGI72" s="262"/>
      <c r="NGJ72" s="262"/>
      <c r="NGK72" s="1740"/>
      <c r="NGL72" s="1740"/>
      <c r="NGM72" s="1740"/>
      <c r="NGN72" s="349"/>
      <c r="NGO72" s="262"/>
      <c r="NGP72" s="262"/>
      <c r="NGQ72" s="262"/>
      <c r="NGR72" s="350"/>
      <c r="NGS72" s="262"/>
      <c r="NGT72" s="262"/>
      <c r="NGU72" s="262"/>
      <c r="NGV72" s="262"/>
      <c r="NGW72" s="262"/>
      <c r="NGX72" s="262"/>
      <c r="NGY72" s="262"/>
      <c r="NGZ72" s="262"/>
      <c r="NHA72" s="262"/>
      <c r="NHB72" s="1740"/>
      <c r="NHC72" s="1740"/>
      <c r="NHD72" s="1740"/>
      <c r="NHE72" s="349"/>
      <c r="NHF72" s="262"/>
      <c r="NHG72" s="262"/>
      <c r="NHH72" s="262"/>
      <c r="NHI72" s="350"/>
      <c r="NHJ72" s="262"/>
      <c r="NHK72" s="262"/>
      <c r="NHL72" s="262"/>
      <c r="NHM72" s="262"/>
      <c r="NHN72" s="262"/>
      <c r="NHO72" s="262"/>
      <c r="NHP72" s="262"/>
      <c r="NHQ72" s="262"/>
      <c r="NHR72" s="262"/>
      <c r="NHS72" s="1740"/>
      <c r="NHT72" s="1740"/>
      <c r="NHU72" s="1740"/>
      <c r="NHV72" s="349"/>
      <c r="NHW72" s="262"/>
      <c r="NHX72" s="262"/>
      <c r="NHY72" s="262"/>
      <c r="NHZ72" s="350"/>
      <c r="NIA72" s="262"/>
      <c r="NIB72" s="262"/>
      <c r="NIC72" s="262"/>
      <c r="NID72" s="262"/>
      <c r="NIE72" s="262"/>
      <c r="NIF72" s="262"/>
      <c r="NIG72" s="262"/>
      <c r="NIH72" s="262"/>
      <c r="NII72" s="262"/>
      <c r="NIJ72" s="1740"/>
      <c r="NIK72" s="1740"/>
      <c r="NIL72" s="1740"/>
      <c r="NIM72" s="349"/>
      <c r="NIN72" s="262"/>
      <c r="NIO72" s="262"/>
      <c r="NIP72" s="262"/>
      <c r="NIQ72" s="350"/>
      <c r="NIR72" s="262"/>
      <c r="NIS72" s="262"/>
      <c r="NIT72" s="262"/>
      <c r="NIU72" s="262"/>
      <c r="NIV72" s="262"/>
      <c r="NIW72" s="262"/>
      <c r="NIX72" s="262"/>
      <c r="NIY72" s="262"/>
      <c r="NIZ72" s="262"/>
      <c r="NJA72" s="1740"/>
      <c r="NJB72" s="1740"/>
      <c r="NJC72" s="1740"/>
      <c r="NJD72" s="349"/>
      <c r="NJE72" s="262"/>
      <c r="NJF72" s="262"/>
      <c r="NJG72" s="262"/>
      <c r="NJH72" s="350"/>
      <c r="NJI72" s="262"/>
      <c r="NJJ72" s="262"/>
      <c r="NJK72" s="262"/>
      <c r="NJL72" s="262"/>
      <c r="NJM72" s="262"/>
      <c r="NJN72" s="262"/>
      <c r="NJO72" s="262"/>
      <c r="NJP72" s="262"/>
      <c r="NJQ72" s="262"/>
      <c r="NJR72" s="1740"/>
      <c r="NJS72" s="1740"/>
      <c r="NJT72" s="1740"/>
      <c r="NJU72" s="349"/>
      <c r="NJV72" s="262"/>
      <c r="NJW72" s="262"/>
      <c r="NJX72" s="262"/>
      <c r="NJY72" s="350"/>
      <c r="NJZ72" s="262"/>
      <c r="NKA72" s="262"/>
      <c r="NKB72" s="262"/>
      <c r="NKC72" s="262"/>
      <c r="NKD72" s="262"/>
      <c r="NKE72" s="262"/>
      <c r="NKF72" s="262"/>
      <c r="NKG72" s="262"/>
      <c r="NKH72" s="262"/>
      <c r="NKI72" s="1740"/>
      <c r="NKJ72" s="1740"/>
      <c r="NKK72" s="1740"/>
      <c r="NKL72" s="349"/>
      <c r="NKM72" s="262"/>
      <c r="NKN72" s="262"/>
      <c r="NKO72" s="262"/>
      <c r="NKP72" s="350"/>
      <c r="NKQ72" s="262"/>
      <c r="NKR72" s="262"/>
      <c r="NKS72" s="262"/>
      <c r="NKT72" s="262"/>
      <c r="NKU72" s="262"/>
      <c r="NKV72" s="262"/>
      <c r="NKW72" s="262"/>
      <c r="NKX72" s="262"/>
      <c r="NKY72" s="262"/>
      <c r="NKZ72" s="1740"/>
      <c r="NLA72" s="1740"/>
      <c r="NLB72" s="1740"/>
      <c r="NLC72" s="349"/>
      <c r="NLD72" s="262"/>
      <c r="NLE72" s="262"/>
      <c r="NLF72" s="262"/>
      <c r="NLG72" s="350"/>
      <c r="NLH72" s="262"/>
      <c r="NLI72" s="262"/>
      <c r="NLJ72" s="262"/>
      <c r="NLK72" s="262"/>
      <c r="NLL72" s="262"/>
      <c r="NLM72" s="262"/>
      <c r="NLN72" s="262"/>
      <c r="NLO72" s="262"/>
      <c r="NLP72" s="262"/>
      <c r="NLQ72" s="1740"/>
      <c r="NLR72" s="1740"/>
      <c r="NLS72" s="1740"/>
      <c r="NLT72" s="349"/>
      <c r="NLU72" s="262"/>
      <c r="NLV72" s="262"/>
      <c r="NLW72" s="262"/>
      <c r="NLX72" s="350"/>
      <c r="NLY72" s="262"/>
      <c r="NLZ72" s="262"/>
      <c r="NMA72" s="262"/>
      <c r="NMB72" s="262"/>
      <c r="NMC72" s="262"/>
      <c r="NMD72" s="262"/>
      <c r="NME72" s="262"/>
      <c r="NMF72" s="262"/>
      <c r="NMG72" s="262"/>
      <c r="NMH72" s="1740"/>
      <c r="NMI72" s="1740"/>
      <c r="NMJ72" s="1740"/>
      <c r="NMK72" s="349"/>
      <c r="NML72" s="262"/>
      <c r="NMM72" s="262"/>
      <c r="NMN72" s="262"/>
      <c r="NMO72" s="350"/>
      <c r="NMP72" s="262"/>
      <c r="NMQ72" s="262"/>
      <c r="NMR72" s="262"/>
      <c r="NMS72" s="262"/>
      <c r="NMT72" s="262"/>
      <c r="NMU72" s="262"/>
      <c r="NMV72" s="262"/>
      <c r="NMW72" s="262"/>
      <c r="NMX72" s="262"/>
      <c r="NMY72" s="1740"/>
      <c r="NMZ72" s="1740"/>
      <c r="NNA72" s="1740"/>
      <c r="NNB72" s="349"/>
      <c r="NNC72" s="262"/>
      <c r="NND72" s="262"/>
      <c r="NNE72" s="262"/>
      <c r="NNF72" s="350"/>
      <c r="NNG72" s="262"/>
      <c r="NNH72" s="262"/>
      <c r="NNI72" s="262"/>
      <c r="NNJ72" s="262"/>
      <c r="NNK72" s="262"/>
      <c r="NNL72" s="262"/>
      <c r="NNM72" s="262"/>
      <c r="NNN72" s="262"/>
      <c r="NNO72" s="262"/>
      <c r="NNP72" s="1740"/>
      <c r="NNQ72" s="1740"/>
      <c r="NNR72" s="1740"/>
      <c r="NNS72" s="349"/>
      <c r="NNT72" s="262"/>
      <c r="NNU72" s="262"/>
      <c r="NNV72" s="262"/>
      <c r="NNW72" s="350"/>
      <c r="NNX72" s="262"/>
      <c r="NNY72" s="262"/>
      <c r="NNZ72" s="262"/>
      <c r="NOA72" s="262"/>
      <c r="NOB72" s="262"/>
      <c r="NOC72" s="262"/>
      <c r="NOD72" s="262"/>
      <c r="NOE72" s="262"/>
      <c r="NOF72" s="262"/>
      <c r="NOG72" s="1740"/>
      <c r="NOH72" s="1740"/>
      <c r="NOI72" s="1740"/>
      <c r="NOJ72" s="349"/>
      <c r="NOK72" s="262"/>
      <c r="NOL72" s="262"/>
      <c r="NOM72" s="262"/>
      <c r="NON72" s="350"/>
      <c r="NOO72" s="262"/>
      <c r="NOP72" s="262"/>
      <c r="NOQ72" s="262"/>
      <c r="NOR72" s="262"/>
      <c r="NOS72" s="262"/>
      <c r="NOT72" s="262"/>
      <c r="NOU72" s="262"/>
      <c r="NOV72" s="262"/>
      <c r="NOW72" s="262"/>
      <c r="NOX72" s="1740"/>
      <c r="NOY72" s="1740"/>
      <c r="NOZ72" s="1740"/>
      <c r="NPA72" s="349"/>
      <c r="NPB72" s="262"/>
      <c r="NPC72" s="262"/>
      <c r="NPD72" s="262"/>
      <c r="NPE72" s="350"/>
      <c r="NPF72" s="262"/>
      <c r="NPG72" s="262"/>
      <c r="NPH72" s="262"/>
      <c r="NPI72" s="262"/>
      <c r="NPJ72" s="262"/>
      <c r="NPK72" s="262"/>
      <c r="NPL72" s="262"/>
      <c r="NPM72" s="262"/>
      <c r="NPN72" s="262"/>
      <c r="NPO72" s="1740"/>
      <c r="NPP72" s="1740"/>
      <c r="NPQ72" s="1740"/>
      <c r="NPR72" s="349"/>
      <c r="NPS72" s="262"/>
      <c r="NPT72" s="262"/>
      <c r="NPU72" s="262"/>
      <c r="NPV72" s="350"/>
      <c r="NPW72" s="262"/>
      <c r="NPX72" s="262"/>
      <c r="NPY72" s="262"/>
      <c r="NPZ72" s="262"/>
      <c r="NQA72" s="262"/>
      <c r="NQB72" s="262"/>
      <c r="NQC72" s="262"/>
      <c r="NQD72" s="262"/>
      <c r="NQE72" s="262"/>
      <c r="NQF72" s="1740"/>
      <c r="NQG72" s="1740"/>
      <c r="NQH72" s="1740"/>
      <c r="NQI72" s="349"/>
      <c r="NQJ72" s="262"/>
      <c r="NQK72" s="262"/>
      <c r="NQL72" s="262"/>
      <c r="NQM72" s="350"/>
      <c r="NQN72" s="262"/>
      <c r="NQO72" s="262"/>
      <c r="NQP72" s="262"/>
      <c r="NQQ72" s="262"/>
      <c r="NQR72" s="262"/>
      <c r="NQS72" s="262"/>
      <c r="NQT72" s="262"/>
      <c r="NQU72" s="262"/>
      <c r="NQV72" s="262"/>
      <c r="NQW72" s="1740"/>
      <c r="NQX72" s="1740"/>
      <c r="NQY72" s="1740"/>
      <c r="NQZ72" s="349"/>
      <c r="NRA72" s="262"/>
      <c r="NRB72" s="262"/>
      <c r="NRC72" s="262"/>
      <c r="NRD72" s="350"/>
      <c r="NRE72" s="262"/>
      <c r="NRF72" s="262"/>
      <c r="NRG72" s="262"/>
      <c r="NRH72" s="262"/>
      <c r="NRI72" s="262"/>
      <c r="NRJ72" s="262"/>
      <c r="NRK72" s="262"/>
      <c r="NRL72" s="262"/>
      <c r="NRM72" s="262"/>
      <c r="NRN72" s="1740"/>
      <c r="NRO72" s="1740"/>
      <c r="NRP72" s="1740"/>
      <c r="NRQ72" s="349"/>
      <c r="NRR72" s="262"/>
      <c r="NRS72" s="262"/>
      <c r="NRT72" s="262"/>
      <c r="NRU72" s="350"/>
      <c r="NRV72" s="262"/>
      <c r="NRW72" s="262"/>
      <c r="NRX72" s="262"/>
      <c r="NRY72" s="262"/>
      <c r="NRZ72" s="262"/>
      <c r="NSA72" s="262"/>
      <c r="NSB72" s="262"/>
      <c r="NSC72" s="262"/>
      <c r="NSD72" s="262"/>
      <c r="NSE72" s="1740"/>
      <c r="NSF72" s="1740"/>
      <c r="NSG72" s="1740"/>
      <c r="NSH72" s="349"/>
      <c r="NSI72" s="262"/>
      <c r="NSJ72" s="262"/>
      <c r="NSK72" s="262"/>
      <c r="NSL72" s="350"/>
      <c r="NSM72" s="262"/>
      <c r="NSN72" s="262"/>
      <c r="NSO72" s="262"/>
      <c r="NSP72" s="262"/>
      <c r="NSQ72" s="262"/>
      <c r="NSR72" s="262"/>
      <c r="NSS72" s="262"/>
      <c r="NST72" s="262"/>
      <c r="NSU72" s="262"/>
      <c r="NSV72" s="1740"/>
      <c r="NSW72" s="1740"/>
      <c r="NSX72" s="1740"/>
      <c r="NSY72" s="349"/>
      <c r="NSZ72" s="262"/>
      <c r="NTA72" s="262"/>
      <c r="NTB72" s="262"/>
      <c r="NTC72" s="350"/>
      <c r="NTD72" s="262"/>
      <c r="NTE72" s="262"/>
      <c r="NTF72" s="262"/>
      <c r="NTG72" s="262"/>
      <c r="NTH72" s="262"/>
      <c r="NTI72" s="262"/>
      <c r="NTJ72" s="262"/>
      <c r="NTK72" s="262"/>
      <c r="NTL72" s="262"/>
      <c r="NTM72" s="1740"/>
      <c r="NTN72" s="1740"/>
      <c r="NTO72" s="1740"/>
      <c r="NTP72" s="349"/>
      <c r="NTQ72" s="262"/>
      <c r="NTR72" s="262"/>
      <c r="NTS72" s="262"/>
      <c r="NTT72" s="350"/>
      <c r="NTU72" s="262"/>
      <c r="NTV72" s="262"/>
      <c r="NTW72" s="262"/>
      <c r="NTX72" s="262"/>
      <c r="NTY72" s="262"/>
      <c r="NTZ72" s="262"/>
      <c r="NUA72" s="262"/>
      <c r="NUB72" s="262"/>
      <c r="NUC72" s="262"/>
      <c r="NUD72" s="1740"/>
      <c r="NUE72" s="1740"/>
      <c r="NUF72" s="1740"/>
      <c r="NUG72" s="349"/>
      <c r="NUH72" s="262"/>
      <c r="NUI72" s="262"/>
      <c r="NUJ72" s="262"/>
      <c r="NUK72" s="350"/>
      <c r="NUL72" s="262"/>
      <c r="NUM72" s="262"/>
      <c r="NUN72" s="262"/>
      <c r="NUO72" s="262"/>
      <c r="NUP72" s="262"/>
      <c r="NUQ72" s="262"/>
      <c r="NUR72" s="262"/>
      <c r="NUS72" s="262"/>
      <c r="NUT72" s="262"/>
      <c r="NUU72" s="1740"/>
      <c r="NUV72" s="1740"/>
      <c r="NUW72" s="1740"/>
      <c r="NUX72" s="349"/>
      <c r="NUY72" s="262"/>
      <c r="NUZ72" s="262"/>
      <c r="NVA72" s="262"/>
      <c r="NVB72" s="350"/>
      <c r="NVC72" s="262"/>
      <c r="NVD72" s="262"/>
      <c r="NVE72" s="262"/>
      <c r="NVF72" s="262"/>
      <c r="NVG72" s="262"/>
      <c r="NVH72" s="262"/>
      <c r="NVI72" s="262"/>
      <c r="NVJ72" s="262"/>
      <c r="NVK72" s="262"/>
      <c r="NVL72" s="1740"/>
      <c r="NVM72" s="1740"/>
      <c r="NVN72" s="1740"/>
      <c r="NVO72" s="349"/>
      <c r="NVP72" s="262"/>
      <c r="NVQ72" s="262"/>
      <c r="NVR72" s="262"/>
      <c r="NVS72" s="350"/>
      <c r="NVT72" s="262"/>
      <c r="NVU72" s="262"/>
      <c r="NVV72" s="262"/>
      <c r="NVW72" s="262"/>
      <c r="NVX72" s="262"/>
      <c r="NVY72" s="262"/>
      <c r="NVZ72" s="262"/>
      <c r="NWA72" s="262"/>
      <c r="NWB72" s="262"/>
      <c r="NWC72" s="1740"/>
      <c r="NWD72" s="1740"/>
      <c r="NWE72" s="1740"/>
      <c r="NWF72" s="349"/>
      <c r="NWG72" s="262"/>
      <c r="NWH72" s="262"/>
      <c r="NWI72" s="262"/>
      <c r="NWJ72" s="350"/>
      <c r="NWK72" s="262"/>
      <c r="NWL72" s="262"/>
      <c r="NWM72" s="262"/>
      <c r="NWN72" s="262"/>
      <c r="NWO72" s="262"/>
      <c r="NWP72" s="262"/>
      <c r="NWQ72" s="262"/>
      <c r="NWR72" s="262"/>
      <c r="NWS72" s="262"/>
      <c r="NWT72" s="1740"/>
      <c r="NWU72" s="1740"/>
      <c r="NWV72" s="1740"/>
      <c r="NWW72" s="349"/>
      <c r="NWX72" s="262"/>
      <c r="NWY72" s="262"/>
      <c r="NWZ72" s="262"/>
      <c r="NXA72" s="350"/>
      <c r="NXB72" s="262"/>
      <c r="NXC72" s="262"/>
      <c r="NXD72" s="262"/>
      <c r="NXE72" s="262"/>
      <c r="NXF72" s="262"/>
      <c r="NXG72" s="262"/>
      <c r="NXH72" s="262"/>
      <c r="NXI72" s="262"/>
      <c r="NXJ72" s="262"/>
      <c r="NXK72" s="1740"/>
      <c r="NXL72" s="1740"/>
      <c r="NXM72" s="1740"/>
      <c r="NXN72" s="349"/>
      <c r="NXO72" s="262"/>
      <c r="NXP72" s="262"/>
      <c r="NXQ72" s="262"/>
      <c r="NXR72" s="350"/>
      <c r="NXS72" s="262"/>
      <c r="NXT72" s="262"/>
      <c r="NXU72" s="262"/>
      <c r="NXV72" s="262"/>
      <c r="NXW72" s="262"/>
      <c r="NXX72" s="262"/>
      <c r="NXY72" s="262"/>
      <c r="NXZ72" s="262"/>
      <c r="NYA72" s="262"/>
      <c r="NYB72" s="1740"/>
      <c r="NYC72" s="1740"/>
      <c r="NYD72" s="1740"/>
      <c r="NYE72" s="349"/>
      <c r="NYF72" s="262"/>
      <c r="NYG72" s="262"/>
      <c r="NYH72" s="262"/>
      <c r="NYI72" s="350"/>
      <c r="NYJ72" s="262"/>
      <c r="NYK72" s="262"/>
      <c r="NYL72" s="262"/>
      <c r="NYM72" s="262"/>
      <c r="NYN72" s="262"/>
      <c r="NYO72" s="262"/>
      <c r="NYP72" s="262"/>
      <c r="NYQ72" s="262"/>
      <c r="NYR72" s="262"/>
      <c r="NYS72" s="1740"/>
      <c r="NYT72" s="1740"/>
      <c r="NYU72" s="1740"/>
      <c r="NYV72" s="349"/>
      <c r="NYW72" s="262"/>
      <c r="NYX72" s="262"/>
      <c r="NYY72" s="262"/>
      <c r="NYZ72" s="350"/>
      <c r="NZA72" s="262"/>
      <c r="NZB72" s="262"/>
      <c r="NZC72" s="262"/>
      <c r="NZD72" s="262"/>
      <c r="NZE72" s="262"/>
      <c r="NZF72" s="262"/>
      <c r="NZG72" s="262"/>
      <c r="NZH72" s="262"/>
      <c r="NZI72" s="262"/>
      <c r="NZJ72" s="1740"/>
      <c r="NZK72" s="1740"/>
      <c r="NZL72" s="1740"/>
      <c r="NZM72" s="349"/>
      <c r="NZN72" s="262"/>
      <c r="NZO72" s="262"/>
      <c r="NZP72" s="262"/>
      <c r="NZQ72" s="350"/>
      <c r="NZR72" s="262"/>
      <c r="NZS72" s="262"/>
      <c r="NZT72" s="262"/>
      <c r="NZU72" s="262"/>
      <c r="NZV72" s="262"/>
      <c r="NZW72" s="262"/>
      <c r="NZX72" s="262"/>
      <c r="NZY72" s="262"/>
      <c r="NZZ72" s="262"/>
      <c r="OAA72" s="1740"/>
      <c r="OAB72" s="1740"/>
      <c r="OAC72" s="1740"/>
      <c r="OAD72" s="349"/>
      <c r="OAE72" s="262"/>
      <c r="OAF72" s="262"/>
      <c r="OAG72" s="262"/>
      <c r="OAH72" s="350"/>
      <c r="OAI72" s="262"/>
      <c r="OAJ72" s="262"/>
      <c r="OAK72" s="262"/>
      <c r="OAL72" s="262"/>
      <c r="OAM72" s="262"/>
      <c r="OAN72" s="262"/>
      <c r="OAO72" s="262"/>
      <c r="OAP72" s="262"/>
      <c r="OAQ72" s="262"/>
      <c r="OAR72" s="1740"/>
      <c r="OAS72" s="1740"/>
      <c r="OAT72" s="1740"/>
      <c r="OAU72" s="349"/>
      <c r="OAV72" s="262"/>
      <c r="OAW72" s="262"/>
      <c r="OAX72" s="262"/>
      <c r="OAY72" s="350"/>
      <c r="OAZ72" s="262"/>
      <c r="OBA72" s="262"/>
      <c r="OBB72" s="262"/>
      <c r="OBC72" s="262"/>
      <c r="OBD72" s="262"/>
      <c r="OBE72" s="262"/>
      <c r="OBF72" s="262"/>
      <c r="OBG72" s="262"/>
      <c r="OBH72" s="262"/>
      <c r="OBI72" s="1740"/>
      <c r="OBJ72" s="1740"/>
      <c r="OBK72" s="1740"/>
      <c r="OBL72" s="349"/>
      <c r="OBM72" s="262"/>
      <c r="OBN72" s="262"/>
      <c r="OBO72" s="262"/>
      <c r="OBP72" s="350"/>
      <c r="OBQ72" s="262"/>
      <c r="OBR72" s="262"/>
      <c r="OBS72" s="262"/>
      <c r="OBT72" s="262"/>
      <c r="OBU72" s="262"/>
      <c r="OBV72" s="262"/>
      <c r="OBW72" s="262"/>
      <c r="OBX72" s="262"/>
      <c r="OBY72" s="262"/>
      <c r="OBZ72" s="1740"/>
      <c r="OCA72" s="1740"/>
      <c r="OCB72" s="1740"/>
      <c r="OCC72" s="349"/>
      <c r="OCD72" s="262"/>
      <c r="OCE72" s="262"/>
      <c r="OCF72" s="262"/>
      <c r="OCG72" s="350"/>
      <c r="OCH72" s="262"/>
      <c r="OCI72" s="262"/>
      <c r="OCJ72" s="262"/>
      <c r="OCK72" s="262"/>
      <c r="OCL72" s="262"/>
      <c r="OCM72" s="262"/>
      <c r="OCN72" s="262"/>
      <c r="OCO72" s="262"/>
      <c r="OCP72" s="262"/>
      <c r="OCQ72" s="1740"/>
      <c r="OCR72" s="1740"/>
      <c r="OCS72" s="1740"/>
      <c r="OCT72" s="349"/>
      <c r="OCU72" s="262"/>
      <c r="OCV72" s="262"/>
      <c r="OCW72" s="262"/>
      <c r="OCX72" s="350"/>
      <c r="OCY72" s="262"/>
      <c r="OCZ72" s="262"/>
      <c r="ODA72" s="262"/>
      <c r="ODB72" s="262"/>
      <c r="ODC72" s="262"/>
      <c r="ODD72" s="262"/>
      <c r="ODE72" s="262"/>
      <c r="ODF72" s="262"/>
      <c r="ODG72" s="262"/>
      <c r="ODH72" s="1740"/>
      <c r="ODI72" s="1740"/>
      <c r="ODJ72" s="1740"/>
      <c r="ODK72" s="349"/>
      <c r="ODL72" s="262"/>
      <c r="ODM72" s="262"/>
      <c r="ODN72" s="262"/>
      <c r="ODO72" s="350"/>
      <c r="ODP72" s="262"/>
      <c r="ODQ72" s="262"/>
      <c r="ODR72" s="262"/>
      <c r="ODS72" s="262"/>
      <c r="ODT72" s="262"/>
      <c r="ODU72" s="262"/>
      <c r="ODV72" s="262"/>
      <c r="ODW72" s="262"/>
      <c r="ODX72" s="262"/>
      <c r="ODY72" s="1740"/>
      <c r="ODZ72" s="1740"/>
      <c r="OEA72" s="1740"/>
      <c r="OEB72" s="349"/>
      <c r="OEC72" s="262"/>
      <c r="OED72" s="262"/>
      <c r="OEE72" s="262"/>
      <c r="OEF72" s="350"/>
      <c r="OEG72" s="262"/>
      <c r="OEH72" s="262"/>
      <c r="OEI72" s="262"/>
      <c r="OEJ72" s="262"/>
      <c r="OEK72" s="262"/>
      <c r="OEL72" s="262"/>
      <c r="OEM72" s="262"/>
      <c r="OEN72" s="262"/>
      <c r="OEO72" s="262"/>
      <c r="OEP72" s="1740"/>
      <c r="OEQ72" s="1740"/>
      <c r="OER72" s="1740"/>
      <c r="OES72" s="349"/>
      <c r="OET72" s="262"/>
      <c r="OEU72" s="262"/>
      <c r="OEV72" s="262"/>
      <c r="OEW72" s="350"/>
      <c r="OEX72" s="262"/>
      <c r="OEY72" s="262"/>
      <c r="OEZ72" s="262"/>
      <c r="OFA72" s="262"/>
      <c r="OFB72" s="262"/>
      <c r="OFC72" s="262"/>
      <c r="OFD72" s="262"/>
      <c r="OFE72" s="262"/>
      <c r="OFF72" s="262"/>
      <c r="OFG72" s="1740"/>
      <c r="OFH72" s="1740"/>
      <c r="OFI72" s="1740"/>
      <c r="OFJ72" s="349"/>
      <c r="OFK72" s="262"/>
      <c r="OFL72" s="262"/>
      <c r="OFM72" s="262"/>
      <c r="OFN72" s="350"/>
      <c r="OFO72" s="262"/>
      <c r="OFP72" s="262"/>
      <c r="OFQ72" s="262"/>
      <c r="OFR72" s="262"/>
      <c r="OFS72" s="262"/>
      <c r="OFT72" s="262"/>
      <c r="OFU72" s="262"/>
      <c r="OFV72" s="262"/>
      <c r="OFW72" s="262"/>
      <c r="OFX72" s="1740"/>
      <c r="OFY72" s="1740"/>
      <c r="OFZ72" s="1740"/>
      <c r="OGA72" s="349"/>
      <c r="OGB72" s="262"/>
      <c r="OGC72" s="262"/>
      <c r="OGD72" s="262"/>
      <c r="OGE72" s="350"/>
      <c r="OGF72" s="262"/>
      <c r="OGG72" s="262"/>
      <c r="OGH72" s="262"/>
      <c r="OGI72" s="262"/>
      <c r="OGJ72" s="262"/>
      <c r="OGK72" s="262"/>
      <c r="OGL72" s="262"/>
      <c r="OGM72" s="262"/>
      <c r="OGN72" s="262"/>
      <c r="OGO72" s="1740"/>
      <c r="OGP72" s="1740"/>
      <c r="OGQ72" s="1740"/>
      <c r="OGR72" s="349"/>
      <c r="OGS72" s="262"/>
      <c r="OGT72" s="262"/>
      <c r="OGU72" s="262"/>
      <c r="OGV72" s="350"/>
      <c r="OGW72" s="262"/>
      <c r="OGX72" s="262"/>
      <c r="OGY72" s="262"/>
      <c r="OGZ72" s="262"/>
      <c r="OHA72" s="262"/>
      <c r="OHB72" s="262"/>
      <c r="OHC72" s="262"/>
      <c r="OHD72" s="262"/>
      <c r="OHE72" s="262"/>
      <c r="OHF72" s="1740"/>
      <c r="OHG72" s="1740"/>
      <c r="OHH72" s="1740"/>
      <c r="OHI72" s="349"/>
      <c r="OHJ72" s="262"/>
      <c r="OHK72" s="262"/>
      <c r="OHL72" s="262"/>
      <c r="OHM72" s="350"/>
      <c r="OHN72" s="262"/>
      <c r="OHO72" s="262"/>
      <c r="OHP72" s="262"/>
      <c r="OHQ72" s="262"/>
      <c r="OHR72" s="262"/>
      <c r="OHS72" s="262"/>
      <c r="OHT72" s="262"/>
      <c r="OHU72" s="262"/>
      <c r="OHV72" s="262"/>
      <c r="OHW72" s="1740"/>
      <c r="OHX72" s="1740"/>
      <c r="OHY72" s="1740"/>
      <c r="OHZ72" s="349"/>
      <c r="OIA72" s="262"/>
      <c r="OIB72" s="262"/>
      <c r="OIC72" s="262"/>
      <c r="OID72" s="350"/>
      <c r="OIE72" s="262"/>
      <c r="OIF72" s="262"/>
      <c r="OIG72" s="262"/>
      <c r="OIH72" s="262"/>
      <c r="OII72" s="262"/>
      <c r="OIJ72" s="262"/>
      <c r="OIK72" s="262"/>
      <c r="OIL72" s="262"/>
      <c r="OIM72" s="262"/>
      <c r="OIN72" s="1740"/>
      <c r="OIO72" s="1740"/>
      <c r="OIP72" s="1740"/>
      <c r="OIQ72" s="349"/>
      <c r="OIR72" s="262"/>
      <c r="OIS72" s="262"/>
      <c r="OIT72" s="262"/>
      <c r="OIU72" s="350"/>
      <c r="OIV72" s="262"/>
      <c r="OIW72" s="262"/>
      <c r="OIX72" s="262"/>
      <c r="OIY72" s="262"/>
      <c r="OIZ72" s="262"/>
      <c r="OJA72" s="262"/>
      <c r="OJB72" s="262"/>
      <c r="OJC72" s="262"/>
      <c r="OJD72" s="262"/>
      <c r="OJE72" s="1740"/>
      <c r="OJF72" s="1740"/>
      <c r="OJG72" s="1740"/>
      <c r="OJH72" s="349"/>
      <c r="OJI72" s="262"/>
      <c r="OJJ72" s="262"/>
      <c r="OJK72" s="262"/>
      <c r="OJL72" s="350"/>
      <c r="OJM72" s="262"/>
      <c r="OJN72" s="262"/>
      <c r="OJO72" s="262"/>
      <c r="OJP72" s="262"/>
      <c r="OJQ72" s="262"/>
      <c r="OJR72" s="262"/>
      <c r="OJS72" s="262"/>
      <c r="OJT72" s="262"/>
      <c r="OJU72" s="262"/>
      <c r="OJV72" s="1740"/>
      <c r="OJW72" s="1740"/>
      <c r="OJX72" s="1740"/>
      <c r="OJY72" s="349"/>
      <c r="OJZ72" s="262"/>
      <c r="OKA72" s="262"/>
      <c r="OKB72" s="262"/>
      <c r="OKC72" s="350"/>
      <c r="OKD72" s="262"/>
      <c r="OKE72" s="262"/>
      <c r="OKF72" s="262"/>
      <c r="OKG72" s="262"/>
      <c r="OKH72" s="262"/>
      <c r="OKI72" s="262"/>
      <c r="OKJ72" s="262"/>
      <c r="OKK72" s="262"/>
      <c r="OKL72" s="262"/>
      <c r="OKM72" s="1740"/>
      <c r="OKN72" s="1740"/>
      <c r="OKO72" s="1740"/>
      <c r="OKP72" s="349"/>
      <c r="OKQ72" s="262"/>
      <c r="OKR72" s="262"/>
      <c r="OKS72" s="262"/>
      <c r="OKT72" s="350"/>
      <c r="OKU72" s="262"/>
      <c r="OKV72" s="262"/>
      <c r="OKW72" s="262"/>
      <c r="OKX72" s="262"/>
      <c r="OKY72" s="262"/>
      <c r="OKZ72" s="262"/>
      <c r="OLA72" s="262"/>
      <c r="OLB72" s="262"/>
      <c r="OLC72" s="262"/>
      <c r="OLD72" s="1740"/>
      <c r="OLE72" s="1740"/>
      <c r="OLF72" s="1740"/>
      <c r="OLG72" s="349"/>
      <c r="OLH72" s="262"/>
      <c r="OLI72" s="262"/>
      <c r="OLJ72" s="262"/>
      <c r="OLK72" s="350"/>
      <c r="OLL72" s="262"/>
      <c r="OLM72" s="262"/>
      <c r="OLN72" s="262"/>
      <c r="OLO72" s="262"/>
      <c r="OLP72" s="262"/>
      <c r="OLQ72" s="262"/>
      <c r="OLR72" s="262"/>
      <c r="OLS72" s="262"/>
      <c r="OLT72" s="262"/>
      <c r="OLU72" s="1740"/>
      <c r="OLV72" s="1740"/>
      <c r="OLW72" s="1740"/>
      <c r="OLX72" s="349"/>
      <c r="OLY72" s="262"/>
      <c r="OLZ72" s="262"/>
      <c r="OMA72" s="262"/>
      <c r="OMB72" s="350"/>
      <c r="OMC72" s="262"/>
      <c r="OMD72" s="262"/>
      <c r="OME72" s="262"/>
      <c r="OMF72" s="262"/>
      <c r="OMG72" s="262"/>
      <c r="OMH72" s="262"/>
      <c r="OMI72" s="262"/>
      <c r="OMJ72" s="262"/>
      <c r="OMK72" s="262"/>
      <c r="OML72" s="1740"/>
      <c r="OMM72" s="1740"/>
      <c r="OMN72" s="1740"/>
      <c r="OMO72" s="349"/>
      <c r="OMP72" s="262"/>
      <c r="OMQ72" s="262"/>
      <c r="OMR72" s="262"/>
      <c r="OMS72" s="350"/>
      <c r="OMT72" s="262"/>
      <c r="OMU72" s="262"/>
      <c r="OMV72" s="262"/>
      <c r="OMW72" s="262"/>
      <c r="OMX72" s="262"/>
      <c r="OMY72" s="262"/>
      <c r="OMZ72" s="262"/>
      <c r="ONA72" s="262"/>
      <c r="ONB72" s="262"/>
      <c r="ONC72" s="1740"/>
      <c r="OND72" s="1740"/>
      <c r="ONE72" s="1740"/>
      <c r="ONF72" s="349"/>
      <c r="ONG72" s="262"/>
      <c r="ONH72" s="262"/>
      <c r="ONI72" s="262"/>
      <c r="ONJ72" s="350"/>
      <c r="ONK72" s="262"/>
      <c r="ONL72" s="262"/>
      <c r="ONM72" s="262"/>
      <c r="ONN72" s="262"/>
      <c r="ONO72" s="262"/>
      <c r="ONP72" s="262"/>
      <c r="ONQ72" s="262"/>
      <c r="ONR72" s="262"/>
      <c r="ONS72" s="262"/>
      <c r="ONT72" s="1740"/>
      <c r="ONU72" s="1740"/>
      <c r="ONV72" s="1740"/>
      <c r="ONW72" s="349"/>
      <c r="ONX72" s="262"/>
      <c r="ONY72" s="262"/>
      <c r="ONZ72" s="262"/>
      <c r="OOA72" s="350"/>
      <c r="OOB72" s="262"/>
      <c r="OOC72" s="262"/>
      <c r="OOD72" s="262"/>
      <c r="OOE72" s="262"/>
      <c r="OOF72" s="262"/>
      <c r="OOG72" s="262"/>
      <c r="OOH72" s="262"/>
      <c r="OOI72" s="262"/>
      <c r="OOJ72" s="262"/>
      <c r="OOK72" s="1740"/>
      <c r="OOL72" s="1740"/>
      <c r="OOM72" s="1740"/>
      <c r="OON72" s="349"/>
      <c r="OOO72" s="262"/>
      <c r="OOP72" s="262"/>
      <c r="OOQ72" s="262"/>
      <c r="OOR72" s="350"/>
      <c r="OOS72" s="262"/>
      <c r="OOT72" s="262"/>
      <c r="OOU72" s="262"/>
      <c r="OOV72" s="262"/>
      <c r="OOW72" s="262"/>
      <c r="OOX72" s="262"/>
      <c r="OOY72" s="262"/>
      <c r="OOZ72" s="262"/>
      <c r="OPA72" s="262"/>
      <c r="OPB72" s="1740"/>
      <c r="OPC72" s="1740"/>
      <c r="OPD72" s="1740"/>
      <c r="OPE72" s="349"/>
      <c r="OPF72" s="262"/>
      <c r="OPG72" s="262"/>
      <c r="OPH72" s="262"/>
      <c r="OPI72" s="350"/>
      <c r="OPJ72" s="262"/>
      <c r="OPK72" s="262"/>
      <c r="OPL72" s="262"/>
      <c r="OPM72" s="262"/>
      <c r="OPN72" s="262"/>
      <c r="OPO72" s="262"/>
      <c r="OPP72" s="262"/>
      <c r="OPQ72" s="262"/>
      <c r="OPR72" s="262"/>
      <c r="OPS72" s="1740"/>
      <c r="OPT72" s="1740"/>
      <c r="OPU72" s="1740"/>
      <c r="OPV72" s="349"/>
      <c r="OPW72" s="262"/>
      <c r="OPX72" s="262"/>
      <c r="OPY72" s="262"/>
      <c r="OPZ72" s="350"/>
      <c r="OQA72" s="262"/>
      <c r="OQB72" s="262"/>
      <c r="OQC72" s="262"/>
      <c r="OQD72" s="262"/>
      <c r="OQE72" s="262"/>
      <c r="OQF72" s="262"/>
      <c r="OQG72" s="262"/>
      <c r="OQH72" s="262"/>
      <c r="OQI72" s="262"/>
      <c r="OQJ72" s="1740"/>
      <c r="OQK72" s="1740"/>
      <c r="OQL72" s="1740"/>
      <c r="OQM72" s="349"/>
      <c r="OQN72" s="262"/>
      <c r="OQO72" s="262"/>
      <c r="OQP72" s="262"/>
      <c r="OQQ72" s="350"/>
      <c r="OQR72" s="262"/>
      <c r="OQS72" s="262"/>
      <c r="OQT72" s="262"/>
      <c r="OQU72" s="262"/>
      <c r="OQV72" s="262"/>
      <c r="OQW72" s="262"/>
      <c r="OQX72" s="262"/>
      <c r="OQY72" s="262"/>
      <c r="OQZ72" s="262"/>
      <c r="ORA72" s="1740"/>
      <c r="ORB72" s="1740"/>
      <c r="ORC72" s="1740"/>
      <c r="ORD72" s="349"/>
      <c r="ORE72" s="262"/>
      <c r="ORF72" s="262"/>
      <c r="ORG72" s="262"/>
      <c r="ORH72" s="350"/>
      <c r="ORI72" s="262"/>
      <c r="ORJ72" s="262"/>
      <c r="ORK72" s="262"/>
      <c r="ORL72" s="262"/>
      <c r="ORM72" s="262"/>
      <c r="ORN72" s="262"/>
      <c r="ORO72" s="262"/>
      <c r="ORP72" s="262"/>
      <c r="ORQ72" s="262"/>
      <c r="ORR72" s="1740"/>
      <c r="ORS72" s="1740"/>
      <c r="ORT72" s="1740"/>
      <c r="ORU72" s="349"/>
      <c r="ORV72" s="262"/>
      <c r="ORW72" s="262"/>
      <c r="ORX72" s="262"/>
      <c r="ORY72" s="350"/>
      <c r="ORZ72" s="262"/>
      <c r="OSA72" s="262"/>
      <c r="OSB72" s="262"/>
      <c r="OSC72" s="262"/>
      <c r="OSD72" s="262"/>
      <c r="OSE72" s="262"/>
      <c r="OSF72" s="262"/>
      <c r="OSG72" s="262"/>
      <c r="OSH72" s="262"/>
      <c r="OSI72" s="1740"/>
      <c r="OSJ72" s="1740"/>
      <c r="OSK72" s="1740"/>
      <c r="OSL72" s="349"/>
      <c r="OSM72" s="262"/>
      <c r="OSN72" s="262"/>
      <c r="OSO72" s="262"/>
      <c r="OSP72" s="350"/>
      <c r="OSQ72" s="262"/>
      <c r="OSR72" s="262"/>
      <c r="OSS72" s="262"/>
      <c r="OST72" s="262"/>
      <c r="OSU72" s="262"/>
      <c r="OSV72" s="262"/>
      <c r="OSW72" s="262"/>
      <c r="OSX72" s="262"/>
      <c r="OSY72" s="262"/>
      <c r="OSZ72" s="1740"/>
      <c r="OTA72" s="1740"/>
      <c r="OTB72" s="1740"/>
      <c r="OTC72" s="349"/>
      <c r="OTD72" s="262"/>
      <c r="OTE72" s="262"/>
      <c r="OTF72" s="262"/>
      <c r="OTG72" s="350"/>
      <c r="OTH72" s="262"/>
      <c r="OTI72" s="262"/>
      <c r="OTJ72" s="262"/>
      <c r="OTK72" s="262"/>
      <c r="OTL72" s="262"/>
      <c r="OTM72" s="262"/>
      <c r="OTN72" s="262"/>
      <c r="OTO72" s="262"/>
      <c r="OTP72" s="262"/>
      <c r="OTQ72" s="1740"/>
      <c r="OTR72" s="1740"/>
      <c r="OTS72" s="1740"/>
      <c r="OTT72" s="349"/>
      <c r="OTU72" s="262"/>
      <c r="OTV72" s="262"/>
      <c r="OTW72" s="262"/>
      <c r="OTX72" s="350"/>
      <c r="OTY72" s="262"/>
      <c r="OTZ72" s="262"/>
      <c r="OUA72" s="262"/>
      <c r="OUB72" s="262"/>
      <c r="OUC72" s="262"/>
      <c r="OUD72" s="262"/>
      <c r="OUE72" s="262"/>
      <c r="OUF72" s="262"/>
      <c r="OUG72" s="262"/>
      <c r="OUH72" s="1740"/>
      <c r="OUI72" s="1740"/>
      <c r="OUJ72" s="1740"/>
      <c r="OUK72" s="349"/>
      <c r="OUL72" s="262"/>
      <c r="OUM72" s="262"/>
      <c r="OUN72" s="262"/>
      <c r="OUO72" s="350"/>
      <c r="OUP72" s="262"/>
      <c r="OUQ72" s="262"/>
      <c r="OUR72" s="262"/>
      <c r="OUS72" s="262"/>
      <c r="OUT72" s="262"/>
      <c r="OUU72" s="262"/>
      <c r="OUV72" s="262"/>
      <c r="OUW72" s="262"/>
      <c r="OUX72" s="262"/>
      <c r="OUY72" s="1740"/>
      <c r="OUZ72" s="1740"/>
      <c r="OVA72" s="1740"/>
      <c r="OVB72" s="349"/>
      <c r="OVC72" s="262"/>
      <c r="OVD72" s="262"/>
      <c r="OVE72" s="262"/>
      <c r="OVF72" s="350"/>
      <c r="OVG72" s="262"/>
      <c r="OVH72" s="262"/>
      <c r="OVI72" s="262"/>
      <c r="OVJ72" s="262"/>
      <c r="OVK72" s="262"/>
      <c r="OVL72" s="262"/>
      <c r="OVM72" s="262"/>
      <c r="OVN72" s="262"/>
      <c r="OVO72" s="262"/>
      <c r="OVP72" s="1740"/>
      <c r="OVQ72" s="1740"/>
      <c r="OVR72" s="1740"/>
      <c r="OVS72" s="349"/>
      <c r="OVT72" s="262"/>
      <c r="OVU72" s="262"/>
      <c r="OVV72" s="262"/>
      <c r="OVW72" s="350"/>
      <c r="OVX72" s="262"/>
      <c r="OVY72" s="262"/>
      <c r="OVZ72" s="262"/>
      <c r="OWA72" s="262"/>
      <c r="OWB72" s="262"/>
      <c r="OWC72" s="262"/>
      <c r="OWD72" s="262"/>
      <c r="OWE72" s="262"/>
      <c r="OWF72" s="262"/>
      <c r="OWG72" s="1740"/>
      <c r="OWH72" s="1740"/>
      <c r="OWI72" s="1740"/>
      <c r="OWJ72" s="349"/>
      <c r="OWK72" s="262"/>
      <c r="OWL72" s="262"/>
      <c r="OWM72" s="262"/>
      <c r="OWN72" s="350"/>
      <c r="OWO72" s="262"/>
      <c r="OWP72" s="262"/>
      <c r="OWQ72" s="262"/>
      <c r="OWR72" s="262"/>
      <c r="OWS72" s="262"/>
      <c r="OWT72" s="262"/>
      <c r="OWU72" s="262"/>
      <c r="OWV72" s="262"/>
      <c r="OWW72" s="262"/>
      <c r="OWX72" s="1740"/>
      <c r="OWY72" s="1740"/>
      <c r="OWZ72" s="1740"/>
      <c r="OXA72" s="349"/>
      <c r="OXB72" s="262"/>
      <c r="OXC72" s="262"/>
      <c r="OXD72" s="262"/>
      <c r="OXE72" s="350"/>
      <c r="OXF72" s="262"/>
      <c r="OXG72" s="262"/>
      <c r="OXH72" s="262"/>
      <c r="OXI72" s="262"/>
      <c r="OXJ72" s="262"/>
      <c r="OXK72" s="262"/>
      <c r="OXL72" s="262"/>
      <c r="OXM72" s="262"/>
      <c r="OXN72" s="262"/>
      <c r="OXO72" s="1740"/>
      <c r="OXP72" s="1740"/>
      <c r="OXQ72" s="1740"/>
      <c r="OXR72" s="349"/>
      <c r="OXS72" s="262"/>
      <c r="OXT72" s="262"/>
      <c r="OXU72" s="262"/>
      <c r="OXV72" s="350"/>
      <c r="OXW72" s="262"/>
      <c r="OXX72" s="262"/>
      <c r="OXY72" s="262"/>
      <c r="OXZ72" s="262"/>
      <c r="OYA72" s="262"/>
      <c r="OYB72" s="262"/>
      <c r="OYC72" s="262"/>
      <c r="OYD72" s="262"/>
      <c r="OYE72" s="262"/>
      <c r="OYF72" s="1740"/>
      <c r="OYG72" s="1740"/>
      <c r="OYH72" s="1740"/>
      <c r="OYI72" s="349"/>
      <c r="OYJ72" s="262"/>
      <c r="OYK72" s="262"/>
      <c r="OYL72" s="262"/>
      <c r="OYM72" s="350"/>
      <c r="OYN72" s="262"/>
      <c r="OYO72" s="262"/>
      <c r="OYP72" s="262"/>
      <c r="OYQ72" s="262"/>
      <c r="OYR72" s="262"/>
      <c r="OYS72" s="262"/>
      <c r="OYT72" s="262"/>
      <c r="OYU72" s="262"/>
      <c r="OYV72" s="262"/>
      <c r="OYW72" s="1740"/>
      <c r="OYX72" s="1740"/>
      <c r="OYY72" s="1740"/>
      <c r="OYZ72" s="349"/>
      <c r="OZA72" s="262"/>
      <c r="OZB72" s="262"/>
      <c r="OZC72" s="262"/>
      <c r="OZD72" s="350"/>
      <c r="OZE72" s="262"/>
      <c r="OZF72" s="262"/>
      <c r="OZG72" s="262"/>
      <c r="OZH72" s="262"/>
      <c r="OZI72" s="262"/>
      <c r="OZJ72" s="262"/>
      <c r="OZK72" s="262"/>
      <c r="OZL72" s="262"/>
      <c r="OZM72" s="262"/>
      <c r="OZN72" s="1740"/>
      <c r="OZO72" s="1740"/>
      <c r="OZP72" s="1740"/>
      <c r="OZQ72" s="349"/>
      <c r="OZR72" s="262"/>
      <c r="OZS72" s="262"/>
      <c r="OZT72" s="262"/>
      <c r="OZU72" s="350"/>
      <c r="OZV72" s="262"/>
      <c r="OZW72" s="262"/>
      <c r="OZX72" s="262"/>
      <c r="OZY72" s="262"/>
      <c r="OZZ72" s="262"/>
      <c r="PAA72" s="262"/>
      <c r="PAB72" s="262"/>
      <c r="PAC72" s="262"/>
      <c r="PAD72" s="262"/>
      <c r="PAE72" s="1740"/>
      <c r="PAF72" s="1740"/>
      <c r="PAG72" s="1740"/>
      <c r="PAH72" s="349"/>
      <c r="PAI72" s="262"/>
      <c r="PAJ72" s="262"/>
      <c r="PAK72" s="262"/>
      <c r="PAL72" s="350"/>
      <c r="PAM72" s="262"/>
      <c r="PAN72" s="262"/>
      <c r="PAO72" s="262"/>
      <c r="PAP72" s="262"/>
      <c r="PAQ72" s="262"/>
      <c r="PAR72" s="262"/>
      <c r="PAS72" s="262"/>
      <c r="PAT72" s="262"/>
      <c r="PAU72" s="262"/>
      <c r="PAV72" s="1740"/>
      <c r="PAW72" s="1740"/>
      <c r="PAX72" s="1740"/>
      <c r="PAY72" s="349"/>
      <c r="PAZ72" s="262"/>
      <c r="PBA72" s="262"/>
      <c r="PBB72" s="262"/>
      <c r="PBC72" s="350"/>
      <c r="PBD72" s="262"/>
      <c r="PBE72" s="262"/>
      <c r="PBF72" s="262"/>
      <c r="PBG72" s="262"/>
      <c r="PBH72" s="262"/>
      <c r="PBI72" s="262"/>
      <c r="PBJ72" s="262"/>
      <c r="PBK72" s="262"/>
      <c r="PBL72" s="262"/>
      <c r="PBM72" s="1740"/>
      <c r="PBN72" s="1740"/>
      <c r="PBO72" s="1740"/>
      <c r="PBP72" s="349"/>
      <c r="PBQ72" s="262"/>
      <c r="PBR72" s="262"/>
      <c r="PBS72" s="262"/>
      <c r="PBT72" s="350"/>
      <c r="PBU72" s="262"/>
      <c r="PBV72" s="262"/>
      <c r="PBW72" s="262"/>
      <c r="PBX72" s="262"/>
      <c r="PBY72" s="262"/>
      <c r="PBZ72" s="262"/>
      <c r="PCA72" s="262"/>
      <c r="PCB72" s="262"/>
      <c r="PCC72" s="262"/>
      <c r="PCD72" s="1740"/>
      <c r="PCE72" s="1740"/>
      <c r="PCF72" s="1740"/>
      <c r="PCG72" s="349"/>
      <c r="PCH72" s="262"/>
      <c r="PCI72" s="262"/>
      <c r="PCJ72" s="262"/>
      <c r="PCK72" s="350"/>
      <c r="PCL72" s="262"/>
      <c r="PCM72" s="262"/>
      <c r="PCN72" s="262"/>
      <c r="PCO72" s="262"/>
      <c r="PCP72" s="262"/>
      <c r="PCQ72" s="262"/>
      <c r="PCR72" s="262"/>
      <c r="PCS72" s="262"/>
      <c r="PCT72" s="262"/>
      <c r="PCU72" s="1740"/>
      <c r="PCV72" s="1740"/>
      <c r="PCW72" s="1740"/>
      <c r="PCX72" s="349"/>
      <c r="PCY72" s="262"/>
      <c r="PCZ72" s="262"/>
      <c r="PDA72" s="262"/>
      <c r="PDB72" s="350"/>
      <c r="PDC72" s="262"/>
      <c r="PDD72" s="262"/>
      <c r="PDE72" s="262"/>
      <c r="PDF72" s="262"/>
      <c r="PDG72" s="262"/>
      <c r="PDH72" s="262"/>
      <c r="PDI72" s="262"/>
      <c r="PDJ72" s="262"/>
      <c r="PDK72" s="262"/>
      <c r="PDL72" s="1740"/>
      <c r="PDM72" s="1740"/>
      <c r="PDN72" s="1740"/>
      <c r="PDO72" s="349"/>
      <c r="PDP72" s="262"/>
      <c r="PDQ72" s="262"/>
      <c r="PDR72" s="262"/>
      <c r="PDS72" s="350"/>
      <c r="PDT72" s="262"/>
      <c r="PDU72" s="262"/>
      <c r="PDV72" s="262"/>
      <c r="PDW72" s="262"/>
      <c r="PDX72" s="262"/>
      <c r="PDY72" s="262"/>
      <c r="PDZ72" s="262"/>
      <c r="PEA72" s="262"/>
      <c r="PEB72" s="262"/>
      <c r="PEC72" s="1740"/>
      <c r="PED72" s="1740"/>
      <c r="PEE72" s="1740"/>
      <c r="PEF72" s="349"/>
      <c r="PEG72" s="262"/>
      <c r="PEH72" s="262"/>
      <c r="PEI72" s="262"/>
      <c r="PEJ72" s="350"/>
      <c r="PEK72" s="262"/>
      <c r="PEL72" s="262"/>
      <c r="PEM72" s="262"/>
      <c r="PEN72" s="262"/>
      <c r="PEO72" s="262"/>
      <c r="PEP72" s="262"/>
      <c r="PEQ72" s="262"/>
      <c r="PER72" s="262"/>
      <c r="PES72" s="262"/>
      <c r="PET72" s="1740"/>
      <c r="PEU72" s="1740"/>
      <c r="PEV72" s="1740"/>
      <c r="PEW72" s="349"/>
      <c r="PEX72" s="262"/>
      <c r="PEY72" s="262"/>
      <c r="PEZ72" s="262"/>
      <c r="PFA72" s="350"/>
      <c r="PFB72" s="262"/>
      <c r="PFC72" s="262"/>
      <c r="PFD72" s="262"/>
      <c r="PFE72" s="262"/>
      <c r="PFF72" s="262"/>
      <c r="PFG72" s="262"/>
      <c r="PFH72" s="262"/>
      <c r="PFI72" s="262"/>
      <c r="PFJ72" s="262"/>
      <c r="PFK72" s="1740"/>
      <c r="PFL72" s="1740"/>
      <c r="PFM72" s="1740"/>
      <c r="PFN72" s="349"/>
      <c r="PFO72" s="262"/>
      <c r="PFP72" s="262"/>
      <c r="PFQ72" s="262"/>
      <c r="PFR72" s="350"/>
      <c r="PFS72" s="262"/>
      <c r="PFT72" s="262"/>
      <c r="PFU72" s="262"/>
      <c r="PFV72" s="262"/>
      <c r="PFW72" s="262"/>
      <c r="PFX72" s="262"/>
      <c r="PFY72" s="262"/>
      <c r="PFZ72" s="262"/>
      <c r="PGA72" s="262"/>
      <c r="PGB72" s="1740"/>
      <c r="PGC72" s="1740"/>
      <c r="PGD72" s="1740"/>
      <c r="PGE72" s="349"/>
      <c r="PGF72" s="262"/>
      <c r="PGG72" s="262"/>
      <c r="PGH72" s="262"/>
      <c r="PGI72" s="350"/>
      <c r="PGJ72" s="262"/>
      <c r="PGK72" s="262"/>
      <c r="PGL72" s="262"/>
      <c r="PGM72" s="262"/>
      <c r="PGN72" s="262"/>
      <c r="PGO72" s="262"/>
      <c r="PGP72" s="262"/>
      <c r="PGQ72" s="262"/>
      <c r="PGR72" s="262"/>
      <c r="PGS72" s="1740"/>
      <c r="PGT72" s="1740"/>
      <c r="PGU72" s="1740"/>
      <c r="PGV72" s="349"/>
      <c r="PGW72" s="262"/>
      <c r="PGX72" s="262"/>
      <c r="PGY72" s="262"/>
      <c r="PGZ72" s="350"/>
      <c r="PHA72" s="262"/>
      <c r="PHB72" s="262"/>
      <c r="PHC72" s="262"/>
      <c r="PHD72" s="262"/>
      <c r="PHE72" s="262"/>
      <c r="PHF72" s="262"/>
      <c r="PHG72" s="262"/>
      <c r="PHH72" s="262"/>
      <c r="PHI72" s="262"/>
      <c r="PHJ72" s="1740"/>
      <c r="PHK72" s="1740"/>
      <c r="PHL72" s="1740"/>
      <c r="PHM72" s="349"/>
      <c r="PHN72" s="262"/>
      <c r="PHO72" s="262"/>
      <c r="PHP72" s="262"/>
      <c r="PHQ72" s="350"/>
      <c r="PHR72" s="262"/>
      <c r="PHS72" s="262"/>
      <c r="PHT72" s="262"/>
      <c r="PHU72" s="262"/>
      <c r="PHV72" s="262"/>
      <c r="PHW72" s="262"/>
      <c r="PHX72" s="262"/>
      <c r="PHY72" s="262"/>
      <c r="PHZ72" s="262"/>
      <c r="PIA72" s="1740"/>
      <c r="PIB72" s="1740"/>
      <c r="PIC72" s="1740"/>
      <c r="PID72" s="349"/>
      <c r="PIE72" s="262"/>
      <c r="PIF72" s="262"/>
      <c r="PIG72" s="262"/>
      <c r="PIH72" s="350"/>
      <c r="PII72" s="262"/>
      <c r="PIJ72" s="262"/>
      <c r="PIK72" s="262"/>
      <c r="PIL72" s="262"/>
      <c r="PIM72" s="262"/>
      <c r="PIN72" s="262"/>
      <c r="PIO72" s="262"/>
      <c r="PIP72" s="262"/>
      <c r="PIQ72" s="262"/>
      <c r="PIR72" s="1740"/>
      <c r="PIS72" s="1740"/>
      <c r="PIT72" s="1740"/>
      <c r="PIU72" s="349"/>
      <c r="PIV72" s="262"/>
      <c r="PIW72" s="262"/>
      <c r="PIX72" s="262"/>
      <c r="PIY72" s="350"/>
      <c r="PIZ72" s="262"/>
      <c r="PJA72" s="262"/>
      <c r="PJB72" s="262"/>
      <c r="PJC72" s="262"/>
      <c r="PJD72" s="262"/>
      <c r="PJE72" s="262"/>
      <c r="PJF72" s="262"/>
      <c r="PJG72" s="262"/>
      <c r="PJH72" s="262"/>
      <c r="PJI72" s="1740"/>
      <c r="PJJ72" s="1740"/>
      <c r="PJK72" s="1740"/>
      <c r="PJL72" s="349"/>
      <c r="PJM72" s="262"/>
      <c r="PJN72" s="262"/>
      <c r="PJO72" s="262"/>
      <c r="PJP72" s="350"/>
      <c r="PJQ72" s="262"/>
      <c r="PJR72" s="262"/>
      <c r="PJS72" s="262"/>
      <c r="PJT72" s="262"/>
      <c r="PJU72" s="262"/>
      <c r="PJV72" s="262"/>
      <c r="PJW72" s="262"/>
      <c r="PJX72" s="262"/>
      <c r="PJY72" s="262"/>
      <c r="PJZ72" s="1740"/>
      <c r="PKA72" s="1740"/>
      <c r="PKB72" s="1740"/>
      <c r="PKC72" s="349"/>
      <c r="PKD72" s="262"/>
      <c r="PKE72" s="262"/>
      <c r="PKF72" s="262"/>
      <c r="PKG72" s="350"/>
      <c r="PKH72" s="262"/>
      <c r="PKI72" s="262"/>
      <c r="PKJ72" s="262"/>
      <c r="PKK72" s="262"/>
      <c r="PKL72" s="262"/>
      <c r="PKM72" s="262"/>
      <c r="PKN72" s="262"/>
      <c r="PKO72" s="262"/>
      <c r="PKP72" s="262"/>
      <c r="PKQ72" s="1740"/>
      <c r="PKR72" s="1740"/>
      <c r="PKS72" s="1740"/>
      <c r="PKT72" s="349"/>
      <c r="PKU72" s="262"/>
      <c r="PKV72" s="262"/>
      <c r="PKW72" s="262"/>
      <c r="PKX72" s="350"/>
      <c r="PKY72" s="262"/>
      <c r="PKZ72" s="262"/>
      <c r="PLA72" s="262"/>
      <c r="PLB72" s="262"/>
      <c r="PLC72" s="262"/>
      <c r="PLD72" s="262"/>
      <c r="PLE72" s="262"/>
      <c r="PLF72" s="262"/>
      <c r="PLG72" s="262"/>
      <c r="PLH72" s="1740"/>
      <c r="PLI72" s="1740"/>
      <c r="PLJ72" s="1740"/>
      <c r="PLK72" s="349"/>
      <c r="PLL72" s="262"/>
      <c r="PLM72" s="262"/>
      <c r="PLN72" s="262"/>
      <c r="PLO72" s="350"/>
      <c r="PLP72" s="262"/>
      <c r="PLQ72" s="262"/>
      <c r="PLR72" s="262"/>
      <c r="PLS72" s="262"/>
      <c r="PLT72" s="262"/>
      <c r="PLU72" s="262"/>
      <c r="PLV72" s="262"/>
      <c r="PLW72" s="262"/>
      <c r="PLX72" s="262"/>
      <c r="PLY72" s="1740"/>
      <c r="PLZ72" s="1740"/>
      <c r="PMA72" s="1740"/>
      <c r="PMB72" s="349"/>
      <c r="PMC72" s="262"/>
      <c r="PMD72" s="262"/>
      <c r="PME72" s="262"/>
      <c r="PMF72" s="350"/>
      <c r="PMG72" s="262"/>
      <c r="PMH72" s="262"/>
      <c r="PMI72" s="262"/>
      <c r="PMJ72" s="262"/>
      <c r="PMK72" s="262"/>
      <c r="PML72" s="262"/>
      <c r="PMM72" s="262"/>
      <c r="PMN72" s="262"/>
      <c r="PMO72" s="262"/>
      <c r="PMP72" s="1740"/>
      <c r="PMQ72" s="1740"/>
      <c r="PMR72" s="1740"/>
      <c r="PMS72" s="349"/>
      <c r="PMT72" s="262"/>
      <c r="PMU72" s="262"/>
      <c r="PMV72" s="262"/>
      <c r="PMW72" s="350"/>
      <c r="PMX72" s="262"/>
      <c r="PMY72" s="262"/>
      <c r="PMZ72" s="262"/>
      <c r="PNA72" s="262"/>
      <c r="PNB72" s="262"/>
      <c r="PNC72" s="262"/>
      <c r="PND72" s="262"/>
      <c r="PNE72" s="262"/>
      <c r="PNF72" s="262"/>
      <c r="PNG72" s="1740"/>
      <c r="PNH72" s="1740"/>
      <c r="PNI72" s="1740"/>
      <c r="PNJ72" s="349"/>
      <c r="PNK72" s="262"/>
      <c r="PNL72" s="262"/>
      <c r="PNM72" s="262"/>
      <c r="PNN72" s="350"/>
      <c r="PNO72" s="262"/>
      <c r="PNP72" s="262"/>
      <c r="PNQ72" s="262"/>
      <c r="PNR72" s="262"/>
      <c r="PNS72" s="262"/>
      <c r="PNT72" s="262"/>
      <c r="PNU72" s="262"/>
      <c r="PNV72" s="262"/>
      <c r="PNW72" s="262"/>
      <c r="PNX72" s="1740"/>
      <c r="PNY72" s="1740"/>
      <c r="PNZ72" s="1740"/>
      <c r="POA72" s="349"/>
      <c r="POB72" s="262"/>
      <c r="POC72" s="262"/>
      <c r="POD72" s="262"/>
      <c r="POE72" s="350"/>
      <c r="POF72" s="262"/>
      <c r="POG72" s="262"/>
      <c r="POH72" s="262"/>
      <c r="POI72" s="262"/>
      <c r="POJ72" s="262"/>
      <c r="POK72" s="262"/>
      <c r="POL72" s="262"/>
      <c r="POM72" s="262"/>
      <c r="PON72" s="262"/>
      <c r="POO72" s="1740"/>
      <c r="POP72" s="1740"/>
      <c r="POQ72" s="1740"/>
      <c r="POR72" s="349"/>
      <c r="POS72" s="262"/>
      <c r="POT72" s="262"/>
      <c r="POU72" s="262"/>
      <c r="POV72" s="350"/>
      <c r="POW72" s="262"/>
      <c r="POX72" s="262"/>
      <c r="POY72" s="262"/>
      <c r="POZ72" s="262"/>
      <c r="PPA72" s="262"/>
      <c r="PPB72" s="262"/>
      <c r="PPC72" s="262"/>
      <c r="PPD72" s="262"/>
      <c r="PPE72" s="262"/>
      <c r="PPF72" s="1740"/>
      <c r="PPG72" s="1740"/>
      <c r="PPH72" s="1740"/>
      <c r="PPI72" s="349"/>
      <c r="PPJ72" s="262"/>
      <c r="PPK72" s="262"/>
      <c r="PPL72" s="262"/>
      <c r="PPM72" s="350"/>
      <c r="PPN72" s="262"/>
      <c r="PPO72" s="262"/>
      <c r="PPP72" s="262"/>
      <c r="PPQ72" s="262"/>
      <c r="PPR72" s="262"/>
      <c r="PPS72" s="262"/>
      <c r="PPT72" s="262"/>
      <c r="PPU72" s="262"/>
      <c r="PPV72" s="262"/>
      <c r="PPW72" s="1740"/>
      <c r="PPX72" s="1740"/>
      <c r="PPY72" s="1740"/>
      <c r="PPZ72" s="349"/>
      <c r="PQA72" s="262"/>
      <c r="PQB72" s="262"/>
      <c r="PQC72" s="262"/>
      <c r="PQD72" s="350"/>
      <c r="PQE72" s="262"/>
      <c r="PQF72" s="262"/>
      <c r="PQG72" s="262"/>
      <c r="PQH72" s="262"/>
      <c r="PQI72" s="262"/>
      <c r="PQJ72" s="262"/>
      <c r="PQK72" s="262"/>
      <c r="PQL72" s="262"/>
      <c r="PQM72" s="262"/>
      <c r="PQN72" s="1740"/>
      <c r="PQO72" s="1740"/>
      <c r="PQP72" s="1740"/>
      <c r="PQQ72" s="349"/>
      <c r="PQR72" s="262"/>
      <c r="PQS72" s="262"/>
      <c r="PQT72" s="262"/>
      <c r="PQU72" s="350"/>
      <c r="PQV72" s="262"/>
      <c r="PQW72" s="262"/>
      <c r="PQX72" s="262"/>
      <c r="PQY72" s="262"/>
      <c r="PQZ72" s="262"/>
      <c r="PRA72" s="262"/>
      <c r="PRB72" s="262"/>
      <c r="PRC72" s="262"/>
      <c r="PRD72" s="262"/>
      <c r="PRE72" s="1740"/>
      <c r="PRF72" s="1740"/>
      <c r="PRG72" s="1740"/>
      <c r="PRH72" s="349"/>
      <c r="PRI72" s="262"/>
      <c r="PRJ72" s="262"/>
      <c r="PRK72" s="262"/>
      <c r="PRL72" s="350"/>
      <c r="PRM72" s="262"/>
      <c r="PRN72" s="262"/>
      <c r="PRO72" s="262"/>
      <c r="PRP72" s="262"/>
      <c r="PRQ72" s="262"/>
      <c r="PRR72" s="262"/>
      <c r="PRS72" s="262"/>
      <c r="PRT72" s="262"/>
      <c r="PRU72" s="262"/>
      <c r="PRV72" s="1740"/>
      <c r="PRW72" s="1740"/>
      <c r="PRX72" s="1740"/>
      <c r="PRY72" s="349"/>
      <c r="PRZ72" s="262"/>
      <c r="PSA72" s="262"/>
      <c r="PSB72" s="262"/>
      <c r="PSC72" s="350"/>
      <c r="PSD72" s="262"/>
      <c r="PSE72" s="262"/>
      <c r="PSF72" s="262"/>
      <c r="PSG72" s="262"/>
      <c r="PSH72" s="262"/>
      <c r="PSI72" s="262"/>
      <c r="PSJ72" s="262"/>
      <c r="PSK72" s="262"/>
      <c r="PSL72" s="262"/>
      <c r="PSM72" s="1740"/>
      <c r="PSN72" s="1740"/>
      <c r="PSO72" s="1740"/>
      <c r="PSP72" s="349"/>
      <c r="PSQ72" s="262"/>
      <c r="PSR72" s="262"/>
      <c r="PSS72" s="262"/>
      <c r="PST72" s="350"/>
      <c r="PSU72" s="262"/>
      <c r="PSV72" s="262"/>
      <c r="PSW72" s="262"/>
      <c r="PSX72" s="262"/>
      <c r="PSY72" s="262"/>
      <c r="PSZ72" s="262"/>
      <c r="PTA72" s="262"/>
      <c r="PTB72" s="262"/>
      <c r="PTC72" s="262"/>
      <c r="PTD72" s="1740"/>
      <c r="PTE72" s="1740"/>
      <c r="PTF72" s="1740"/>
      <c r="PTG72" s="349"/>
      <c r="PTH72" s="262"/>
      <c r="PTI72" s="262"/>
      <c r="PTJ72" s="262"/>
      <c r="PTK72" s="350"/>
      <c r="PTL72" s="262"/>
      <c r="PTM72" s="262"/>
      <c r="PTN72" s="262"/>
      <c r="PTO72" s="262"/>
      <c r="PTP72" s="262"/>
      <c r="PTQ72" s="262"/>
      <c r="PTR72" s="262"/>
      <c r="PTS72" s="262"/>
      <c r="PTT72" s="262"/>
      <c r="PTU72" s="1740"/>
      <c r="PTV72" s="1740"/>
      <c r="PTW72" s="1740"/>
      <c r="PTX72" s="349"/>
      <c r="PTY72" s="262"/>
      <c r="PTZ72" s="262"/>
      <c r="PUA72" s="262"/>
      <c r="PUB72" s="350"/>
      <c r="PUC72" s="262"/>
      <c r="PUD72" s="262"/>
      <c r="PUE72" s="262"/>
      <c r="PUF72" s="262"/>
      <c r="PUG72" s="262"/>
      <c r="PUH72" s="262"/>
      <c r="PUI72" s="262"/>
      <c r="PUJ72" s="262"/>
      <c r="PUK72" s="262"/>
      <c r="PUL72" s="1740"/>
      <c r="PUM72" s="1740"/>
      <c r="PUN72" s="1740"/>
      <c r="PUO72" s="349"/>
      <c r="PUP72" s="262"/>
      <c r="PUQ72" s="262"/>
      <c r="PUR72" s="262"/>
      <c r="PUS72" s="350"/>
      <c r="PUT72" s="262"/>
      <c r="PUU72" s="262"/>
      <c r="PUV72" s="262"/>
      <c r="PUW72" s="262"/>
      <c r="PUX72" s="262"/>
      <c r="PUY72" s="262"/>
      <c r="PUZ72" s="262"/>
      <c r="PVA72" s="262"/>
      <c r="PVB72" s="262"/>
      <c r="PVC72" s="1740"/>
      <c r="PVD72" s="1740"/>
      <c r="PVE72" s="1740"/>
      <c r="PVF72" s="349"/>
      <c r="PVG72" s="262"/>
      <c r="PVH72" s="262"/>
      <c r="PVI72" s="262"/>
      <c r="PVJ72" s="350"/>
      <c r="PVK72" s="262"/>
      <c r="PVL72" s="262"/>
      <c r="PVM72" s="262"/>
      <c r="PVN72" s="262"/>
      <c r="PVO72" s="262"/>
      <c r="PVP72" s="262"/>
      <c r="PVQ72" s="262"/>
      <c r="PVR72" s="262"/>
      <c r="PVS72" s="262"/>
      <c r="PVT72" s="1740"/>
      <c r="PVU72" s="1740"/>
      <c r="PVV72" s="1740"/>
      <c r="PVW72" s="349"/>
      <c r="PVX72" s="262"/>
      <c r="PVY72" s="262"/>
      <c r="PVZ72" s="262"/>
      <c r="PWA72" s="350"/>
      <c r="PWB72" s="262"/>
      <c r="PWC72" s="262"/>
      <c r="PWD72" s="262"/>
      <c r="PWE72" s="262"/>
      <c r="PWF72" s="262"/>
      <c r="PWG72" s="262"/>
      <c r="PWH72" s="262"/>
      <c r="PWI72" s="262"/>
      <c r="PWJ72" s="262"/>
      <c r="PWK72" s="1740"/>
      <c r="PWL72" s="1740"/>
      <c r="PWM72" s="1740"/>
      <c r="PWN72" s="349"/>
      <c r="PWO72" s="262"/>
      <c r="PWP72" s="262"/>
      <c r="PWQ72" s="262"/>
      <c r="PWR72" s="350"/>
      <c r="PWS72" s="262"/>
      <c r="PWT72" s="262"/>
      <c r="PWU72" s="262"/>
      <c r="PWV72" s="262"/>
      <c r="PWW72" s="262"/>
      <c r="PWX72" s="262"/>
      <c r="PWY72" s="262"/>
      <c r="PWZ72" s="262"/>
      <c r="PXA72" s="262"/>
      <c r="PXB72" s="1740"/>
      <c r="PXC72" s="1740"/>
      <c r="PXD72" s="1740"/>
      <c r="PXE72" s="349"/>
      <c r="PXF72" s="262"/>
      <c r="PXG72" s="262"/>
      <c r="PXH72" s="262"/>
      <c r="PXI72" s="350"/>
      <c r="PXJ72" s="262"/>
      <c r="PXK72" s="262"/>
      <c r="PXL72" s="262"/>
      <c r="PXM72" s="262"/>
      <c r="PXN72" s="262"/>
      <c r="PXO72" s="262"/>
      <c r="PXP72" s="262"/>
      <c r="PXQ72" s="262"/>
      <c r="PXR72" s="262"/>
      <c r="PXS72" s="1740"/>
      <c r="PXT72" s="1740"/>
      <c r="PXU72" s="1740"/>
      <c r="PXV72" s="349"/>
      <c r="PXW72" s="262"/>
      <c r="PXX72" s="262"/>
      <c r="PXY72" s="262"/>
      <c r="PXZ72" s="350"/>
      <c r="PYA72" s="262"/>
      <c r="PYB72" s="262"/>
      <c r="PYC72" s="262"/>
      <c r="PYD72" s="262"/>
      <c r="PYE72" s="262"/>
      <c r="PYF72" s="262"/>
      <c r="PYG72" s="262"/>
      <c r="PYH72" s="262"/>
      <c r="PYI72" s="262"/>
      <c r="PYJ72" s="1740"/>
      <c r="PYK72" s="1740"/>
      <c r="PYL72" s="1740"/>
      <c r="PYM72" s="349"/>
      <c r="PYN72" s="262"/>
      <c r="PYO72" s="262"/>
      <c r="PYP72" s="262"/>
      <c r="PYQ72" s="350"/>
      <c r="PYR72" s="262"/>
      <c r="PYS72" s="262"/>
      <c r="PYT72" s="262"/>
      <c r="PYU72" s="262"/>
      <c r="PYV72" s="262"/>
      <c r="PYW72" s="262"/>
      <c r="PYX72" s="262"/>
      <c r="PYY72" s="262"/>
      <c r="PYZ72" s="262"/>
      <c r="PZA72" s="1740"/>
      <c r="PZB72" s="1740"/>
      <c r="PZC72" s="1740"/>
      <c r="PZD72" s="349"/>
      <c r="PZE72" s="262"/>
      <c r="PZF72" s="262"/>
      <c r="PZG72" s="262"/>
      <c r="PZH72" s="350"/>
      <c r="PZI72" s="262"/>
      <c r="PZJ72" s="262"/>
      <c r="PZK72" s="262"/>
      <c r="PZL72" s="262"/>
      <c r="PZM72" s="262"/>
      <c r="PZN72" s="262"/>
      <c r="PZO72" s="262"/>
      <c r="PZP72" s="262"/>
      <c r="PZQ72" s="262"/>
      <c r="PZR72" s="1740"/>
      <c r="PZS72" s="1740"/>
      <c r="PZT72" s="1740"/>
      <c r="PZU72" s="349"/>
      <c r="PZV72" s="262"/>
      <c r="PZW72" s="262"/>
      <c r="PZX72" s="262"/>
      <c r="PZY72" s="350"/>
      <c r="PZZ72" s="262"/>
      <c r="QAA72" s="262"/>
      <c r="QAB72" s="262"/>
      <c r="QAC72" s="262"/>
      <c r="QAD72" s="262"/>
      <c r="QAE72" s="262"/>
      <c r="QAF72" s="262"/>
      <c r="QAG72" s="262"/>
      <c r="QAH72" s="262"/>
      <c r="QAI72" s="1740"/>
      <c r="QAJ72" s="1740"/>
      <c r="QAK72" s="1740"/>
      <c r="QAL72" s="349"/>
      <c r="QAM72" s="262"/>
      <c r="QAN72" s="262"/>
      <c r="QAO72" s="262"/>
      <c r="QAP72" s="350"/>
      <c r="QAQ72" s="262"/>
      <c r="QAR72" s="262"/>
      <c r="QAS72" s="262"/>
      <c r="QAT72" s="262"/>
      <c r="QAU72" s="262"/>
      <c r="QAV72" s="262"/>
      <c r="QAW72" s="262"/>
      <c r="QAX72" s="262"/>
      <c r="QAY72" s="262"/>
      <c r="QAZ72" s="1740"/>
      <c r="QBA72" s="1740"/>
      <c r="QBB72" s="1740"/>
      <c r="QBC72" s="349"/>
      <c r="QBD72" s="262"/>
      <c r="QBE72" s="262"/>
      <c r="QBF72" s="262"/>
      <c r="QBG72" s="350"/>
      <c r="QBH72" s="262"/>
      <c r="QBI72" s="262"/>
      <c r="QBJ72" s="262"/>
      <c r="QBK72" s="262"/>
      <c r="QBL72" s="262"/>
      <c r="QBM72" s="262"/>
      <c r="QBN72" s="262"/>
      <c r="QBO72" s="262"/>
      <c r="QBP72" s="262"/>
      <c r="QBQ72" s="1740"/>
      <c r="QBR72" s="1740"/>
      <c r="QBS72" s="1740"/>
      <c r="QBT72" s="349"/>
      <c r="QBU72" s="262"/>
      <c r="QBV72" s="262"/>
      <c r="QBW72" s="262"/>
      <c r="QBX72" s="350"/>
      <c r="QBY72" s="262"/>
      <c r="QBZ72" s="262"/>
      <c r="QCA72" s="262"/>
      <c r="QCB72" s="262"/>
      <c r="QCC72" s="262"/>
      <c r="QCD72" s="262"/>
      <c r="QCE72" s="262"/>
      <c r="QCF72" s="262"/>
      <c r="QCG72" s="262"/>
      <c r="QCH72" s="1740"/>
      <c r="QCI72" s="1740"/>
      <c r="QCJ72" s="1740"/>
      <c r="QCK72" s="349"/>
      <c r="QCL72" s="262"/>
      <c r="QCM72" s="262"/>
      <c r="QCN72" s="262"/>
      <c r="QCO72" s="350"/>
      <c r="QCP72" s="262"/>
      <c r="QCQ72" s="262"/>
      <c r="QCR72" s="262"/>
      <c r="QCS72" s="262"/>
      <c r="QCT72" s="262"/>
      <c r="QCU72" s="262"/>
      <c r="QCV72" s="262"/>
      <c r="QCW72" s="262"/>
      <c r="QCX72" s="262"/>
      <c r="QCY72" s="1740"/>
      <c r="QCZ72" s="1740"/>
      <c r="QDA72" s="1740"/>
      <c r="QDB72" s="349"/>
      <c r="QDC72" s="262"/>
      <c r="QDD72" s="262"/>
      <c r="QDE72" s="262"/>
      <c r="QDF72" s="350"/>
      <c r="QDG72" s="262"/>
      <c r="QDH72" s="262"/>
      <c r="QDI72" s="262"/>
      <c r="QDJ72" s="262"/>
      <c r="QDK72" s="262"/>
      <c r="QDL72" s="262"/>
      <c r="QDM72" s="262"/>
      <c r="QDN72" s="262"/>
      <c r="QDO72" s="262"/>
      <c r="QDP72" s="1740"/>
      <c r="QDQ72" s="1740"/>
      <c r="QDR72" s="1740"/>
      <c r="QDS72" s="349"/>
      <c r="QDT72" s="262"/>
      <c r="QDU72" s="262"/>
      <c r="QDV72" s="262"/>
      <c r="QDW72" s="350"/>
      <c r="QDX72" s="262"/>
      <c r="QDY72" s="262"/>
      <c r="QDZ72" s="262"/>
      <c r="QEA72" s="262"/>
      <c r="QEB72" s="262"/>
      <c r="QEC72" s="262"/>
      <c r="QED72" s="262"/>
      <c r="QEE72" s="262"/>
      <c r="QEF72" s="262"/>
      <c r="QEG72" s="1740"/>
      <c r="QEH72" s="1740"/>
      <c r="QEI72" s="1740"/>
      <c r="QEJ72" s="349"/>
      <c r="QEK72" s="262"/>
      <c r="QEL72" s="262"/>
      <c r="QEM72" s="262"/>
      <c r="QEN72" s="350"/>
      <c r="QEO72" s="262"/>
      <c r="QEP72" s="262"/>
      <c r="QEQ72" s="262"/>
      <c r="QER72" s="262"/>
      <c r="QES72" s="262"/>
      <c r="QET72" s="262"/>
      <c r="QEU72" s="262"/>
      <c r="QEV72" s="262"/>
      <c r="QEW72" s="262"/>
      <c r="QEX72" s="1740"/>
      <c r="QEY72" s="1740"/>
      <c r="QEZ72" s="1740"/>
      <c r="QFA72" s="349"/>
      <c r="QFB72" s="262"/>
      <c r="QFC72" s="262"/>
      <c r="QFD72" s="262"/>
      <c r="QFE72" s="350"/>
      <c r="QFF72" s="262"/>
      <c r="QFG72" s="262"/>
      <c r="QFH72" s="262"/>
      <c r="QFI72" s="262"/>
      <c r="QFJ72" s="262"/>
      <c r="QFK72" s="262"/>
      <c r="QFL72" s="262"/>
      <c r="QFM72" s="262"/>
      <c r="QFN72" s="262"/>
      <c r="QFO72" s="1740"/>
      <c r="QFP72" s="1740"/>
      <c r="QFQ72" s="1740"/>
      <c r="QFR72" s="349"/>
      <c r="QFS72" s="262"/>
      <c r="QFT72" s="262"/>
      <c r="QFU72" s="262"/>
      <c r="QFV72" s="350"/>
      <c r="QFW72" s="262"/>
      <c r="QFX72" s="262"/>
      <c r="QFY72" s="262"/>
      <c r="QFZ72" s="262"/>
      <c r="QGA72" s="262"/>
      <c r="QGB72" s="262"/>
      <c r="QGC72" s="262"/>
      <c r="QGD72" s="262"/>
      <c r="QGE72" s="262"/>
      <c r="QGF72" s="1740"/>
      <c r="QGG72" s="1740"/>
      <c r="QGH72" s="1740"/>
      <c r="QGI72" s="349"/>
      <c r="QGJ72" s="262"/>
      <c r="QGK72" s="262"/>
      <c r="QGL72" s="262"/>
      <c r="QGM72" s="350"/>
      <c r="QGN72" s="262"/>
      <c r="QGO72" s="262"/>
      <c r="QGP72" s="262"/>
      <c r="QGQ72" s="262"/>
      <c r="QGR72" s="262"/>
      <c r="QGS72" s="262"/>
      <c r="QGT72" s="262"/>
      <c r="QGU72" s="262"/>
      <c r="QGV72" s="262"/>
      <c r="QGW72" s="1740"/>
      <c r="QGX72" s="1740"/>
      <c r="QGY72" s="1740"/>
      <c r="QGZ72" s="349"/>
      <c r="QHA72" s="262"/>
      <c r="QHB72" s="262"/>
      <c r="QHC72" s="262"/>
      <c r="QHD72" s="350"/>
      <c r="QHE72" s="262"/>
      <c r="QHF72" s="262"/>
      <c r="QHG72" s="262"/>
      <c r="QHH72" s="262"/>
      <c r="QHI72" s="262"/>
      <c r="QHJ72" s="262"/>
      <c r="QHK72" s="262"/>
      <c r="QHL72" s="262"/>
      <c r="QHM72" s="262"/>
      <c r="QHN72" s="1740"/>
      <c r="QHO72" s="1740"/>
      <c r="QHP72" s="1740"/>
      <c r="QHQ72" s="349"/>
      <c r="QHR72" s="262"/>
      <c r="QHS72" s="262"/>
      <c r="QHT72" s="262"/>
      <c r="QHU72" s="350"/>
      <c r="QHV72" s="262"/>
      <c r="QHW72" s="262"/>
      <c r="QHX72" s="262"/>
      <c r="QHY72" s="262"/>
      <c r="QHZ72" s="262"/>
      <c r="QIA72" s="262"/>
      <c r="QIB72" s="262"/>
      <c r="QIC72" s="262"/>
      <c r="QID72" s="262"/>
      <c r="QIE72" s="1740"/>
      <c r="QIF72" s="1740"/>
      <c r="QIG72" s="1740"/>
      <c r="QIH72" s="349"/>
      <c r="QII72" s="262"/>
      <c r="QIJ72" s="262"/>
      <c r="QIK72" s="262"/>
      <c r="QIL72" s="350"/>
      <c r="QIM72" s="262"/>
      <c r="QIN72" s="262"/>
      <c r="QIO72" s="262"/>
      <c r="QIP72" s="262"/>
      <c r="QIQ72" s="262"/>
      <c r="QIR72" s="262"/>
      <c r="QIS72" s="262"/>
      <c r="QIT72" s="262"/>
      <c r="QIU72" s="262"/>
      <c r="QIV72" s="1740"/>
      <c r="QIW72" s="1740"/>
      <c r="QIX72" s="1740"/>
      <c r="QIY72" s="349"/>
      <c r="QIZ72" s="262"/>
      <c r="QJA72" s="262"/>
      <c r="QJB72" s="262"/>
      <c r="QJC72" s="350"/>
      <c r="QJD72" s="262"/>
      <c r="QJE72" s="262"/>
      <c r="QJF72" s="262"/>
      <c r="QJG72" s="262"/>
      <c r="QJH72" s="262"/>
      <c r="QJI72" s="262"/>
      <c r="QJJ72" s="262"/>
      <c r="QJK72" s="262"/>
      <c r="QJL72" s="262"/>
      <c r="QJM72" s="1740"/>
      <c r="QJN72" s="1740"/>
      <c r="QJO72" s="1740"/>
      <c r="QJP72" s="349"/>
      <c r="QJQ72" s="262"/>
      <c r="QJR72" s="262"/>
      <c r="QJS72" s="262"/>
      <c r="QJT72" s="350"/>
      <c r="QJU72" s="262"/>
      <c r="QJV72" s="262"/>
      <c r="QJW72" s="262"/>
      <c r="QJX72" s="262"/>
      <c r="QJY72" s="262"/>
      <c r="QJZ72" s="262"/>
      <c r="QKA72" s="262"/>
      <c r="QKB72" s="262"/>
      <c r="QKC72" s="262"/>
      <c r="QKD72" s="1740"/>
      <c r="QKE72" s="1740"/>
      <c r="QKF72" s="1740"/>
      <c r="QKG72" s="349"/>
      <c r="QKH72" s="262"/>
      <c r="QKI72" s="262"/>
      <c r="QKJ72" s="262"/>
      <c r="QKK72" s="350"/>
      <c r="QKL72" s="262"/>
      <c r="QKM72" s="262"/>
      <c r="QKN72" s="262"/>
      <c r="QKO72" s="262"/>
      <c r="QKP72" s="262"/>
      <c r="QKQ72" s="262"/>
      <c r="QKR72" s="262"/>
      <c r="QKS72" s="262"/>
      <c r="QKT72" s="262"/>
      <c r="QKU72" s="1740"/>
      <c r="QKV72" s="1740"/>
      <c r="QKW72" s="1740"/>
      <c r="QKX72" s="349"/>
      <c r="QKY72" s="262"/>
      <c r="QKZ72" s="262"/>
      <c r="QLA72" s="262"/>
      <c r="QLB72" s="350"/>
      <c r="QLC72" s="262"/>
      <c r="QLD72" s="262"/>
      <c r="QLE72" s="262"/>
      <c r="QLF72" s="262"/>
      <c r="QLG72" s="262"/>
      <c r="QLH72" s="262"/>
      <c r="QLI72" s="262"/>
      <c r="QLJ72" s="262"/>
      <c r="QLK72" s="262"/>
      <c r="QLL72" s="1740"/>
      <c r="QLM72" s="1740"/>
      <c r="QLN72" s="1740"/>
      <c r="QLO72" s="349"/>
      <c r="QLP72" s="262"/>
      <c r="QLQ72" s="262"/>
      <c r="QLR72" s="262"/>
      <c r="QLS72" s="350"/>
      <c r="QLT72" s="262"/>
      <c r="QLU72" s="262"/>
      <c r="QLV72" s="262"/>
      <c r="QLW72" s="262"/>
      <c r="QLX72" s="262"/>
      <c r="QLY72" s="262"/>
      <c r="QLZ72" s="262"/>
      <c r="QMA72" s="262"/>
      <c r="QMB72" s="262"/>
      <c r="QMC72" s="1740"/>
      <c r="QMD72" s="1740"/>
      <c r="QME72" s="1740"/>
      <c r="QMF72" s="349"/>
      <c r="QMG72" s="262"/>
      <c r="QMH72" s="262"/>
      <c r="QMI72" s="262"/>
      <c r="QMJ72" s="350"/>
      <c r="QMK72" s="262"/>
      <c r="QML72" s="262"/>
      <c r="QMM72" s="262"/>
      <c r="QMN72" s="262"/>
      <c r="QMO72" s="262"/>
      <c r="QMP72" s="262"/>
      <c r="QMQ72" s="262"/>
      <c r="QMR72" s="262"/>
      <c r="QMS72" s="262"/>
      <c r="QMT72" s="1740"/>
      <c r="QMU72" s="1740"/>
      <c r="QMV72" s="1740"/>
      <c r="QMW72" s="349"/>
      <c r="QMX72" s="262"/>
      <c r="QMY72" s="262"/>
      <c r="QMZ72" s="262"/>
      <c r="QNA72" s="350"/>
      <c r="QNB72" s="262"/>
      <c r="QNC72" s="262"/>
      <c r="QND72" s="262"/>
      <c r="QNE72" s="262"/>
      <c r="QNF72" s="262"/>
      <c r="QNG72" s="262"/>
      <c r="QNH72" s="262"/>
      <c r="QNI72" s="262"/>
      <c r="QNJ72" s="262"/>
      <c r="QNK72" s="1740"/>
      <c r="QNL72" s="1740"/>
      <c r="QNM72" s="1740"/>
      <c r="QNN72" s="349"/>
      <c r="QNO72" s="262"/>
      <c r="QNP72" s="262"/>
      <c r="QNQ72" s="262"/>
      <c r="QNR72" s="350"/>
      <c r="QNS72" s="262"/>
      <c r="QNT72" s="262"/>
      <c r="QNU72" s="262"/>
      <c r="QNV72" s="262"/>
      <c r="QNW72" s="262"/>
      <c r="QNX72" s="262"/>
      <c r="QNY72" s="262"/>
      <c r="QNZ72" s="262"/>
      <c r="QOA72" s="262"/>
      <c r="QOB72" s="1740"/>
      <c r="QOC72" s="1740"/>
      <c r="QOD72" s="1740"/>
      <c r="QOE72" s="349"/>
      <c r="QOF72" s="262"/>
      <c r="QOG72" s="262"/>
      <c r="QOH72" s="262"/>
      <c r="QOI72" s="350"/>
      <c r="QOJ72" s="262"/>
      <c r="QOK72" s="262"/>
      <c r="QOL72" s="262"/>
      <c r="QOM72" s="262"/>
      <c r="QON72" s="262"/>
      <c r="QOO72" s="262"/>
      <c r="QOP72" s="262"/>
      <c r="QOQ72" s="262"/>
      <c r="QOR72" s="262"/>
      <c r="QOS72" s="1740"/>
      <c r="QOT72" s="1740"/>
      <c r="QOU72" s="1740"/>
      <c r="QOV72" s="349"/>
      <c r="QOW72" s="262"/>
      <c r="QOX72" s="262"/>
      <c r="QOY72" s="262"/>
      <c r="QOZ72" s="350"/>
      <c r="QPA72" s="262"/>
      <c r="QPB72" s="262"/>
      <c r="QPC72" s="262"/>
      <c r="QPD72" s="262"/>
      <c r="QPE72" s="262"/>
      <c r="QPF72" s="262"/>
      <c r="QPG72" s="262"/>
      <c r="QPH72" s="262"/>
      <c r="QPI72" s="262"/>
      <c r="QPJ72" s="1740"/>
      <c r="QPK72" s="1740"/>
      <c r="QPL72" s="1740"/>
      <c r="QPM72" s="349"/>
      <c r="QPN72" s="262"/>
      <c r="QPO72" s="262"/>
      <c r="QPP72" s="262"/>
      <c r="QPQ72" s="350"/>
      <c r="QPR72" s="262"/>
      <c r="QPS72" s="262"/>
      <c r="QPT72" s="262"/>
      <c r="QPU72" s="262"/>
      <c r="QPV72" s="262"/>
      <c r="QPW72" s="262"/>
      <c r="QPX72" s="262"/>
      <c r="QPY72" s="262"/>
      <c r="QPZ72" s="262"/>
      <c r="QQA72" s="1740"/>
      <c r="QQB72" s="1740"/>
      <c r="QQC72" s="1740"/>
      <c r="QQD72" s="349"/>
      <c r="QQE72" s="262"/>
      <c r="QQF72" s="262"/>
      <c r="QQG72" s="262"/>
      <c r="QQH72" s="350"/>
      <c r="QQI72" s="262"/>
      <c r="QQJ72" s="262"/>
      <c r="QQK72" s="262"/>
      <c r="QQL72" s="262"/>
      <c r="QQM72" s="262"/>
      <c r="QQN72" s="262"/>
      <c r="QQO72" s="262"/>
      <c r="QQP72" s="262"/>
      <c r="QQQ72" s="262"/>
      <c r="QQR72" s="1740"/>
      <c r="QQS72" s="1740"/>
      <c r="QQT72" s="1740"/>
      <c r="QQU72" s="349"/>
      <c r="QQV72" s="262"/>
      <c r="QQW72" s="262"/>
      <c r="QQX72" s="262"/>
      <c r="QQY72" s="350"/>
      <c r="QQZ72" s="262"/>
      <c r="QRA72" s="262"/>
      <c r="QRB72" s="262"/>
      <c r="QRC72" s="262"/>
      <c r="QRD72" s="262"/>
      <c r="QRE72" s="262"/>
      <c r="QRF72" s="262"/>
      <c r="QRG72" s="262"/>
      <c r="QRH72" s="262"/>
      <c r="QRI72" s="1740"/>
      <c r="QRJ72" s="1740"/>
      <c r="QRK72" s="1740"/>
      <c r="QRL72" s="349"/>
      <c r="QRM72" s="262"/>
      <c r="QRN72" s="262"/>
      <c r="QRO72" s="262"/>
      <c r="QRP72" s="350"/>
      <c r="QRQ72" s="262"/>
      <c r="QRR72" s="262"/>
      <c r="QRS72" s="262"/>
      <c r="QRT72" s="262"/>
      <c r="QRU72" s="262"/>
      <c r="QRV72" s="262"/>
      <c r="QRW72" s="262"/>
      <c r="QRX72" s="262"/>
      <c r="QRY72" s="262"/>
      <c r="QRZ72" s="1740"/>
      <c r="QSA72" s="1740"/>
      <c r="QSB72" s="1740"/>
      <c r="QSC72" s="349"/>
      <c r="QSD72" s="262"/>
      <c r="QSE72" s="262"/>
      <c r="QSF72" s="262"/>
      <c r="QSG72" s="350"/>
      <c r="QSH72" s="262"/>
      <c r="QSI72" s="262"/>
      <c r="QSJ72" s="262"/>
      <c r="QSK72" s="262"/>
      <c r="QSL72" s="262"/>
      <c r="QSM72" s="262"/>
      <c r="QSN72" s="262"/>
      <c r="QSO72" s="262"/>
      <c r="QSP72" s="262"/>
      <c r="QSQ72" s="1740"/>
      <c r="QSR72" s="1740"/>
      <c r="QSS72" s="1740"/>
      <c r="QST72" s="349"/>
      <c r="QSU72" s="262"/>
      <c r="QSV72" s="262"/>
      <c r="QSW72" s="262"/>
      <c r="QSX72" s="350"/>
      <c r="QSY72" s="262"/>
      <c r="QSZ72" s="262"/>
      <c r="QTA72" s="262"/>
      <c r="QTB72" s="262"/>
      <c r="QTC72" s="262"/>
      <c r="QTD72" s="262"/>
      <c r="QTE72" s="262"/>
      <c r="QTF72" s="262"/>
      <c r="QTG72" s="262"/>
      <c r="QTH72" s="1740"/>
      <c r="QTI72" s="1740"/>
      <c r="QTJ72" s="1740"/>
      <c r="QTK72" s="349"/>
      <c r="QTL72" s="262"/>
      <c r="QTM72" s="262"/>
      <c r="QTN72" s="262"/>
      <c r="QTO72" s="350"/>
      <c r="QTP72" s="262"/>
      <c r="QTQ72" s="262"/>
      <c r="QTR72" s="262"/>
      <c r="QTS72" s="262"/>
      <c r="QTT72" s="262"/>
      <c r="QTU72" s="262"/>
      <c r="QTV72" s="262"/>
      <c r="QTW72" s="262"/>
      <c r="QTX72" s="262"/>
      <c r="QTY72" s="1740"/>
      <c r="QTZ72" s="1740"/>
      <c r="QUA72" s="1740"/>
      <c r="QUB72" s="349"/>
      <c r="QUC72" s="262"/>
      <c r="QUD72" s="262"/>
      <c r="QUE72" s="262"/>
      <c r="QUF72" s="350"/>
      <c r="QUG72" s="262"/>
      <c r="QUH72" s="262"/>
      <c r="QUI72" s="262"/>
      <c r="QUJ72" s="262"/>
      <c r="QUK72" s="262"/>
      <c r="QUL72" s="262"/>
      <c r="QUM72" s="262"/>
      <c r="QUN72" s="262"/>
      <c r="QUO72" s="262"/>
      <c r="QUP72" s="1740"/>
      <c r="QUQ72" s="1740"/>
      <c r="QUR72" s="1740"/>
      <c r="QUS72" s="349"/>
      <c r="QUT72" s="262"/>
      <c r="QUU72" s="262"/>
      <c r="QUV72" s="262"/>
      <c r="QUW72" s="350"/>
      <c r="QUX72" s="262"/>
      <c r="QUY72" s="262"/>
      <c r="QUZ72" s="262"/>
      <c r="QVA72" s="262"/>
      <c r="QVB72" s="262"/>
      <c r="QVC72" s="262"/>
      <c r="QVD72" s="262"/>
      <c r="QVE72" s="262"/>
      <c r="QVF72" s="262"/>
      <c r="QVG72" s="1740"/>
      <c r="QVH72" s="1740"/>
      <c r="QVI72" s="1740"/>
      <c r="QVJ72" s="349"/>
      <c r="QVK72" s="262"/>
      <c r="QVL72" s="262"/>
      <c r="QVM72" s="262"/>
      <c r="QVN72" s="350"/>
      <c r="QVO72" s="262"/>
      <c r="QVP72" s="262"/>
      <c r="QVQ72" s="262"/>
      <c r="QVR72" s="262"/>
      <c r="QVS72" s="262"/>
      <c r="QVT72" s="262"/>
      <c r="QVU72" s="262"/>
      <c r="QVV72" s="262"/>
      <c r="QVW72" s="262"/>
      <c r="QVX72" s="1740"/>
      <c r="QVY72" s="1740"/>
      <c r="QVZ72" s="1740"/>
      <c r="QWA72" s="349"/>
      <c r="QWB72" s="262"/>
      <c r="QWC72" s="262"/>
      <c r="QWD72" s="262"/>
      <c r="QWE72" s="350"/>
      <c r="QWF72" s="262"/>
      <c r="QWG72" s="262"/>
      <c r="QWH72" s="262"/>
      <c r="QWI72" s="262"/>
      <c r="QWJ72" s="262"/>
      <c r="QWK72" s="262"/>
      <c r="QWL72" s="262"/>
      <c r="QWM72" s="262"/>
      <c r="QWN72" s="262"/>
      <c r="QWO72" s="1740"/>
      <c r="QWP72" s="1740"/>
      <c r="QWQ72" s="1740"/>
      <c r="QWR72" s="349"/>
      <c r="QWS72" s="262"/>
      <c r="QWT72" s="262"/>
      <c r="QWU72" s="262"/>
      <c r="QWV72" s="350"/>
      <c r="QWW72" s="262"/>
      <c r="QWX72" s="262"/>
      <c r="QWY72" s="262"/>
      <c r="QWZ72" s="262"/>
      <c r="QXA72" s="262"/>
      <c r="QXB72" s="262"/>
      <c r="QXC72" s="262"/>
      <c r="QXD72" s="262"/>
      <c r="QXE72" s="262"/>
      <c r="QXF72" s="1740"/>
      <c r="QXG72" s="1740"/>
      <c r="QXH72" s="1740"/>
      <c r="QXI72" s="349"/>
      <c r="QXJ72" s="262"/>
      <c r="QXK72" s="262"/>
      <c r="QXL72" s="262"/>
      <c r="QXM72" s="350"/>
      <c r="QXN72" s="262"/>
      <c r="QXO72" s="262"/>
      <c r="QXP72" s="262"/>
      <c r="QXQ72" s="262"/>
      <c r="QXR72" s="262"/>
      <c r="QXS72" s="262"/>
      <c r="QXT72" s="262"/>
      <c r="QXU72" s="262"/>
      <c r="QXV72" s="262"/>
      <c r="QXW72" s="1740"/>
      <c r="QXX72" s="1740"/>
      <c r="QXY72" s="1740"/>
      <c r="QXZ72" s="349"/>
      <c r="QYA72" s="262"/>
      <c r="QYB72" s="262"/>
      <c r="QYC72" s="262"/>
      <c r="QYD72" s="350"/>
      <c r="QYE72" s="262"/>
      <c r="QYF72" s="262"/>
      <c r="QYG72" s="262"/>
      <c r="QYH72" s="262"/>
      <c r="QYI72" s="262"/>
      <c r="QYJ72" s="262"/>
      <c r="QYK72" s="262"/>
      <c r="QYL72" s="262"/>
      <c r="QYM72" s="262"/>
      <c r="QYN72" s="1740"/>
      <c r="QYO72" s="1740"/>
      <c r="QYP72" s="1740"/>
      <c r="QYQ72" s="349"/>
      <c r="QYR72" s="262"/>
      <c r="QYS72" s="262"/>
      <c r="QYT72" s="262"/>
      <c r="QYU72" s="350"/>
      <c r="QYV72" s="262"/>
      <c r="QYW72" s="262"/>
      <c r="QYX72" s="262"/>
      <c r="QYY72" s="262"/>
      <c r="QYZ72" s="262"/>
      <c r="QZA72" s="262"/>
      <c r="QZB72" s="262"/>
      <c r="QZC72" s="262"/>
      <c r="QZD72" s="262"/>
      <c r="QZE72" s="1740"/>
      <c r="QZF72" s="1740"/>
      <c r="QZG72" s="1740"/>
      <c r="QZH72" s="349"/>
      <c r="QZI72" s="262"/>
      <c r="QZJ72" s="262"/>
      <c r="QZK72" s="262"/>
      <c r="QZL72" s="350"/>
      <c r="QZM72" s="262"/>
      <c r="QZN72" s="262"/>
      <c r="QZO72" s="262"/>
      <c r="QZP72" s="262"/>
      <c r="QZQ72" s="262"/>
      <c r="QZR72" s="262"/>
      <c r="QZS72" s="262"/>
      <c r="QZT72" s="262"/>
      <c r="QZU72" s="262"/>
      <c r="QZV72" s="1740"/>
      <c r="QZW72" s="1740"/>
      <c r="QZX72" s="1740"/>
      <c r="QZY72" s="349"/>
      <c r="QZZ72" s="262"/>
      <c r="RAA72" s="262"/>
      <c r="RAB72" s="262"/>
      <c r="RAC72" s="350"/>
      <c r="RAD72" s="262"/>
      <c r="RAE72" s="262"/>
      <c r="RAF72" s="262"/>
      <c r="RAG72" s="262"/>
      <c r="RAH72" s="262"/>
      <c r="RAI72" s="262"/>
      <c r="RAJ72" s="262"/>
      <c r="RAK72" s="262"/>
      <c r="RAL72" s="262"/>
      <c r="RAM72" s="1740"/>
      <c r="RAN72" s="1740"/>
      <c r="RAO72" s="1740"/>
      <c r="RAP72" s="349"/>
      <c r="RAQ72" s="262"/>
      <c r="RAR72" s="262"/>
      <c r="RAS72" s="262"/>
      <c r="RAT72" s="350"/>
      <c r="RAU72" s="262"/>
      <c r="RAV72" s="262"/>
      <c r="RAW72" s="262"/>
      <c r="RAX72" s="262"/>
      <c r="RAY72" s="262"/>
      <c r="RAZ72" s="262"/>
      <c r="RBA72" s="262"/>
      <c r="RBB72" s="262"/>
      <c r="RBC72" s="262"/>
      <c r="RBD72" s="1740"/>
      <c r="RBE72" s="1740"/>
      <c r="RBF72" s="1740"/>
      <c r="RBG72" s="349"/>
      <c r="RBH72" s="262"/>
      <c r="RBI72" s="262"/>
      <c r="RBJ72" s="262"/>
      <c r="RBK72" s="350"/>
      <c r="RBL72" s="262"/>
      <c r="RBM72" s="262"/>
      <c r="RBN72" s="262"/>
      <c r="RBO72" s="262"/>
      <c r="RBP72" s="262"/>
      <c r="RBQ72" s="262"/>
      <c r="RBR72" s="262"/>
      <c r="RBS72" s="262"/>
      <c r="RBT72" s="262"/>
      <c r="RBU72" s="1740"/>
      <c r="RBV72" s="1740"/>
      <c r="RBW72" s="1740"/>
      <c r="RBX72" s="349"/>
      <c r="RBY72" s="262"/>
      <c r="RBZ72" s="262"/>
      <c r="RCA72" s="262"/>
      <c r="RCB72" s="350"/>
      <c r="RCC72" s="262"/>
      <c r="RCD72" s="262"/>
      <c r="RCE72" s="262"/>
      <c r="RCF72" s="262"/>
      <c r="RCG72" s="262"/>
      <c r="RCH72" s="262"/>
      <c r="RCI72" s="262"/>
      <c r="RCJ72" s="262"/>
      <c r="RCK72" s="262"/>
      <c r="RCL72" s="1740"/>
      <c r="RCM72" s="1740"/>
      <c r="RCN72" s="1740"/>
      <c r="RCO72" s="349"/>
      <c r="RCP72" s="262"/>
      <c r="RCQ72" s="262"/>
      <c r="RCR72" s="262"/>
      <c r="RCS72" s="350"/>
      <c r="RCT72" s="262"/>
      <c r="RCU72" s="262"/>
      <c r="RCV72" s="262"/>
      <c r="RCW72" s="262"/>
      <c r="RCX72" s="262"/>
      <c r="RCY72" s="262"/>
      <c r="RCZ72" s="262"/>
      <c r="RDA72" s="262"/>
      <c r="RDB72" s="262"/>
      <c r="RDC72" s="1740"/>
      <c r="RDD72" s="1740"/>
      <c r="RDE72" s="1740"/>
      <c r="RDF72" s="349"/>
      <c r="RDG72" s="262"/>
      <c r="RDH72" s="262"/>
      <c r="RDI72" s="262"/>
      <c r="RDJ72" s="350"/>
      <c r="RDK72" s="262"/>
      <c r="RDL72" s="262"/>
      <c r="RDM72" s="262"/>
      <c r="RDN72" s="262"/>
      <c r="RDO72" s="262"/>
      <c r="RDP72" s="262"/>
      <c r="RDQ72" s="262"/>
      <c r="RDR72" s="262"/>
      <c r="RDS72" s="262"/>
      <c r="RDT72" s="1740"/>
      <c r="RDU72" s="1740"/>
      <c r="RDV72" s="1740"/>
      <c r="RDW72" s="349"/>
      <c r="RDX72" s="262"/>
      <c r="RDY72" s="262"/>
      <c r="RDZ72" s="262"/>
      <c r="REA72" s="350"/>
      <c r="REB72" s="262"/>
      <c r="REC72" s="262"/>
      <c r="RED72" s="262"/>
      <c r="REE72" s="262"/>
      <c r="REF72" s="262"/>
      <c r="REG72" s="262"/>
      <c r="REH72" s="262"/>
      <c r="REI72" s="262"/>
      <c r="REJ72" s="262"/>
      <c r="REK72" s="1740"/>
      <c r="REL72" s="1740"/>
      <c r="REM72" s="1740"/>
      <c r="REN72" s="349"/>
      <c r="REO72" s="262"/>
      <c r="REP72" s="262"/>
      <c r="REQ72" s="262"/>
      <c r="RER72" s="350"/>
      <c r="RES72" s="262"/>
      <c r="RET72" s="262"/>
      <c r="REU72" s="262"/>
      <c r="REV72" s="262"/>
      <c r="REW72" s="262"/>
      <c r="REX72" s="262"/>
      <c r="REY72" s="262"/>
      <c r="REZ72" s="262"/>
      <c r="RFA72" s="262"/>
      <c r="RFB72" s="1740"/>
      <c r="RFC72" s="1740"/>
      <c r="RFD72" s="1740"/>
      <c r="RFE72" s="349"/>
      <c r="RFF72" s="262"/>
      <c r="RFG72" s="262"/>
      <c r="RFH72" s="262"/>
      <c r="RFI72" s="350"/>
      <c r="RFJ72" s="262"/>
      <c r="RFK72" s="262"/>
      <c r="RFL72" s="262"/>
      <c r="RFM72" s="262"/>
      <c r="RFN72" s="262"/>
      <c r="RFO72" s="262"/>
      <c r="RFP72" s="262"/>
      <c r="RFQ72" s="262"/>
      <c r="RFR72" s="262"/>
      <c r="RFS72" s="1740"/>
      <c r="RFT72" s="1740"/>
      <c r="RFU72" s="1740"/>
      <c r="RFV72" s="349"/>
      <c r="RFW72" s="262"/>
      <c r="RFX72" s="262"/>
      <c r="RFY72" s="262"/>
      <c r="RFZ72" s="350"/>
      <c r="RGA72" s="262"/>
      <c r="RGB72" s="262"/>
      <c r="RGC72" s="262"/>
      <c r="RGD72" s="262"/>
      <c r="RGE72" s="262"/>
      <c r="RGF72" s="262"/>
      <c r="RGG72" s="262"/>
      <c r="RGH72" s="262"/>
      <c r="RGI72" s="262"/>
      <c r="RGJ72" s="1740"/>
      <c r="RGK72" s="1740"/>
      <c r="RGL72" s="1740"/>
      <c r="RGM72" s="349"/>
      <c r="RGN72" s="262"/>
      <c r="RGO72" s="262"/>
      <c r="RGP72" s="262"/>
      <c r="RGQ72" s="350"/>
      <c r="RGR72" s="262"/>
      <c r="RGS72" s="262"/>
      <c r="RGT72" s="262"/>
      <c r="RGU72" s="262"/>
      <c r="RGV72" s="262"/>
      <c r="RGW72" s="262"/>
      <c r="RGX72" s="262"/>
      <c r="RGY72" s="262"/>
      <c r="RGZ72" s="262"/>
      <c r="RHA72" s="1740"/>
      <c r="RHB72" s="1740"/>
      <c r="RHC72" s="1740"/>
      <c r="RHD72" s="349"/>
      <c r="RHE72" s="262"/>
      <c r="RHF72" s="262"/>
      <c r="RHG72" s="262"/>
      <c r="RHH72" s="350"/>
      <c r="RHI72" s="262"/>
      <c r="RHJ72" s="262"/>
      <c r="RHK72" s="262"/>
      <c r="RHL72" s="262"/>
      <c r="RHM72" s="262"/>
      <c r="RHN72" s="262"/>
      <c r="RHO72" s="262"/>
      <c r="RHP72" s="262"/>
      <c r="RHQ72" s="262"/>
      <c r="RHR72" s="1740"/>
      <c r="RHS72" s="1740"/>
      <c r="RHT72" s="1740"/>
      <c r="RHU72" s="349"/>
      <c r="RHV72" s="262"/>
      <c r="RHW72" s="262"/>
      <c r="RHX72" s="262"/>
      <c r="RHY72" s="350"/>
      <c r="RHZ72" s="262"/>
      <c r="RIA72" s="262"/>
      <c r="RIB72" s="262"/>
      <c r="RIC72" s="262"/>
      <c r="RID72" s="262"/>
      <c r="RIE72" s="262"/>
      <c r="RIF72" s="262"/>
      <c r="RIG72" s="262"/>
      <c r="RIH72" s="262"/>
      <c r="RII72" s="1740"/>
      <c r="RIJ72" s="1740"/>
      <c r="RIK72" s="1740"/>
      <c r="RIL72" s="349"/>
      <c r="RIM72" s="262"/>
      <c r="RIN72" s="262"/>
      <c r="RIO72" s="262"/>
      <c r="RIP72" s="350"/>
      <c r="RIQ72" s="262"/>
      <c r="RIR72" s="262"/>
      <c r="RIS72" s="262"/>
      <c r="RIT72" s="262"/>
      <c r="RIU72" s="262"/>
      <c r="RIV72" s="262"/>
      <c r="RIW72" s="262"/>
      <c r="RIX72" s="262"/>
      <c r="RIY72" s="262"/>
      <c r="RIZ72" s="1740"/>
      <c r="RJA72" s="1740"/>
      <c r="RJB72" s="1740"/>
      <c r="RJC72" s="349"/>
      <c r="RJD72" s="262"/>
      <c r="RJE72" s="262"/>
      <c r="RJF72" s="262"/>
      <c r="RJG72" s="350"/>
      <c r="RJH72" s="262"/>
      <c r="RJI72" s="262"/>
      <c r="RJJ72" s="262"/>
      <c r="RJK72" s="262"/>
      <c r="RJL72" s="262"/>
      <c r="RJM72" s="262"/>
      <c r="RJN72" s="262"/>
      <c r="RJO72" s="262"/>
      <c r="RJP72" s="262"/>
      <c r="RJQ72" s="1740"/>
      <c r="RJR72" s="1740"/>
      <c r="RJS72" s="1740"/>
      <c r="RJT72" s="349"/>
      <c r="RJU72" s="262"/>
      <c r="RJV72" s="262"/>
      <c r="RJW72" s="262"/>
      <c r="RJX72" s="350"/>
      <c r="RJY72" s="262"/>
      <c r="RJZ72" s="262"/>
      <c r="RKA72" s="262"/>
      <c r="RKB72" s="262"/>
      <c r="RKC72" s="262"/>
      <c r="RKD72" s="262"/>
      <c r="RKE72" s="262"/>
      <c r="RKF72" s="262"/>
      <c r="RKG72" s="262"/>
      <c r="RKH72" s="1740"/>
      <c r="RKI72" s="1740"/>
      <c r="RKJ72" s="1740"/>
      <c r="RKK72" s="349"/>
      <c r="RKL72" s="262"/>
      <c r="RKM72" s="262"/>
      <c r="RKN72" s="262"/>
      <c r="RKO72" s="350"/>
      <c r="RKP72" s="262"/>
      <c r="RKQ72" s="262"/>
      <c r="RKR72" s="262"/>
      <c r="RKS72" s="262"/>
      <c r="RKT72" s="262"/>
      <c r="RKU72" s="262"/>
      <c r="RKV72" s="262"/>
      <c r="RKW72" s="262"/>
      <c r="RKX72" s="262"/>
      <c r="RKY72" s="1740"/>
      <c r="RKZ72" s="1740"/>
      <c r="RLA72" s="1740"/>
      <c r="RLB72" s="349"/>
      <c r="RLC72" s="262"/>
      <c r="RLD72" s="262"/>
      <c r="RLE72" s="262"/>
      <c r="RLF72" s="350"/>
      <c r="RLG72" s="262"/>
      <c r="RLH72" s="262"/>
      <c r="RLI72" s="262"/>
      <c r="RLJ72" s="262"/>
      <c r="RLK72" s="262"/>
      <c r="RLL72" s="262"/>
      <c r="RLM72" s="262"/>
      <c r="RLN72" s="262"/>
      <c r="RLO72" s="262"/>
      <c r="RLP72" s="1740"/>
      <c r="RLQ72" s="1740"/>
      <c r="RLR72" s="1740"/>
      <c r="RLS72" s="349"/>
      <c r="RLT72" s="262"/>
      <c r="RLU72" s="262"/>
      <c r="RLV72" s="262"/>
      <c r="RLW72" s="350"/>
      <c r="RLX72" s="262"/>
      <c r="RLY72" s="262"/>
      <c r="RLZ72" s="262"/>
      <c r="RMA72" s="262"/>
      <c r="RMB72" s="262"/>
      <c r="RMC72" s="262"/>
      <c r="RMD72" s="262"/>
      <c r="RME72" s="262"/>
      <c r="RMF72" s="262"/>
      <c r="RMG72" s="1740"/>
      <c r="RMH72" s="1740"/>
      <c r="RMI72" s="1740"/>
      <c r="RMJ72" s="349"/>
      <c r="RMK72" s="262"/>
      <c r="RML72" s="262"/>
      <c r="RMM72" s="262"/>
      <c r="RMN72" s="350"/>
      <c r="RMO72" s="262"/>
      <c r="RMP72" s="262"/>
      <c r="RMQ72" s="262"/>
      <c r="RMR72" s="262"/>
      <c r="RMS72" s="262"/>
      <c r="RMT72" s="262"/>
      <c r="RMU72" s="262"/>
      <c r="RMV72" s="262"/>
      <c r="RMW72" s="262"/>
      <c r="RMX72" s="1740"/>
      <c r="RMY72" s="1740"/>
      <c r="RMZ72" s="1740"/>
      <c r="RNA72" s="349"/>
      <c r="RNB72" s="262"/>
      <c r="RNC72" s="262"/>
      <c r="RND72" s="262"/>
      <c r="RNE72" s="350"/>
      <c r="RNF72" s="262"/>
      <c r="RNG72" s="262"/>
      <c r="RNH72" s="262"/>
      <c r="RNI72" s="262"/>
      <c r="RNJ72" s="262"/>
      <c r="RNK72" s="262"/>
      <c r="RNL72" s="262"/>
      <c r="RNM72" s="262"/>
      <c r="RNN72" s="262"/>
      <c r="RNO72" s="1740"/>
      <c r="RNP72" s="1740"/>
      <c r="RNQ72" s="1740"/>
      <c r="RNR72" s="349"/>
      <c r="RNS72" s="262"/>
      <c r="RNT72" s="262"/>
      <c r="RNU72" s="262"/>
      <c r="RNV72" s="350"/>
      <c r="RNW72" s="262"/>
      <c r="RNX72" s="262"/>
      <c r="RNY72" s="262"/>
      <c r="RNZ72" s="262"/>
      <c r="ROA72" s="262"/>
      <c r="ROB72" s="262"/>
      <c r="ROC72" s="262"/>
      <c r="ROD72" s="262"/>
      <c r="ROE72" s="262"/>
      <c r="ROF72" s="1740"/>
      <c r="ROG72" s="1740"/>
      <c r="ROH72" s="1740"/>
      <c r="ROI72" s="349"/>
      <c r="ROJ72" s="262"/>
      <c r="ROK72" s="262"/>
      <c r="ROL72" s="262"/>
      <c r="ROM72" s="350"/>
      <c r="RON72" s="262"/>
      <c r="ROO72" s="262"/>
      <c r="ROP72" s="262"/>
      <c r="ROQ72" s="262"/>
      <c r="ROR72" s="262"/>
      <c r="ROS72" s="262"/>
      <c r="ROT72" s="262"/>
      <c r="ROU72" s="262"/>
      <c r="ROV72" s="262"/>
      <c r="ROW72" s="1740"/>
      <c r="ROX72" s="1740"/>
      <c r="ROY72" s="1740"/>
      <c r="ROZ72" s="349"/>
      <c r="RPA72" s="262"/>
      <c r="RPB72" s="262"/>
      <c r="RPC72" s="262"/>
      <c r="RPD72" s="350"/>
      <c r="RPE72" s="262"/>
      <c r="RPF72" s="262"/>
      <c r="RPG72" s="262"/>
      <c r="RPH72" s="262"/>
      <c r="RPI72" s="262"/>
      <c r="RPJ72" s="262"/>
      <c r="RPK72" s="262"/>
      <c r="RPL72" s="262"/>
      <c r="RPM72" s="262"/>
      <c r="RPN72" s="1740"/>
      <c r="RPO72" s="1740"/>
      <c r="RPP72" s="1740"/>
      <c r="RPQ72" s="349"/>
      <c r="RPR72" s="262"/>
      <c r="RPS72" s="262"/>
      <c r="RPT72" s="262"/>
      <c r="RPU72" s="350"/>
      <c r="RPV72" s="262"/>
      <c r="RPW72" s="262"/>
      <c r="RPX72" s="262"/>
      <c r="RPY72" s="262"/>
      <c r="RPZ72" s="262"/>
      <c r="RQA72" s="262"/>
      <c r="RQB72" s="262"/>
      <c r="RQC72" s="262"/>
      <c r="RQD72" s="262"/>
      <c r="RQE72" s="1740"/>
      <c r="RQF72" s="1740"/>
      <c r="RQG72" s="1740"/>
      <c r="RQH72" s="349"/>
      <c r="RQI72" s="262"/>
      <c r="RQJ72" s="262"/>
      <c r="RQK72" s="262"/>
      <c r="RQL72" s="350"/>
      <c r="RQM72" s="262"/>
      <c r="RQN72" s="262"/>
      <c r="RQO72" s="262"/>
      <c r="RQP72" s="262"/>
      <c r="RQQ72" s="262"/>
      <c r="RQR72" s="262"/>
      <c r="RQS72" s="262"/>
      <c r="RQT72" s="262"/>
      <c r="RQU72" s="262"/>
      <c r="RQV72" s="1740"/>
      <c r="RQW72" s="1740"/>
      <c r="RQX72" s="1740"/>
      <c r="RQY72" s="349"/>
      <c r="RQZ72" s="262"/>
      <c r="RRA72" s="262"/>
      <c r="RRB72" s="262"/>
      <c r="RRC72" s="350"/>
      <c r="RRD72" s="262"/>
      <c r="RRE72" s="262"/>
      <c r="RRF72" s="262"/>
      <c r="RRG72" s="262"/>
      <c r="RRH72" s="262"/>
      <c r="RRI72" s="262"/>
      <c r="RRJ72" s="262"/>
      <c r="RRK72" s="262"/>
      <c r="RRL72" s="262"/>
      <c r="RRM72" s="1740"/>
      <c r="RRN72" s="1740"/>
      <c r="RRO72" s="1740"/>
      <c r="RRP72" s="349"/>
      <c r="RRQ72" s="262"/>
      <c r="RRR72" s="262"/>
      <c r="RRS72" s="262"/>
      <c r="RRT72" s="350"/>
      <c r="RRU72" s="262"/>
      <c r="RRV72" s="262"/>
      <c r="RRW72" s="262"/>
      <c r="RRX72" s="262"/>
      <c r="RRY72" s="262"/>
      <c r="RRZ72" s="262"/>
      <c r="RSA72" s="262"/>
      <c r="RSB72" s="262"/>
      <c r="RSC72" s="262"/>
      <c r="RSD72" s="1740"/>
      <c r="RSE72" s="1740"/>
      <c r="RSF72" s="1740"/>
      <c r="RSG72" s="349"/>
      <c r="RSH72" s="262"/>
      <c r="RSI72" s="262"/>
      <c r="RSJ72" s="262"/>
      <c r="RSK72" s="350"/>
      <c r="RSL72" s="262"/>
      <c r="RSM72" s="262"/>
      <c r="RSN72" s="262"/>
      <c r="RSO72" s="262"/>
      <c r="RSP72" s="262"/>
      <c r="RSQ72" s="262"/>
      <c r="RSR72" s="262"/>
      <c r="RSS72" s="262"/>
      <c r="RST72" s="262"/>
      <c r="RSU72" s="1740"/>
      <c r="RSV72" s="1740"/>
      <c r="RSW72" s="1740"/>
      <c r="RSX72" s="349"/>
      <c r="RSY72" s="262"/>
      <c r="RSZ72" s="262"/>
      <c r="RTA72" s="262"/>
      <c r="RTB72" s="350"/>
      <c r="RTC72" s="262"/>
      <c r="RTD72" s="262"/>
      <c r="RTE72" s="262"/>
      <c r="RTF72" s="262"/>
      <c r="RTG72" s="262"/>
      <c r="RTH72" s="262"/>
      <c r="RTI72" s="262"/>
      <c r="RTJ72" s="262"/>
      <c r="RTK72" s="262"/>
      <c r="RTL72" s="1740"/>
      <c r="RTM72" s="1740"/>
      <c r="RTN72" s="1740"/>
      <c r="RTO72" s="349"/>
      <c r="RTP72" s="262"/>
      <c r="RTQ72" s="262"/>
      <c r="RTR72" s="262"/>
      <c r="RTS72" s="350"/>
      <c r="RTT72" s="262"/>
      <c r="RTU72" s="262"/>
      <c r="RTV72" s="262"/>
      <c r="RTW72" s="262"/>
      <c r="RTX72" s="262"/>
      <c r="RTY72" s="262"/>
      <c r="RTZ72" s="262"/>
      <c r="RUA72" s="262"/>
      <c r="RUB72" s="262"/>
      <c r="RUC72" s="1740"/>
      <c r="RUD72" s="1740"/>
      <c r="RUE72" s="1740"/>
      <c r="RUF72" s="349"/>
      <c r="RUG72" s="262"/>
      <c r="RUH72" s="262"/>
      <c r="RUI72" s="262"/>
      <c r="RUJ72" s="350"/>
      <c r="RUK72" s="262"/>
      <c r="RUL72" s="262"/>
      <c r="RUM72" s="262"/>
      <c r="RUN72" s="262"/>
      <c r="RUO72" s="262"/>
      <c r="RUP72" s="262"/>
      <c r="RUQ72" s="262"/>
      <c r="RUR72" s="262"/>
      <c r="RUS72" s="262"/>
      <c r="RUT72" s="1740"/>
      <c r="RUU72" s="1740"/>
      <c r="RUV72" s="1740"/>
      <c r="RUW72" s="349"/>
      <c r="RUX72" s="262"/>
      <c r="RUY72" s="262"/>
      <c r="RUZ72" s="262"/>
      <c r="RVA72" s="350"/>
      <c r="RVB72" s="262"/>
      <c r="RVC72" s="262"/>
      <c r="RVD72" s="262"/>
      <c r="RVE72" s="262"/>
      <c r="RVF72" s="262"/>
      <c r="RVG72" s="262"/>
      <c r="RVH72" s="262"/>
      <c r="RVI72" s="262"/>
      <c r="RVJ72" s="262"/>
      <c r="RVK72" s="1740"/>
      <c r="RVL72" s="1740"/>
      <c r="RVM72" s="1740"/>
      <c r="RVN72" s="349"/>
      <c r="RVO72" s="262"/>
      <c r="RVP72" s="262"/>
      <c r="RVQ72" s="262"/>
      <c r="RVR72" s="350"/>
      <c r="RVS72" s="262"/>
      <c r="RVT72" s="262"/>
      <c r="RVU72" s="262"/>
      <c r="RVV72" s="262"/>
      <c r="RVW72" s="262"/>
      <c r="RVX72" s="262"/>
      <c r="RVY72" s="262"/>
      <c r="RVZ72" s="262"/>
      <c r="RWA72" s="262"/>
      <c r="RWB72" s="1740"/>
      <c r="RWC72" s="1740"/>
      <c r="RWD72" s="1740"/>
      <c r="RWE72" s="349"/>
      <c r="RWF72" s="262"/>
      <c r="RWG72" s="262"/>
      <c r="RWH72" s="262"/>
      <c r="RWI72" s="350"/>
      <c r="RWJ72" s="262"/>
      <c r="RWK72" s="262"/>
      <c r="RWL72" s="262"/>
      <c r="RWM72" s="262"/>
      <c r="RWN72" s="262"/>
      <c r="RWO72" s="262"/>
      <c r="RWP72" s="262"/>
      <c r="RWQ72" s="262"/>
      <c r="RWR72" s="262"/>
      <c r="RWS72" s="1740"/>
      <c r="RWT72" s="1740"/>
      <c r="RWU72" s="1740"/>
      <c r="RWV72" s="349"/>
      <c r="RWW72" s="262"/>
      <c r="RWX72" s="262"/>
      <c r="RWY72" s="262"/>
      <c r="RWZ72" s="350"/>
      <c r="RXA72" s="262"/>
      <c r="RXB72" s="262"/>
      <c r="RXC72" s="262"/>
      <c r="RXD72" s="262"/>
      <c r="RXE72" s="262"/>
      <c r="RXF72" s="262"/>
      <c r="RXG72" s="262"/>
      <c r="RXH72" s="262"/>
      <c r="RXI72" s="262"/>
      <c r="RXJ72" s="1740"/>
      <c r="RXK72" s="1740"/>
      <c r="RXL72" s="1740"/>
      <c r="RXM72" s="349"/>
      <c r="RXN72" s="262"/>
      <c r="RXO72" s="262"/>
      <c r="RXP72" s="262"/>
      <c r="RXQ72" s="350"/>
      <c r="RXR72" s="262"/>
      <c r="RXS72" s="262"/>
      <c r="RXT72" s="262"/>
      <c r="RXU72" s="262"/>
      <c r="RXV72" s="262"/>
      <c r="RXW72" s="262"/>
      <c r="RXX72" s="262"/>
      <c r="RXY72" s="262"/>
      <c r="RXZ72" s="262"/>
      <c r="RYA72" s="1740"/>
      <c r="RYB72" s="1740"/>
      <c r="RYC72" s="1740"/>
      <c r="RYD72" s="349"/>
      <c r="RYE72" s="262"/>
      <c r="RYF72" s="262"/>
      <c r="RYG72" s="262"/>
      <c r="RYH72" s="350"/>
      <c r="RYI72" s="262"/>
      <c r="RYJ72" s="262"/>
      <c r="RYK72" s="262"/>
      <c r="RYL72" s="262"/>
      <c r="RYM72" s="262"/>
      <c r="RYN72" s="262"/>
      <c r="RYO72" s="262"/>
      <c r="RYP72" s="262"/>
      <c r="RYQ72" s="262"/>
      <c r="RYR72" s="1740"/>
      <c r="RYS72" s="1740"/>
      <c r="RYT72" s="1740"/>
      <c r="RYU72" s="349"/>
      <c r="RYV72" s="262"/>
      <c r="RYW72" s="262"/>
      <c r="RYX72" s="262"/>
      <c r="RYY72" s="350"/>
      <c r="RYZ72" s="262"/>
      <c r="RZA72" s="262"/>
      <c r="RZB72" s="262"/>
      <c r="RZC72" s="262"/>
      <c r="RZD72" s="262"/>
      <c r="RZE72" s="262"/>
      <c r="RZF72" s="262"/>
      <c r="RZG72" s="262"/>
      <c r="RZH72" s="262"/>
      <c r="RZI72" s="1740"/>
      <c r="RZJ72" s="1740"/>
      <c r="RZK72" s="1740"/>
      <c r="RZL72" s="349"/>
      <c r="RZM72" s="262"/>
      <c r="RZN72" s="262"/>
      <c r="RZO72" s="262"/>
      <c r="RZP72" s="350"/>
      <c r="RZQ72" s="262"/>
      <c r="RZR72" s="262"/>
      <c r="RZS72" s="262"/>
      <c r="RZT72" s="262"/>
      <c r="RZU72" s="262"/>
      <c r="RZV72" s="262"/>
      <c r="RZW72" s="262"/>
      <c r="RZX72" s="262"/>
      <c r="RZY72" s="262"/>
      <c r="RZZ72" s="1740"/>
      <c r="SAA72" s="1740"/>
      <c r="SAB72" s="1740"/>
      <c r="SAC72" s="349"/>
      <c r="SAD72" s="262"/>
      <c r="SAE72" s="262"/>
      <c r="SAF72" s="262"/>
      <c r="SAG72" s="350"/>
      <c r="SAH72" s="262"/>
      <c r="SAI72" s="262"/>
      <c r="SAJ72" s="262"/>
      <c r="SAK72" s="262"/>
      <c r="SAL72" s="262"/>
      <c r="SAM72" s="262"/>
      <c r="SAN72" s="262"/>
      <c r="SAO72" s="262"/>
      <c r="SAP72" s="262"/>
      <c r="SAQ72" s="1740"/>
      <c r="SAR72" s="1740"/>
      <c r="SAS72" s="1740"/>
      <c r="SAT72" s="349"/>
      <c r="SAU72" s="262"/>
      <c r="SAV72" s="262"/>
      <c r="SAW72" s="262"/>
      <c r="SAX72" s="350"/>
      <c r="SAY72" s="262"/>
      <c r="SAZ72" s="262"/>
      <c r="SBA72" s="262"/>
      <c r="SBB72" s="262"/>
      <c r="SBC72" s="262"/>
      <c r="SBD72" s="262"/>
      <c r="SBE72" s="262"/>
      <c r="SBF72" s="262"/>
      <c r="SBG72" s="262"/>
      <c r="SBH72" s="1740"/>
      <c r="SBI72" s="1740"/>
      <c r="SBJ72" s="1740"/>
      <c r="SBK72" s="349"/>
      <c r="SBL72" s="262"/>
      <c r="SBM72" s="262"/>
      <c r="SBN72" s="262"/>
      <c r="SBO72" s="350"/>
      <c r="SBP72" s="262"/>
      <c r="SBQ72" s="262"/>
      <c r="SBR72" s="262"/>
      <c r="SBS72" s="262"/>
      <c r="SBT72" s="262"/>
      <c r="SBU72" s="262"/>
      <c r="SBV72" s="262"/>
      <c r="SBW72" s="262"/>
      <c r="SBX72" s="262"/>
      <c r="SBY72" s="1740"/>
      <c r="SBZ72" s="1740"/>
      <c r="SCA72" s="1740"/>
      <c r="SCB72" s="349"/>
      <c r="SCC72" s="262"/>
      <c r="SCD72" s="262"/>
      <c r="SCE72" s="262"/>
      <c r="SCF72" s="350"/>
      <c r="SCG72" s="262"/>
      <c r="SCH72" s="262"/>
      <c r="SCI72" s="262"/>
      <c r="SCJ72" s="262"/>
      <c r="SCK72" s="262"/>
      <c r="SCL72" s="262"/>
      <c r="SCM72" s="262"/>
      <c r="SCN72" s="262"/>
      <c r="SCO72" s="262"/>
      <c r="SCP72" s="1740"/>
      <c r="SCQ72" s="1740"/>
      <c r="SCR72" s="1740"/>
      <c r="SCS72" s="349"/>
      <c r="SCT72" s="262"/>
      <c r="SCU72" s="262"/>
      <c r="SCV72" s="262"/>
      <c r="SCW72" s="350"/>
      <c r="SCX72" s="262"/>
      <c r="SCY72" s="262"/>
      <c r="SCZ72" s="262"/>
      <c r="SDA72" s="262"/>
      <c r="SDB72" s="262"/>
      <c r="SDC72" s="262"/>
      <c r="SDD72" s="262"/>
      <c r="SDE72" s="262"/>
      <c r="SDF72" s="262"/>
      <c r="SDG72" s="1740"/>
      <c r="SDH72" s="1740"/>
      <c r="SDI72" s="1740"/>
      <c r="SDJ72" s="349"/>
      <c r="SDK72" s="262"/>
      <c r="SDL72" s="262"/>
      <c r="SDM72" s="262"/>
      <c r="SDN72" s="350"/>
      <c r="SDO72" s="262"/>
      <c r="SDP72" s="262"/>
      <c r="SDQ72" s="262"/>
      <c r="SDR72" s="262"/>
      <c r="SDS72" s="262"/>
      <c r="SDT72" s="262"/>
      <c r="SDU72" s="262"/>
      <c r="SDV72" s="262"/>
      <c r="SDW72" s="262"/>
      <c r="SDX72" s="1740"/>
      <c r="SDY72" s="1740"/>
      <c r="SDZ72" s="1740"/>
      <c r="SEA72" s="349"/>
      <c r="SEB72" s="262"/>
      <c r="SEC72" s="262"/>
      <c r="SED72" s="262"/>
      <c r="SEE72" s="350"/>
      <c r="SEF72" s="262"/>
      <c r="SEG72" s="262"/>
      <c r="SEH72" s="262"/>
      <c r="SEI72" s="262"/>
      <c r="SEJ72" s="262"/>
      <c r="SEK72" s="262"/>
      <c r="SEL72" s="262"/>
      <c r="SEM72" s="262"/>
      <c r="SEN72" s="262"/>
      <c r="SEO72" s="1740"/>
      <c r="SEP72" s="1740"/>
      <c r="SEQ72" s="1740"/>
      <c r="SER72" s="349"/>
      <c r="SES72" s="262"/>
      <c r="SET72" s="262"/>
      <c r="SEU72" s="262"/>
      <c r="SEV72" s="350"/>
      <c r="SEW72" s="262"/>
      <c r="SEX72" s="262"/>
      <c r="SEY72" s="262"/>
      <c r="SEZ72" s="262"/>
      <c r="SFA72" s="262"/>
      <c r="SFB72" s="262"/>
      <c r="SFC72" s="262"/>
      <c r="SFD72" s="262"/>
      <c r="SFE72" s="262"/>
      <c r="SFF72" s="1740"/>
      <c r="SFG72" s="1740"/>
      <c r="SFH72" s="1740"/>
      <c r="SFI72" s="349"/>
      <c r="SFJ72" s="262"/>
      <c r="SFK72" s="262"/>
      <c r="SFL72" s="262"/>
      <c r="SFM72" s="350"/>
      <c r="SFN72" s="262"/>
      <c r="SFO72" s="262"/>
      <c r="SFP72" s="262"/>
      <c r="SFQ72" s="262"/>
      <c r="SFR72" s="262"/>
      <c r="SFS72" s="262"/>
      <c r="SFT72" s="262"/>
      <c r="SFU72" s="262"/>
      <c r="SFV72" s="262"/>
      <c r="SFW72" s="1740"/>
      <c r="SFX72" s="1740"/>
      <c r="SFY72" s="1740"/>
      <c r="SFZ72" s="349"/>
      <c r="SGA72" s="262"/>
      <c r="SGB72" s="262"/>
      <c r="SGC72" s="262"/>
      <c r="SGD72" s="350"/>
      <c r="SGE72" s="262"/>
      <c r="SGF72" s="262"/>
      <c r="SGG72" s="262"/>
      <c r="SGH72" s="262"/>
      <c r="SGI72" s="262"/>
      <c r="SGJ72" s="262"/>
      <c r="SGK72" s="262"/>
      <c r="SGL72" s="262"/>
      <c r="SGM72" s="262"/>
      <c r="SGN72" s="1740"/>
      <c r="SGO72" s="1740"/>
      <c r="SGP72" s="1740"/>
      <c r="SGQ72" s="349"/>
      <c r="SGR72" s="262"/>
      <c r="SGS72" s="262"/>
      <c r="SGT72" s="262"/>
      <c r="SGU72" s="350"/>
      <c r="SGV72" s="262"/>
      <c r="SGW72" s="262"/>
      <c r="SGX72" s="262"/>
      <c r="SGY72" s="262"/>
      <c r="SGZ72" s="262"/>
      <c r="SHA72" s="262"/>
      <c r="SHB72" s="262"/>
      <c r="SHC72" s="262"/>
      <c r="SHD72" s="262"/>
      <c r="SHE72" s="1740"/>
      <c r="SHF72" s="1740"/>
      <c r="SHG72" s="1740"/>
      <c r="SHH72" s="349"/>
      <c r="SHI72" s="262"/>
      <c r="SHJ72" s="262"/>
      <c r="SHK72" s="262"/>
      <c r="SHL72" s="350"/>
      <c r="SHM72" s="262"/>
      <c r="SHN72" s="262"/>
      <c r="SHO72" s="262"/>
      <c r="SHP72" s="262"/>
      <c r="SHQ72" s="262"/>
      <c r="SHR72" s="262"/>
      <c r="SHS72" s="262"/>
      <c r="SHT72" s="262"/>
      <c r="SHU72" s="262"/>
      <c r="SHV72" s="1740"/>
      <c r="SHW72" s="1740"/>
      <c r="SHX72" s="1740"/>
      <c r="SHY72" s="349"/>
      <c r="SHZ72" s="262"/>
      <c r="SIA72" s="262"/>
      <c r="SIB72" s="262"/>
      <c r="SIC72" s="350"/>
      <c r="SID72" s="262"/>
      <c r="SIE72" s="262"/>
      <c r="SIF72" s="262"/>
      <c r="SIG72" s="262"/>
      <c r="SIH72" s="262"/>
      <c r="SII72" s="262"/>
      <c r="SIJ72" s="262"/>
      <c r="SIK72" s="262"/>
      <c r="SIL72" s="262"/>
      <c r="SIM72" s="1740"/>
      <c r="SIN72" s="1740"/>
      <c r="SIO72" s="1740"/>
      <c r="SIP72" s="349"/>
      <c r="SIQ72" s="262"/>
      <c r="SIR72" s="262"/>
      <c r="SIS72" s="262"/>
      <c r="SIT72" s="350"/>
      <c r="SIU72" s="262"/>
      <c r="SIV72" s="262"/>
      <c r="SIW72" s="262"/>
      <c r="SIX72" s="262"/>
      <c r="SIY72" s="262"/>
      <c r="SIZ72" s="262"/>
      <c r="SJA72" s="262"/>
      <c r="SJB72" s="262"/>
      <c r="SJC72" s="262"/>
      <c r="SJD72" s="1740"/>
      <c r="SJE72" s="1740"/>
      <c r="SJF72" s="1740"/>
      <c r="SJG72" s="349"/>
      <c r="SJH72" s="262"/>
      <c r="SJI72" s="262"/>
      <c r="SJJ72" s="262"/>
      <c r="SJK72" s="350"/>
      <c r="SJL72" s="262"/>
      <c r="SJM72" s="262"/>
      <c r="SJN72" s="262"/>
      <c r="SJO72" s="262"/>
      <c r="SJP72" s="262"/>
      <c r="SJQ72" s="262"/>
      <c r="SJR72" s="262"/>
      <c r="SJS72" s="262"/>
      <c r="SJT72" s="262"/>
      <c r="SJU72" s="1740"/>
      <c r="SJV72" s="1740"/>
      <c r="SJW72" s="1740"/>
      <c r="SJX72" s="349"/>
      <c r="SJY72" s="262"/>
      <c r="SJZ72" s="262"/>
      <c r="SKA72" s="262"/>
      <c r="SKB72" s="350"/>
      <c r="SKC72" s="262"/>
      <c r="SKD72" s="262"/>
      <c r="SKE72" s="262"/>
      <c r="SKF72" s="262"/>
      <c r="SKG72" s="262"/>
      <c r="SKH72" s="262"/>
      <c r="SKI72" s="262"/>
      <c r="SKJ72" s="262"/>
      <c r="SKK72" s="262"/>
      <c r="SKL72" s="1740"/>
      <c r="SKM72" s="1740"/>
      <c r="SKN72" s="1740"/>
      <c r="SKO72" s="349"/>
      <c r="SKP72" s="262"/>
      <c r="SKQ72" s="262"/>
      <c r="SKR72" s="262"/>
      <c r="SKS72" s="350"/>
      <c r="SKT72" s="262"/>
      <c r="SKU72" s="262"/>
      <c r="SKV72" s="262"/>
      <c r="SKW72" s="262"/>
      <c r="SKX72" s="262"/>
      <c r="SKY72" s="262"/>
      <c r="SKZ72" s="262"/>
      <c r="SLA72" s="262"/>
      <c r="SLB72" s="262"/>
      <c r="SLC72" s="1740"/>
      <c r="SLD72" s="1740"/>
      <c r="SLE72" s="1740"/>
      <c r="SLF72" s="349"/>
      <c r="SLG72" s="262"/>
      <c r="SLH72" s="262"/>
      <c r="SLI72" s="262"/>
      <c r="SLJ72" s="350"/>
      <c r="SLK72" s="262"/>
      <c r="SLL72" s="262"/>
      <c r="SLM72" s="262"/>
      <c r="SLN72" s="262"/>
      <c r="SLO72" s="262"/>
      <c r="SLP72" s="262"/>
      <c r="SLQ72" s="262"/>
      <c r="SLR72" s="262"/>
      <c r="SLS72" s="262"/>
      <c r="SLT72" s="1740"/>
      <c r="SLU72" s="1740"/>
      <c r="SLV72" s="1740"/>
      <c r="SLW72" s="349"/>
      <c r="SLX72" s="262"/>
      <c r="SLY72" s="262"/>
      <c r="SLZ72" s="262"/>
      <c r="SMA72" s="350"/>
      <c r="SMB72" s="262"/>
      <c r="SMC72" s="262"/>
      <c r="SMD72" s="262"/>
      <c r="SME72" s="262"/>
      <c r="SMF72" s="262"/>
      <c r="SMG72" s="262"/>
      <c r="SMH72" s="262"/>
      <c r="SMI72" s="262"/>
      <c r="SMJ72" s="262"/>
      <c r="SMK72" s="1740"/>
      <c r="SML72" s="1740"/>
      <c r="SMM72" s="1740"/>
      <c r="SMN72" s="349"/>
      <c r="SMO72" s="262"/>
      <c r="SMP72" s="262"/>
      <c r="SMQ72" s="262"/>
      <c r="SMR72" s="350"/>
      <c r="SMS72" s="262"/>
      <c r="SMT72" s="262"/>
      <c r="SMU72" s="262"/>
      <c r="SMV72" s="262"/>
      <c r="SMW72" s="262"/>
      <c r="SMX72" s="262"/>
      <c r="SMY72" s="262"/>
      <c r="SMZ72" s="262"/>
      <c r="SNA72" s="262"/>
      <c r="SNB72" s="1740"/>
      <c r="SNC72" s="1740"/>
      <c r="SND72" s="1740"/>
      <c r="SNE72" s="349"/>
      <c r="SNF72" s="262"/>
      <c r="SNG72" s="262"/>
      <c r="SNH72" s="262"/>
      <c r="SNI72" s="350"/>
      <c r="SNJ72" s="262"/>
      <c r="SNK72" s="262"/>
      <c r="SNL72" s="262"/>
      <c r="SNM72" s="262"/>
      <c r="SNN72" s="262"/>
      <c r="SNO72" s="262"/>
      <c r="SNP72" s="262"/>
      <c r="SNQ72" s="262"/>
      <c r="SNR72" s="262"/>
      <c r="SNS72" s="1740"/>
      <c r="SNT72" s="1740"/>
      <c r="SNU72" s="1740"/>
      <c r="SNV72" s="349"/>
      <c r="SNW72" s="262"/>
      <c r="SNX72" s="262"/>
      <c r="SNY72" s="262"/>
      <c r="SNZ72" s="350"/>
      <c r="SOA72" s="262"/>
      <c r="SOB72" s="262"/>
      <c r="SOC72" s="262"/>
      <c r="SOD72" s="262"/>
      <c r="SOE72" s="262"/>
      <c r="SOF72" s="262"/>
      <c r="SOG72" s="262"/>
      <c r="SOH72" s="262"/>
      <c r="SOI72" s="262"/>
      <c r="SOJ72" s="1740"/>
      <c r="SOK72" s="1740"/>
      <c r="SOL72" s="1740"/>
      <c r="SOM72" s="349"/>
      <c r="SON72" s="262"/>
      <c r="SOO72" s="262"/>
      <c r="SOP72" s="262"/>
      <c r="SOQ72" s="350"/>
      <c r="SOR72" s="262"/>
      <c r="SOS72" s="262"/>
      <c r="SOT72" s="262"/>
      <c r="SOU72" s="262"/>
      <c r="SOV72" s="262"/>
      <c r="SOW72" s="262"/>
      <c r="SOX72" s="262"/>
      <c r="SOY72" s="262"/>
      <c r="SOZ72" s="262"/>
      <c r="SPA72" s="1740"/>
      <c r="SPB72" s="1740"/>
      <c r="SPC72" s="1740"/>
      <c r="SPD72" s="349"/>
      <c r="SPE72" s="262"/>
      <c r="SPF72" s="262"/>
      <c r="SPG72" s="262"/>
      <c r="SPH72" s="350"/>
      <c r="SPI72" s="262"/>
      <c r="SPJ72" s="262"/>
      <c r="SPK72" s="262"/>
      <c r="SPL72" s="262"/>
      <c r="SPM72" s="262"/>
      <c r="SPN72" s="262"/>
      <c r="SPO72" s="262"/>
      <c r="SPP72" s="262"/>
      <c r="SPQ72" s="262"/>
      <c r="SPR72" s="1740"/>
      <c r="SPS72" s="1740"/>
      <c r="SPT72" s="1740"/>
      <c r="SPU72" s="349"/>
      <c r="SPV72" s="262"/>
      <c r="SPW72" s="262"/>
      <c r="SPX72" s="262"/>
      <c r="SPY72" s="350"/>
      <c r="SPZ72" s="262"/>
      <c r="SQA72" s="262"/>
      <c r="SQB72" s="262"/>
      <c r="SQC72" s="262"/>
      <c r="SQD72" s="262"/>
      <c r="SQE72" s="262"/>
      <c r="SQF72" s="262"/>
      <c r="SQG72" s="262"/>
      <c r="SQH72" s="262"/>
      <c r="SQI72" s="1740"/>
      <c r="SQJ72" s="1740"/>
      <c r="SQK72" s="1740"/>
      <c r="SQL72" s="349"/>
      <c r="SQM72" s="262"/>
      <c r="SQN72" s="262"/>
      <c r="SQO72" s="262"/>
      <c r="SQP72" s="350"/>
      <c r="SQQ72" s="262"/>
      <c r="SQR72" s="262"/>
      <c r="SQS72" s="262"/>
      <c r="SQT72" s="262"/>
      <c r="SQU72" s="262"/>
      <c r="SQV72" s="262"/>
      <c r="SQW72" s="262"/>
      <c r="SQX72" s="262"/>
      <c r="SQY72" s="262"/>
      <c r="SQZ72" s="1740"/>
      <c r="SRA72" s="1740"/>
      <c r="SRB72" s="1740"/>
      <c r="SRC72" s="349"/>
      <c r="SRD72" s="262"/>
      <c r="SRE72" s="262"/>
      <c r="SRF72" s="262"/>
      <c r="SRG72" s="350"/>
      <c r="SRH72" s="262"/>
      <c r="SRI72" s="262"/>
      <c r="SRJ72" s="262"/>
      <c r="SRK72" s="262"/>
      <c r="SRL72" s="262"/>
      <c r="SRM72" s="262"/>
      <c r="SRN72" s="262"/>
      <c r="SRO72" s="262"/>
      <c r="SRP72" s="262"/>
      <c r="SRQ72" s="1740"/>
      <c r="SRR72" s="1740"/>
      <c r="SRS72" s="1740"/>
      <c r="SRT72" s="349"/>
      <c r="SRU72" s="262"/>
      <c r="SRV72" s="262"/>
      <c r="SRW72" s="262"/>
      <c r="SRX72" s="350"/>
      <c r="SRY72" s="262"/>
      <c r="SRZ72" s="262"/>
      <c r="SSA72" s="262"/>
      <c r="SSB72" s="262"/>
      <c r="SSC72" s="262"/>
      <c r="SSD72" s="262"/>
      <c r="SSE72" s="262"/>
      <c r="SSF72" s="262"/>
      <c r="SSG72" s="262"/>
      <c r="SSH72" s="1740"/>
      <c r="SSI72" s="1740"/>
      <c r="SSJ72" s="1740"/>
      <c r="SSK72" s="349"/>
      <c r="SSL72" s="262"/>
      <c r="SSM72" s="262"/>
      <c r="SSN72" s="262"/>
      <c r="SSO72" s="350"/>
      <c r="SSP72" s="262"/>
      <c r="SSQ72" s="262"/>
      <c r="SSR72" s="262"/>
      <c r="SSS72" s="262"/>
      <c r="SST72" s="262"/>
      <c r="SSU72" s="262"/>
      <c r="SSV72" s="262"/>
      <c r="SSW72" s="262"/>
      <c r="SSX72" s="262"/>
      <c r="SSY72" s="1740"/>
      <c r="SSZ72" s="1740"/>
      <c r="STA72" s="1740"/>
      <c r="STB72" s="349"/>
      <c r="STC72" s="262"/>
      <c r="STD72" s="262"/>
      <c r="STE72" s="262"/>
      <c r="STF72" s="350"/>
      <c r="STG72" s="262"/>
      <c r="STH72" s="262"/>
      <c r="STI72" s="262"/>
      <c r="STJ72" s="262"/>
      <c r="STK72" s="262"/>
      <c r="STL72" s="262"/>
      <c r="STM72" s="262"/>
      <c r="STN72" s="262"/>
      <c r="STO72" s="262"/>
      <c r="STP72" s="1740"/>
      <c r="STQ72" s="1740"/>
      <c r="STR72" s="1740"/>
      <c r="STS72" s="349"/>
      <c r="STT72" s="262"/>
      <c r="STU72" s="262"/>
      <c r="STV72" s="262"/>
      <c r="STW72" s="350"/>
      <c r="STX72" s="262"/>
      <c r="STY72" s="262"/>
      <c r="STZ72" s="262"/>
      <c r="SUA72" s="262"/>
      <c r="SUB72" s="262"/>
      <c r="SUC72" s="262"/>
      <c r="SUD72" s="262"/>
      <c r="SUE72" s="262"/>
      <c r="SUF72" s="262"/>
      <c r="SUG72" s="1740"/>
      <c r="SUH72" s="1740"/>
      <c r="SUI72" s="1740"/>
      <c r="SUJ72" s="349"/>
      <c r="SUK72" s="262"/>
      <c r="SUL72" s="262"/>
      <c r="SUM72" s="262"/>
      <c r="SUN72" s="350"/>
      <c r="SUO72" s="262"/>
      <c r="SUP72" s="262"/>
      <c r="SUQ72" s="262"/>
      <c r="SUR72" s="262"/>
      <c r="SUS72" s="262"/>
      <c r="SUT72" s="262"/>
      <c r="SUU72" s="262"/>
      <c r="SUV72" s="262"/>
      <c r="SUW72" s="262"/>
      <c r="SUX72" s="1740"/>
      <c r="SUY72" s="1740"/>
      <c r="SUZ72" s="1740"/>
      <c r="SVA72" s="349"/>
      <c r="SVB72" s="262"/>
      <c r="SVC72" s="262"/>
      <c r="SVD72" s="262"/>
      <c r="SVE72" s="350"/>
      <c r="SVF72" s="262"/>
      <c r="SVG72" s="262"/>
      <c r="SVH72" s="262"/>
      <c r="SVI72" s="262"/>
      <c r="SVJ72" s="262"/>
      <c r="SVK72" s="262"/>
      <c r="SVL72" s="262"/>
      <c r="SVM72" s="262"/>
      <c r="SVN72" s="262"/>
      <c r="SVO72" s="1740"/>
      <c r="SVP72" s="1740"/>
      <c r="SVQ72" s="1740"/>
      <c r="SVR72" s="349"/>
      <c r="SVS72" s="262"/>
      <c r="SVT72" s="262"/>
      <c r="SVU72" s="262"/>
      <c r="SVV72" s="350"/>
      <c r="SVW72" s="262"/>
      <c r="SVX72" s="262"/>
      <c r="SVY72" s="262"/>
      <c r="SVZ72" s="262"/>
      <c r="SWA72" s="262"/>
      <c r="SWB72" s="262"/>
      <c r="SWC72" s="262"/>
      <c r="SWD72" s="262"/>
      <c r="SWE72" s="262"/>
      <c r="SWF72" s="1740"/>
      <c r="SWG72" s="1740"/>
      <c r="SWH72" s="1740"/>
      <c r="SWI72" s="349"/>
      <c r="SWJ72" s="262"/>
      <c r="SWK72" s="262"/>
      <c r="SWL72" s="262"/>
      <c r="SWM72" s="350"/>
      <c r="SWN72" s="262"/>
      <c r="SWO72" s="262"/>
      <c r="SWP72" s="262"/>
      <c r="SWQ72" s="262"/>
      <c r="SWR72" s="262"/>
      <c r="SWS72" s="262"/>
      <c r="SWT72" s="262"/>
      <c r="SWU72" s="262"/>
      <c r="SWV72" s="262"/>
      <c r="SWW72" s="1740"/>
      <c r="SWX72" s="1740"/>
      <c r="SWY72" s="1740"/>
      <c r="SWZ72" s="349"/>
      <c r="SXA72" s="262"/>
      <c r="SXB72" s="262"/>
      <c r="SXC72" s="262"/>
      <c r="SXD72" s="350"/>
      <c r="SXE72" s="262"/>
      <c r="SXF72" s="262"/>
      <c r="SXG72" s="262"/>
      <c r="SXH72" s="262"/>
      <c r="SXI72" s="262"/>
      <c r="SXJ72" s="262"/>
      <c r="SXK72" s="262"/>
      <c r="SXL72" s="262"/>
      <c r="SXM72" s="262"/>
      <c r="SXN72" s="1740"/>
      <c r="SXO72" s="1740"/>
      <c r="SXP72" s="1740"/>
      <c r="SXQ72" s="349"/>
      <c r="SXR72" s="262"/>
      <c r="SXS72" s="262"/>
      <c r="SXT72" s="262"/>
      <c r="SXU72" s="350"/>
      <c r="SXV72" s="262"/>
      <c r="SXW72" s="262"/>
      <c r="SXX72" s="262"/>
      <c r="SXY72" s="262"/>
      <c r="SXZ72" s="262"/>
      <c r="SYA72" s="262"/>
      <c r="SYB72" s="262"/>
      <c r="SYC72" s="262"/>
      <c r="SYD72" s="262"/>
      <c r="SYE72" s="1740"/>
      <c r="SYF72" s="1740"/>
      <c r="SYG72" s="1740"/>
      <c r="SYH72" s="349"/>
      <c r="SYI72" s="262"/>
      <c r="SYJ72" s="262"/>
      <c r="SYK72" s="262"/>
      <c r="SYL72" s="350"/>
      <c r="SYM72" s="262"/>
      <c r="SYN72" s="262"/>
      <c r="SYO72" s="262"/>
      <c r="SYP72" s="262"/>
      <c r="SYQ72" s="262"/>
      <c r="SYR72" s="262"/>
      <c r="SYS72" s="262"/>
      <c r="SYT72" s="262"/>
      <c r="SYU72" s="262"/>
      <c r="SYV72" s="1740"/>
      <c r="SYW72" s="1740"/>
      <c r="SYX72" s="1740"/>
      <c r="SYY72" s="349"/>
      <c r="SYZ72" s="262"/>
      <c r="SZA72" s="262"/>
      <c r="SZB72" s="262"/>
      <c r="SZC72" s="350"/>
      <c r="SZD72" s="262"/>
      <c r="SZE72" s="262"/>
      <c r="SZF72" s="262"/>
      <c r="SZG72" s="262"/>
      <c r="SZH72" s="262"/>
      <c r="SZI72" s="262"/>
      <c r="SZJ72" s="262"/>
      <c r="SZK72" s="262"/>
      <c r="SZL72" s="262"/>
      <c r="SZM72" s="1740"/>
      <c r="SZN72" s="1740"/>
      <c r="SZO72" s="1740"/>
      <c r="SZP72" s="349"/>
      <c r="SZQ72" s="262"/>
      <c r="SZR72" s="262"/>
      <c r="SZS72" s="262"/>
      <c r="SZT72" s="350"/>
      <c r="SZU72" s="262"/>
      <c r="SZV72" s="262"/>
      <c r="SZW72" s="262"/>
      <c r="SZX72" s="262"/>
      <c r="SZY72" s="262"/>
      <c r="SZZ72" s="262"/>
      <c r="TAA72" s="262"/>
      <c r="TAB72" s="262"/>
      <c r="TAC72" s="262"/>
      <c r="TAD72" s="1740"/>
      <c r="TAE72" s="1740"/>
      <c r="TAF72" s="1740"/>
      <c r="TAG72" s="349"/>
      <c r="TAH72" s="262"/>
      <c r="TAI72" s="262"/>
      <c r="TAJ72" s="262"/>
      <c r="TAK72" s="350"/>
      <c r="TAL72" s="262"/>
      <c r="TAM72" s="262"/>
      <c r="TAN72" s="262"/>
      <c r="TAO72" s="262"/>
      <c r="TAP72" s="262"/>
      <c r="TAQ72" s="262"/>
      <c r="TAR72" s="262"/>
      <c r="TAS72" s="262"/>
      <c r="TAT72" s="262"/>
      <c r="TAU72" s="1740"/>
      <c r="TAV72" s="1740"/>
      <c r="TAW72" s="1740"/>
      <c r="TAX72" s="349"/>
      <c r="TAY72" s="262"/>
      <c r="TAZ72" s="262"/>
      <c r="TBA72" s="262"/>
      <c r="TBB72" s="350"/>
      <c r="TBC72" s="262"/>
      <c r="TBD72" s="262"/>
      <c r="TBE72" s="262"/>
      <c r="TBF72" s="262"/>
      <c r="TBG72" s="262"/>
      <c r="TBH72" s="262"/>
      <c r="TBI72" s="262"/>
      <c r="TBJ72" s="262"/>
      <c r="TBK72" s="262"/>
      <c r="TBL72" s="1740"/>
      <c r="TBM72" s="1740"/>
      <c r="TBN72" s="1740"/>
      <c r="TBO72" s="349"/>
      <c r="TBP72" s="262"/>
      <c r="TBQ72" s="262"/>
      <c r="TBR72" s="262"/>
      <c r="TBS72" s="350"/>
      <c r="TBT72" s="262"/>
      <c r="TBU72" s="262"/>
      <c r="TBV72" s="262"/>
      <c r="TBW72" s="262"/>
      <c r="TBX72" s="262"/>
      <c r="TBY72" s="262"/>
      <c r="TBZ72" s="262"/>
      <c r="TCA72" s="262"/>
      <c r="TCB72" s="262"/>
      <c r="TCC72" s="1740"/>
      <c r="TCD72" s="1740"/>
      <c r="TCE72" s="1740"/>
      <c r="TCF72" s="349"/>
      <c r="TCG72" s="262"/>
      <c r="TCH72" s="262"/>
      <c r="TCI72" s="262"/>
      <c r="TCJ72" s="350"/>
      <c r="TCK72" s="262"/>
      <c r="TCL72" s="262"/>
      <c r="TCM72" s="262"/>
      <c r="TCN72" s="262"/>
      <c r="TCO72" s="262"/>
      <c r="TCP72" s="262"/>
      <c r="TCQ72" s="262"/>
      <c r="TCR72" s="262"/>
      <c r="TCS72" s="262"/>
      <c r="TCT72" s="1740"/>
      <c r="TCU72" s="1740"/>
      <c r="TCV72" s="1740"/>
      <c r="TCW72" s="349"/>
      <c r="TCX72" s="262"/>
      <c r="TCY72" s="262"/>
      <c r="TCZ72" s="262"/>
      <c r="TDA72" s="350"/>
      <c r="TDB72" s="262"/>
      <c r="TDC72" s="262"/>
      <c r="TDD72" s="262"/>
      <c r="TDE72" s="262"/>
      <c r="TDF72" s="262"/>
      <c r="TDG72" s="262"/>
      <c r="TDH72" s="262"/>
      <c r="TDI72" s="262"/>
      <c r="TDJ72" s="262"/>
      <c r="TDK72" s="1740"/>
      <c r="TDL72" s="1740"/>
      <c r="TDM72" s="1740"/>
      <c r="TDN72" s="349"/>
      <c r="TDO72" s="262"/>
      <c r="TDP72" s="262"/>
      <c r="TDQ72" s="262"/>
      <c r="TDR72" s="350"/>
      <c r="TDS72" s="262"/>
      <c r="TDT72" s="262"/>
      <c r="TDU72" s="262"/>
      <c r="TDV72" s="262"/>
      <c r="TDW72" s="262"/>
      <c r="TDX72" s="262"/>
      <c r="TDY72" s="262"/>
      <c r="TDZ72" s="262"/>
      <c r="TEA72" s="262"/>
      <c r="TEB72" s="1740"/>
      <c r="TEC72" s="1740"/>
      <c r="TED72" s="1740"/>
      <c r="TEE72" s="349"/>
      <c r="TEF72" s="262"/>
      <c r="TEG72" s="262"/>
      <c r="TEH72" s="262"/>
      <c r="TEI72" s="350"/>
      <c r="TEJ72" s="262"/>
      <c r="TEK72" s="262"/>
      <c r="TEL72" s="262"/>
      <c r="TEM72" s="262"/>
      <c r="TEN72" s="262"/>
      <c r="TEO72" s="262"/>
      <c r="TEP72" s="262"/>
      <c r="TEQ72" s="262"/>
      <c r="TER72" s="262"/>
      <c r="TES72" s="1740"/>
      <c r="TET72" s="1740"/>
      <c r="TEU72" s="1740"/>
      <c r="TEV72" s="349"/>
      <c r="TEW72" s="262"/>
      <c r="TEX72" s="262"/>
      <c r="TEY72" s="262"/>
      <c r="TEZ72" s="350"/>
      <c r="TFA72" s="262"/>
      <c r="TFB72" s="262"/>
      <c r="TFC72" s="262"/>
      <c r="TFD72" s="262"/>
      <c r="TFE72" s="262"/>
      <c r="TFF72" s="262"/>
      <c r="TFG72" s="262"/>
      <c r="TFH72" s="262"/>
      <c r="TFI72" s="262"/>
      <c r="TFJ72" s="1740"/>
      <c r="TFK72" s="1740"/>
      <c r="TFL72" s="1740"/>
      <c r="TFM72" s="349"/>
      <c r="TFN72" s="262"/>
      <c r="TFO72" s="262"/>
      <c r="TFP72" s="262"/>
      <c r="TFQ72" s="350"/>
      <c r="TFR72" s="262"/>
      <c r="TFS72" s="262"/>
      <c r="TFT72" s="262"/>
      <c r="TFU72" s="262"/>
      <c r="TFV72" s="262"/>
      <c r="TFW72" s="262"/>
      <c r="TFX72" s="262"/>
      <c r="TFY72" s="262"/>
      <c r="TFZ72" s="262"/>
      <c r="TGA72" s="1740"/>
      <c r="TGB72" s="1740"/>
      <c r="TGC72" s="1740"/>
      <c r="TGD72" s="349"/>
      <c r="TGE72" s="262"/>
      <c r="TGF72" s="262"/>
      <c r="TGG72" s="262"/>
      <c r="TGH72" s="350"/>
      <c r="TGI72" s="262"/>
      <c r="TGJ72" s="262"/>
      <c r="TGK72" s="262"/>
      <c r="TGL72" s="262"/>
      <c r="TGM72" s="262"/>
      <c r="TGN72" s="262"/>
      <c r="TGO72" s="262"/>
      <c r="TGP72" s="262"/>
      <c r="TGQ72" s="262"/>
      <c r="TGR72" s="1740"/>
      <c r="TGS72" s="1740"/>
      <c r="TGT72" s="1740"/>
      <c r="TGU72" s="349"/>
      <c r="TGV72" s="262"/>
      <c r="TGW72" s="262"/>
      <c r="TGX72" s="262"/>
      <c r="TGY72" s="350"/>
      <c r="TGZ72" s="262"/>
      <c r="THA72" s="262"/>
      <c r="THB72" s="262"/>
      <c r="THC72" s="262"/>
      <c r="THD72" s="262"/>
      <c r="THE72" s="262"/>
      <c r="THF72" s="262"/>
      <c r="THG72" s="262"/>
      <c r="THH72" s="262"/>
      <c r="THI72" s="1740"/>
      <c r="THJ72" s="1740"/>
      <c r="THK72" s="1740"/>
      <c r="THL72" s="349"/>
      <c r="THM72" s="262"/>
      <c r="THN72" s="262"/>
      <c r="THO72" s="262"/>
      <c r="THP72" s="350"/>
      <c r="THQ72" s="262"/>
      <c r="THR72" s="262"/>
      <c r="THS72" s="262"/>
      <c r="THT72" s="262"/>
      <c r="THU72" s="262"/>
      <c r="THV72" s="262"/>
      <c r="THW72" s="262"/>
      <c r="THX72" s="262"/>
      <c r="THY72" s="262"/>
      <c r="THZ72" s="1740"/>
      <c r="TIA72" s="1740"/>
      <c r="TIB72" s="1740"/>
      <c r="TIC72" s="349"/>
      <c r="TID72" s="262"/>
      <c r="TIE72" s="262"/>
      <c r="TIF72" s="262"/>
      <c r="TIG72" s="350"/>
      <c r="TIH72" s="262"/>
      <c r="TII72" s="262"/>
      <c r="TIJ72" s="262"/>
      <c r="TIK72" s="262"/>
      <c r="TIL72" s="262"/>
      <c r="TIM72" s="262"/>
      <c r="TIN72" s="262"/>
      <c r="TIO72" s="262"/>
      <c r="TIP72" s="262"/>
      <c r="TIQ72" s="1740"/>
      <c r="TIR72" s="1740"/>
      <c r="TIS72" s="1740"/>
      <c r="TIT72" s="349"/>
      <c r="TIU72" s="262"/>
      <c r="TIV72" s="262"/>
      <c r="TIW72" s="262"/>
      <c r="TIX72" s="350"/>
      <c r="TIY72" s="262"/>
      <c r="TIZ72" s="262"/>
      <c r="TJA72" s="262"/>
      <c r="TJB72" s="262"/>
      <c r="TJC72" s="262"/>
      <c r="TJD72" s="262"/>
      <c r="TJE72" s="262"/>
      <c r="TJF72" s="262"/>
      <c r="TJG72" s="262"/>
      <c r="TJH72" s="1740"/>
      <c r="TJI72" s="1740"/>
      <c r="TJJ72" s="1740"/>
      <c r="TJK72" s="349"/>
      <c r="TJL72" s="262"/>
      <c r="TJM72" s="262"/>
      <c r="TJN72" s="262"/>
      <c r="TJO72" s="350"/>
      <c r="TJP72" s="262"/>
      <c r="TJQ72" s="262"/>
      <c r="TJR72" s="262"/>
      <c r="TJS72" s="262"/>
      <c r="TJT72" s="262"/>
      <c r="TJU72" s="262"/>
      <c r="TJV72" s="262"/>
      <c r="TJW72" s="262"/>
      <c r="TJX72" s="262"/>
      <c r="TJY72" s="1740"/>
      <c r="TJZ72" s="1740"/>
      <c r="TKA72" s="1740"/>
      <c r="TKB72" s="349"/>
      <c r="TKC72" s="262"/>
      <c r="TKD72" s="262"/>
      <c r="TKE72" s="262"/>
      <c r="TKF72" s="350"/>
      <c r="TKG72" s="262"/>
      <c r="TKH72" s="262"/>
      <c r="TKI72" s="262"/>
      <c r="TKJ72" s="262"/>
      <c r="TKK72" s="262"/>
      <c r="TKL72" s="262"/>
      <c r="TKM72" s="262"/>
      <c r="TKN72" s="262"/>
      <c r="TKO72" s="262"/>
      <c r="TKP72" s="1740"/>
      <c r="TKQ72" s="1740"/>
      <c r="TKR72" s="1740"/>
      <c r="TKS72" s="349"/>
      <c r="TKT72" s="262"/>
      <c r="TKU72" s="262"/>
      <c r="TKV72" s="262"/>
      <c r="TKW72" s="350"/>
      <c r="TKX72" s="262"/>
      <c r="TKY72" s="262"/>
      <c r="TKZ72" s="262"/>
      <c r="TLA72" s="262"/>
      <c r="TLB72" s="262"/>
      <c r="TLC72" s="262"/>
      <c r="TLD72" s="262"/>
      <c r="TLE72" s="262"/>
      <c r="TLF72" s="262"/>
      <c r="TLG72" s="1740"/>
      <c r="TLH72" s="1740"/>
      <c r="TLI72" s="1740"/>
      <c r="TLJ72" s="349"/>
      <c r="TLK72" s="262"/>
      <c r="TLL72" s="262"/>
      <c r="TLM72" s="262"/>
      <c r="TLN72" s="350"/>
      <c r="TLO72" s="262"/>
      <c r="TLP72" s="262"/>
      <c r="TLQ72" s="262"/>
      <c r="TLR72" s="262"/>
      <c r="TLS72" s="262"/>
      <c r="TLT72" s="262"/>
      <c r="TLU72" s="262"/>
      <c r="TLV72" s="262"/>
      <c r="TLW72" s="262"/>
      <c r="TLX72" s="1740"/>
      <c r="TLY72" s="1740"/>
      <c r="TLZ72" s="1740"/>
      <c r="TMA72" s="349"/>
      <c r="TMB72" s="262"/>
      <c r="TMC72" s="262"/>
      <c r="TMD72" s="262"/>
      <c r="TME72" s="350"/>
      <c r="TMF72" s="262"/>
      <c r="TMG72" s="262"/>
      <c r="TMH72" s="262"/>
      <c r="TMI72" s="262"/>
      <c r="TMJ72" s="262"/>
      <c r="TMK72" s="262"/>
      <c r="TML72" s="262"/>
      <c r="TMM72" s="262"/>
      <c r="TMN72" s="262"/>
      <c r="TMO72" s="1740"/>
      <c r="TMP72" s="1740"/>
      <c r="TMQ72" s="1740"/>
      <c r="TMR72" s="349"/>
      <c r="TMS72" s="262"/>
      <c r="TMT72" s="262"/>
      <c r="TMU72" s="262"/>
      <c r="TMV72" s="350"/>
      <c r="TMW72" s="262"/>
      <c r="TMX72" s="262"/>
      <c r="TMY72" s="262"/>
      <c r="TMZ72" s="262"/>
      <c r="TNA72" s="262"/>
      <c r="TNB72" s="262"/>
      <c r="TNC72" s="262"/>
      <c r="TND72" s="262"/>
      <c r="TNE72" s="262"/>
      <c r="TNF72" s="1740"/>
      <c r="TNG72" s="1740"/>
      <c r="TNH72" s="1740"/>
      <c r="TNI72" s="349"/>
      <c r="TNJ72" s="262"/>
      <c r="TNK72" s="262"/>
      <c r="TNL72" s="262"/>
      <c r="TNM72" s="350"/>
      <c r="TNN72" s="262"/>
      <c r="TNO72" s="262"/>
      <c r="TNP72" s="262"/>
      <c r="TNQ72" s="262"/>
      <c r="TNR72" s="262"/>
      <c r="TNS72" s="262"/>
      <c r="TNT72" s="262"/>
      <c r="TNU72" s="262"/>
      <c r="TNV72" s="262"/>
      <c r="TNW72" s="1740"/>
      <c r="TNX72" s="1740"/>
      <c r="TNY72" s="1740"/>
      <c r="TNZ72" s="349"/>
      <c r="TOA72" s="262"/>
      <c r="TOB72" s="262"/>
      <c r="TOC72" s="262"/>
      <c r="TOD72" s="350"/>
      <c r="TOE72" s="262"/>
      <c r="TOF72" s="262"/>
      <c r="TOG72" s="262"/>
      <c r="TOH72" s="262"/>
      <c r="TOI72" s="262"/>
      <c r="TOJ72" s="262"/>
      <c r="TOK72" s="262"/>
      <c r="TOL72" s="262"/>
      <c r="TOM72" s="262"/>
      <c r="TON72" s="1740"/>
      <c r="TOO72" s="1740"/>
      <c r="TOP72" s="1740"/>
      <c r="TOQ72" s="349"/>
      <c r="TOR72" s="262"/>
      <c r="TOS72" s="262"/>
      <c r="TOT72" s="262"/>
      <c r="TOU72" s="350"/>
      <c r="TOV72" s="262"/>
      <c r="TOW72" s="262"/>
      <c r="TOX72" s="262"/>
      <c r="TOY72" s="262"/>
      <c r="TOZ72" s="262"/>
      <c r="TPA72" s="262"/>
      <c r="TPB72" s="262"/>
      <c r="TPC72" s="262"/>
      <c r="TPD72" s="262"/>
      <c r="TPE72" s="1740"/>
      <c r="TPF72" s="1740"/>
      <c r="TPG72" s="1740"/>
      <c r="TPH72" s="349"/>
      <c r="TPI72" s="262"/>
      <c r="TPJ72" s="262"/>
      <c r="TPK72" s="262"/>
      <c r="TPL72" s="350"/>
      <c r="TPM72" s="262"/>
      <c r="TPN72" s="262"/>
      <c r="TPO72" s="262"/>
      <c r="TPP72" s="262"/>
      <c r="TPQ72" s="262"/>
      <c r="TPR72" s="262"/>
      <c r="TPS72" s="262"/>
      <c r="TPT72" s="262"/>
      <c r="TPU72" s="262"/>
      <c r="TPV72" s="1740"/>
      <c r="TPW72" s="1740"/>
      <c r="TPX72" s="1740"/>
      <c r="TPY72" s="349"/>
      <c r="TPZ72" s="262"/>
      <c r="TQA72" s="262"/>
      <c r="TQB72" s="262"/>
      <c r="TQC72" s="350"/>
      <c r="TQD72" s="262"/>
      <c r="TQE72" s="262"/>
      <c r="TQF72" s="262"/>
      <c r="TQG72" s="262"/>
      <c r="TQH72" s="262"/>
      <c r="TQI72" s="262"/>
      <c r="TQJ72" s="262"/>
      <c r="TQK72" s="262"/>
      <c r="TQL72" s="262"/>
      <c r="TQM72" s="1740"/>
      <c r="TQN72" s="1740"/>
      <c r="TQO72" s="1740"/>
      <c r="TQP72" s="349"/>
      <c r="TQQ72" s="262"/>
      <c r="TQR72" s="262"/>
      <c r="TQS72" s="262"/>
      <c r="TQT72" s="350"/>
      <c r="TQU72" s="262"/>
      <c r="TQV72" s="262"/>
      <c r="TQW72" s="262"/>
      <c r="TQX72" s="262"/>
      <c r="TQY72" s="262"/>
      <c r="TQZ72" s="262"/>
      <c r="TRA72" s="262"/>
      <c r="TRB72" s="262"/>
      <c r="TRC72" s="262"/>
      <c r="TRD72" s="1740"/>
      <c r="TRE72" s="1740"/>
      <c r="TRF72" s="1740"/>
      <c r="TRG72" s="349"/>
      <c r="TRH72" s="262"/>
      <c r="TRI72" s="262"/>
      <c r="TRJ72" s="262"/>
      <c r="TRK72" s="350"/>
      <c r="TRL72" s="262"/>
      <c r="TRM72" s="262"/>
      <c r="TRN72" s="262"/>
      <c r="TRO72" s="262"/>
      <c r="TRP72" s="262"/>
      <c r="TRQ72" s="262"/>
      <c r="TRR72" s="262"/>
      <c r="TRS72" s="262"/>
      <c r="TRT72" s="262"/>
      <c r="TRU72" s="1740"/>
      <c r="TRV72" s="1740"/>
      <c r="TRW72" s="1740"/>
      <c r="TRX72" s="349"/>
      <c r="TRY72" s="262"/>
      <c r="TRZ72" s="262"/>
      <c r="TSA72" s="262"/>
      <c r="TSB72" s="350"/>
      <c r="TSC72" s="262"/>
      <c r="TSD72" s="262"/>
      <c r="TSE72" s="262"/>
      <c r="TSF72" s="262"/>
      <c r="TSG72" s="262"/>
      <c r="TSH72" s="262"/>
      <c r="TSI72" s="262"/>
      <c r="TSJ72" s="262"/>
      <c r="TSK72" s="262"/>
      <c r="TSL72" s="1740"/>
      <c r="TSM72" s="1740"/>
      <c r="TSN72" s="1740"/>
      <c r="TSO72" s="349"/>
      <c r="TSP72" s="262"/>
      <c r="TSQ72" s="262"/>
      <c r="TSR72" s="262"/>
      <c r="TSS72" s="350"/>
      <c r="TST72" s="262"/>
      <c r="TSU72" s="262"/>
      <c r="TSV72" s="262"/>
      <c r="TSW72" s="262"/>
      <c r="TSX72" s="262"/>
      <c r="TSY72" s="262"/>
      <c r="TSZ72" s="262"/>
      <c r="TTA72" s="262"/>
      <c r="TTB72" s="262"/>
      <c r="TTC72" s="1740"/>
      <c r="TTD72" s="1740"/>
      <c r="TTE72" s="1740"/>
      <c r="TTF72" s="349"/>
      <c r="TTG72" s="262"/>
      <c r="TTH72" s="262"/>
      <c r="TTI72" s="262"/>
      <c r="TTJ72" s="350"/>
      <c r="TTK72" s="262"/>
      <c r="TTL72" s="262"/>
      <c r="TTM72" s="262"/>
      <c r="TTN72" s="262"/>
      <c r="TTO72" s="262"/>
      <c r="TTP72" s="262"/>
      <c r="TTQ72" s="262"/>
      <c r="TTR72" s="262"/>
      <c r="TTS72" s="262"/>
      <c r="TTT72" s="1740"/>
      <c r="TTU72" s="1740"/>
      <c r="TTV72" s="1740"/>
      <c r="TTW72" s="349"/>
      <c r="TTX72" s="262"/>
      <c r="TTY72" s="262"/>
      <c r="TTZ72" s="262"/>
      <c r="TUA72" s="350"/>
      <c r="TUB72" s="262"/>
      <c r="TUC72" s="262"/>
      <c r="TUD72" s="262"/>
      <c r="TUE72" s="262"/>
      <c r="TUF72" s="262"/>
      <c r="TUG72" s="262"/>
      <c r="TUH72" s="262"/>
      <c r="TUI72" s="262"/>
      <c r="TUJ72" s="262"/>
      <c r="TUK72" s="1740"/>
      <c r="TUL72" s="1740"/>
      <c r="TUM72" s="1740"/>
      <c r="TUN72" s="349"/>
      <c r="TUO72" s="262"/>
      <c r="TUP72" s="262"/>
      <c r="TUQ72" s="262"/>
      <c r="TUR72" s="350"/>
      <c r="TUS72" s="262"/>
      <c r="TUT72" s="262"/>
      <c r="TUU72" s="262"/>
      <c r="TUV72" s="262"/>
      <c r="TUW72" s="262"/>
      <c r="TUX72" s="262"/>
      <c r="TUY72" s="262"/>
      <c r="TUZ72" s="262"/>
      <c r="TVA72" s="262"/>
      <c r="TVB72" s="1740"/>
      <c r="TVC72" s="1740"/>
      <c r="TVD72" s="1740"/>
      <c r="TVE72" s="349"/>
      <c r="TVF72" s="262"/>
      <c r="TVG72" s="262"/>
      <c r="TVH72" s="262"/>
      <c r="TVI72" s="350"/>
      <c r="TVJ72" s="262"/>
      <c r="TVK72" s="262"/>
      <c r="TVL72" s="262"/>
      <c r="TVM72" s="262"/>
      <c r="TVN72" s="262"/>
      <c r="TVO72" s="262"/>
      <c r="TVP72" s="262"/>
      <c r="TVQ72" s="262"/>
      <c r="TVR72" s="262"/>
      <c r="TVS72" s="1740"/>
      <c r="TVT72" s="1740"/>
      <c r="TVU72" s="1740"/>
      <c r="TVV72" s="349"/>
      <c r="TVW72" s="262"/>
      <c r="TVX72" s="262"/>
      <c r="TVY72" s="262"/>
      <c r="TVZ72" s="350"/>
      <c r="TWA72" s="262"/>
      <c r="TWB72" s="262"/>
      <c r="TWC72" s="262"/>
      <c r="TWD72" s="262"/>
      <c r="TWE72" s="262"/>
      <c r="TWF72" s="262"/>
      <c r="TWG72" s="262"/>
      <c r="TWH72" s="262"/>
      <c r="TWI72" s="262"/>
      <c r="TWJ72" s="1740"/>
      <c r="TWK72" s="1740"/>
      <c r="TWL72" s="1740"/>
      <c r="TWM72" s="349"/>
      <c r="TWN72" s="262"/>
      <c r="TWO72" s="262"/>
      <c r="TWP72" s="262"/>
      <c r="TWQ72" s="350"/>
      <c r="TWR72" s="262"/>
      <c r="TWS72" s="262"/>
      <c r="TWT72" s="262"/>
      <c r="TWU72" s="262"/>
      <c r="TWV72" s="262"/>
      <c r="TWW72" s="262"/>
      <c r="TWX72" s="262"/>
      <c r="TWY72" s="262"/>
      <c r="TWZ72" s="262"/>
      <c r="TXA72" s="1740"/>
      <c r="TXB72" s="1740"/>
      <c r="TXC72" s="1740"/>
      <c r="TXD72" s="349"/>
      <c r="TXE72" s="262"/>
      <c r="TXF72" s="262"/>
      <c r="TXG72" s="262"/>
      <c r="TXH72" s="350"/>
      <c r="TXI72" s="262"/>
      <c r="TXJ72" s="262"/>
      <c r="TXK72" s="262"/>
      <c r="TXL72" s="262"/>
      <c r="TXM72" s="262"/>
      <c r="TXN72" s="262"/>
      <c r="TXO72" s="262"/>
      <c r="TXP72" s="262"/>
      <c r="TXQ72" s="262"/>
      <c r="TXR72" s="1740"/>
      <c r="TXS72" s="1740"/>
      <c r="TXT72" s="1740"/>
      <c r="TXU72" s="349"/>
      <c r="TXV72" s="262"/>
      <c r="TXW72" s="262"/>
      <c r="TXX72" s="262"/>
      <c r="TXY72" s="350"/>
      <c r="TXZ72" s="262"/>
      <c r="TYA72" s="262"/>
      <c r="TYB72" s="262"/>
      <c r="TYC72" s="262"/>
      <c r="TYD72" s="262"/>
      <c r="TYE72" s="262"/>
      <c r="TYF72" s="262"/>
      <c r="TYG72" s="262"/>
      <c r="TYH72" s="262"/>
      <c r="TYI72" s="1740"/>
      <c r="TYJ72" s="1740"/>
      <c r="TYK72" s="1740"/>
      <c r="TYL72" s="349"/>
      <c r="TYM72" s="262"/>
      <c r="TYN72" s="262"/>
      <c r="TYO72" s="262"/>
      <c r="TYP72" s="350"/>
      <c r="TYQ72" s="262"/>
      <c r="TYR72" s="262"/>
      <c r="TYS72" s="262"/>
      <c r="TYT72" s="262"/>
      <c r="TYU72" s="262"/>
      <c r="TYV72" s="262"/>
      <c r="TYW72" s="262"/>
      <c r="TYX72" s="262"/>
      <c r="TYY72" s="262"/>
      <c r="TYZ72" s="1740"/>
      <c r="TZA72" s="1740"/>
      <c r="TZB72" s="1740"/>
      <c r="TZC72" s="349"/>
      <c r="TZD72" s="262"/>
      <c r="TZE72" s="262"/>
      <c r="TZF72" s="262"/>
      <c r="TZG72" s="350"/>
      <c r="TZH72" s="262"/>
      <c r="TZI72" s="262"/>
      <c r="TZJ72" s="262"/>
      <c r="TZK72" s="262"/>
      <c r="TZL72" s="262"/>
      <c r="TZM72" s="262"/>
      <c r="TZN72" s="262"/>
      <c r="TZO72" s="262"/>
      <c r="TZP72" s="262"/>
      <c r="TZQ72" s="1740"/>
      <c r="TZR72" s="1740"/>
      <c r="TZS72" s="1740"/>
      <c r="TZT72" s="349"/>
      <c r="TZU72" s="262"/>
      <c r="TZV72" s="262"/>
      <c r="TZW72" s="262"/>
      <c r="TZX72" s="350"/>
      <c r="TZY72" s="262"/>
      <c r="TZZ72" s="262"/>
      <c r="UAA72" s="262"/>
      <c r="UAB72" s="262"/>
      <c r="UAC72" s="262"/>
      <c r="UAD72" s="262"/>
      <c r="UAE72" s="262"/>
      <c r="UAF72" s="262"/>
      <c r="UAG72" s="262"/>
      <c r="UAH72" s="1740"/>
      <c r="UAI72" s="1740"/>
      <c r="UAJ72" s="1740"/>
      <c r="UAK72" s="349"/>
      <c r="UAL72" s="262"/>
      <c r="UAM72" s="262"/>
      <c r="UAN72" s="262"/>
      <c r="UAO72" s="350"/>
      <c r="UAP72" s="262"/>
      <c r="UAQ72" s="262"/>
      <c r="UAR72" s="262"/>
      <c r="UAS72" s="262"/>
      <c r="UAT72" s="262"/>
      <c r="UAU72" s="262"/>
      <c r="UAV72" s="262"/>
      <c r="UAW72" s="262"/>
      <c r="UAX72" s="262"/>
      <c r="UAY72" s="1740"/>
      <c r="UAZ72" s="1740"/>
      <c r="UBA72" s="1740"/>
      <c r="UBB72" s="349"/>
      <c r="UBC72" s="262"/>
      <c r="UBD72" s="262"/>
      <c r="UBE72" s="262"/>
      <c r="UBF72" s="350"/>
      <c r="UBG72" s="262"/>
      <c r="UBH72" s="262"/>
      <c r="UBI72" s="262"/>
      <c r="UBJ72" s="262"/>
      <c r="UBK72" s="262"/>
      <c r="UBL72" s="262"/>
      <c r="UBM72" s="262"/>
      <c r="UBN72" s="262"/>
      <c r="UBO72" s="262"/>
      <c r="UBP72" s="1740"/>
      <c r="UBQ72" s="1740"/>
      <c r="UBR72" s="1740"/>
      <c r="UBS72" s="349"/>
      <c r="UBT72" s="262"/>
      <c r="UBU72" s="262"/>
      <c r="UBV72" s="262"/>
      <c r="UBW72" s="350"/>
      <c r="UBX72" s="262"/>
      <c r="UBY72" s="262"/>
      <c r="UBZ72" s="262"/>
      <c r="UCA72" s="262"/>
      <c r="UCB72" s="262"/>
      <c r="UCC72" s="262"/>
      <c r="UCD72" s="262"/>
      <c r="UCE72" s="262"/>
      <c r="UCF72" s="262"/>
      <c r="UCG72" s="1740"/>
      <c r="UCH72" s="1740"/>
      <c r="UCI72" s="1740"/>
      <c r="UCJ72" s="349"/>
      <c r="UCK72" s="262"/>
      <c r="UCL72" s="262"/>
      <c r="UCM72" s="262"/>
      <c r="UCN72" s="350"/>
      <c r="UCO72" s="262"/>
      <c r="UCP72" s="262"/>
      <c r="UCQ72" s="262"/>
      <c r="UCR72" s="262"/>
      <c r="UCS72" s="262"/>
      <c r="UCT72" s="262"/>
      <c r="UCU72" s="262"/>
      <c r="UCV72" s="262"/>
      <c r="UCW72" s="262"/>
      <c r="UCX72" s="1740"/>
      <c r="UCY72" s="1740"/>
      <c r="UCZ72" s="1740"/>
      <c r="UDA72" s="349"/>
      <c r="UDB72" s="262"/>
      <c r="UDC72" s="262"/>
      <c r="UDD72" s="262"/>
      <c r="UDE72" s="350"/>
      <c r="UDF72" s="262"/>
      <c r="UDG72" s="262"/>
      <c r="UDH72" s="262"/>
      <c r="UDI72" s="262"/>
      <c r="UDJ72" s="262"/>
      <c r="UDK72" s="262"/>
      <c r="UDL72" s="262"/>
      <c r="UDM72" s="262"/>
      <c r="UDN72" s="262"/>
      <c r="UDO72" s="1740"/>
      <c r="UDP72" s="1740"/>
      <c r="UDQ72" s="1740"/>
      <c r="UDR72" s="349"/>
      <c r="UDS72" s="262"/>
      <c r="UDT72" s="262"/>
      <c r="UDU72" s="262"/>
      <c r="UDV72" s="350"/>
      <c r="UDW72" s="262"/>
      <c r="UDX72" s="262"/>
      <c r="UDY72" s="262"/>
      <c r="UDZ72" s="262"/>
      <c r="UEA72" s="262"/>
      <c r="UEB72" s="262"/>
      <c r="UEC72" s="262"/>
      <c r="UED72" s="262"/>
      <c r="UEE72" s="262"/>
      <c r="UEF72" s="1740"/>
      <c r="UEG72" s="1740"/>
      <c r="UEH72" s="1740"/>
      <c r="UEI72" s="349"/>
      <c r="UEJ72" s="262"/>
      <c r="UEK72" s="262"/>
      <c r="UEL72" s="262"/>
      <c r="UEM72" s="350"/>
      <c r="UEN72" s="262"/>
      <c r="UEO72" s="262"/>
      <c r="UEP72" s="262"/>
      <c r="UEQ72" s="262"/>
      <c r="UER72" s="262"/>
      <c r="UES72" s="262"/>
      <c r="UET72" s="262"/>
      <c r="UEU72" s="262"/>
      <c r="UEV72" s="262"/>
      <c r="UEW72" s="1740"/>
      <c r="UEX72" s="1740"/>
      <c r="UEY72" s="1740"/>
      <c r="UEZ72" s="349"/>
      <c r="UFA72" s="262"/>
      <c r="UFB72" s="262"/>
      <c r="UFC72" s="262"/>
      <c r="UFD72" s="350"/>
      <c r="UFE72" s="262"/>
      <c r="UFF72" s="262"/>
      <c r="UFG72" s="262"/>
      <c r="UFH72" s="262"/>
      <c r="UFI72" s="262"/>
      <c r="UFJ72" s="262"/>
      <c r="UFK72" s="262"/>
      <c r="UFL72" s="262"/>
      <c r="UFM72" s="262"/>
      <c r="UFN72" s="1740"/>
      <c r="UFO72" s="1740"/>
      <c r="UFP72" s="1740"/>
      <c r="UFQ72" s="349"/>
      <c r="UFR72" s="262"/>
      <c r="UFS72" s="262"/>
      <c r="UFT72" s="262"/>
      <c r="UFU72" s="350"/>
      <c r="UFV72" s="262"/>
      <c r="UFW72" s="262"/>
      <c r="UFX72" s="262"/>
      <c r="UFY72" s="262"/>
      <c r="UFZ72" s="262"/>
      <c r="UGA72" s="262"/>
      <c r="UGB72" s="262"/>
      <c r="UGC72" s="262"/>
      <c r="UGD72" s="262"/>
      <c r="UGE72" s="1740"/>
      <c r="UGF72" s="1740"/>
      <c r="UGG72" s="1740"/>
      <c r="UGH72" s="349"/>
      <c r="UGI72" s="262"/>
      <c r="UGJ72" s="262"/>
      <c r="UGK72" s="262"/>
      <c r="UGL72" s="350"/>
      <c r="UGM72" s="262"/>
      <c r="UGN72" s="262"/>
      <c r="UGO72" s="262"/>
      <c r="UGP72" s="262"/>
      <c r="UGQ72" s="262"/>
      <c r="UGR72" s="262"/>
      <c r="UGS72" s="262"/>
      <c r="UGT72" s="262"/>
      <c r="UGU72" s="262"/>
      <c r="UGV72" s="1740"/>
      <c r="UGW72" s="1740"/>
      <c r="UGX72" s="1740"/>
      <c r="UGY72" s="349"/>
      <c r="UGZ72" s="262"/>
      <c r="UHA72" s="262"/>
      <c r="UHB72" s="262"/>
      <c r="UHC72" s="350"/>
      <c r="UHD72" s="262"/>
      <c r="UHE72" s="262"/>
      <c r="UHF72" s="262"/>
      <c r="UHG72" s="262"/>
      <c r="UHH72" s="262"/>
      <c r="UHI72" s="262"/>
      <c r="UHJ72" s="262"/>
      <c r="UHK72" s="262"/>
      <c r="UHL72" s="262"/>
      <c r="UHM72" s="1740"/>
      <c r="UHN72" s="1740"/>
      <c r="UHO72" s="1740"/>
      <c r="UHP72" s="349"/>
      <c r="UHQ72" s="262"/>
      <c r="UHR72" s="262"/>
      <c r="UHS72" s="262"/>
      <c r="UHT72" s="350"/>
      <c r="UHU72" s="262"/>
      <c r="UHV72" s="262"/>
      <c r="UHW72" s="262"/>
      <c r="UHX72" s="262"/>
      <c r="UHY72" s="262"/>
      <c r="UHZ72" s="262"/>
      <c r="UIA72" s="262"/>
      <c r="UIB72" s="262"/>
      <c r="UIC72" s="262"/>
      <c r="UID72" s="1740"/>
      <c r="UIE72" s="1740"/>
      <c r="UIF72" s="1740"/>
      <c r="UIG72" s="349"/>
      <c r="UIH72" s="262"/>
      <c r="UII72" s="262"/>
      <c r="UIJ72" s="262"/>
      <c r="UIK72" s="350"/>
      <c r="UIL72" s="262"/>
      <c r="UIM72" s="262"/>
      <c r="UIN72" s="262"/>
      <c r="UIO72" s="262"/>
      <c r="UIP72" s="262"/>
      <c r="UIQ72" s="262"/>
      <c r="UIR72" s="262"/>
      <c r="UIS72" s="262"/>
      <c r="UIT72" s="262"/>
      <c r="UIU72" s="1740"/>
      <c r="UIV72" s="1740"/>
      <c r="UIW72" s="1740"/>
      <c r="UIX72" s="349"/>
      <c r="UIY72" s="262"/>
      <c r="UIZ72" s="262"/>
      <c r="UJA72" s="262"/>
      <c r="UJB72" s="350"/>
      <c r="UJC72" s="262"/>
      <c r="UJD72" s="262"/>
      <c r="UJE72" s="262"/>
      <c r="UJF72" s="262"/>
      <c r="UJG72" s="262"/>
      <c r="UJH72" s="262"/>
      <c r="UJI72" s="262"/>
      <c r="UJJ72" s="262"/>
      <c r="UJK72" s="262"/>
      <c r="UJL72" s="1740"/>
      <c r="UJM72" s="1740"/>
      <c r="UJN72" s="1740"/>
      <c r="UJO72" s="349"/>
      <c r="UJP72" s="262"/>
      <c r="UJQ72" s="262"/>
      <c r="UJR72" s="262"/>
      <c r="UJS72" s="350"/>
      <c r="UJT72" s="262"/>
      <c r="UJU72" s="262"/>
      <c r="UJV72" s="262"/>
      <c r="UJW72" s="262"/>
      <c r="UJX72" s="262"/>
      <c r="UJY72" s="262"/>
      <c r="UJZ72" s="262"/>
      <c r="UKA72" s="262"/>
      <c r="UKB72" s="262"/>
      <c r="UKC72" s="1740"/>
      <c r="UKD72" s="1740"/>
      <c r="UKE72" s="1740"/>
      <c r="UKF72" s="349"/>
      <c r="UKG72" s="262"/>
      <c r="UKH72" s="262"/>
      <c r="UKI72" s="262"/>
      <c r="UKJ72" s="350"/>
      <c r="UKK72" s="262"/>
      <c r="UKL72" s="262"/>
      <c r="UKM72" s="262"/>
      <c r="UKN72" s="262"/>
      <c r="UKO72" s="262"/>
      <c r="UKP72" s="262"/>
      <c r="UKQ72" s="262"/>
      <c r="UKR72" s="262"/>
      <c r="UKS72" s="262"/>
      <c r="UKT72" s="1740"/>
      <c r="UKU72" s="1740"/>
      <c r="UKV72" s="1740"/>
      <c r="UKW72" s="349"/>
      <c r="UKX72" s="262"/>
      <c r="UKY72" s="262"/>
      <c r="UKZ72" s="262"/>
      <c r="ULA72" s="350"/>
      <c r="ULB72" s="262"/>
      <c r="ULC72" s="262"/>
      <c r="ULD72" s="262"/>
      <c r="ULE72" s="262"/>
      <c r="ULF72" s="262"/>
      <c r="ULG72" s="262"/>
      <c r="ULH72" s="262"/>
      <c r="ULI72" s="262"/>
      <c r="ULJ72" s="262"/>
      <c r="ULK72" s="1740"/>
      <c r="ULL72" s="1740"/>
      <c r="ULM72" s="1740"/>
      <c r="ULN72" s="349"/>
      <c r="ULO72" s="262"/>
      <c r="ULP72" s="262"/>
      <c r="ULQ72" s="262"/>
      <c r="ULR72" s="350"/>
      <c r="ULS72" s="262"/>
      <c r="ULT72" s="262"/>
      <c r="ULU72" s="262"/>
      <c r="ULV72" s="262"/>
      <c r="ULW72" s="262"/>
      <c r="ULX72" s="262"/>
      <c r="ULY72" s="262"/>
      <c r="ULZ72" s="262"/>
      <c r="UMA72" s="262"/>
      <c r="UMB72" s="1740"/>
      <c r="UMC72" s="1740"/>
      <c r="UMD72" s="1740"/>
      <c r="UME72" s="349"/>
      <c r="UMF72" s="262"/>
      <c r="UMG72" s="262"/>
      <c r="UMH72" s="262"/>
      <c r="UMI72" s="350"/>
      <c r="UMJ72" s="262"/>
      <c r="UMK72" s="262"/>
      <c r="UML72" s="262"/>
      <c r="UMM72" s="262"/>
      <c r="UMN72" s="262"/>
      <c r="UMO72" s="262"/>
      <c r="UMP72" s="262"/>
      <c r="UMQ72" s="262"/>
      <c r="UMR72" s="262"/>
      <c r="UMS72" s="1740"/>
      <c r="UMT72" s="1740"/>
      <c r="UMU72" s="1740"/>
      <c r="UMV72" s="349"/>
      <c r="UMW72" s="262"/>
      <c r="UMX72" s="262"/>
      <c r="UMY72" s="262"/>
      <c r="UMZ72" s="350"/>
      <c r="UNA72" s="262"/>
      <c r="UNB72" s="262"/>
      <c r="UNC72" s="262"/>
      <c r="UND72" s="262"/>
      <c r="UNE72" s="262"/>
      <c r="UNF72" s="262"/>
      <c r="UNG72" s="262"/>
      <c r="UNH72" s="262"/>
      <c r="UNI72" s="262"/>
      <c r="UNJ72" s="1740"/>
      <c r="UNK72" s="1740"/>
      <c r="UNL72" s="1740"/>
      <c r="UNM72" s="349"/>
      <c r="UNN72" s="262"/>
      <c r="UNO72" s="262"/>
      <c r="UNP72" s="262"/>
      <c r="UNQ72" s="350"/>
      <c r="UNR72" s="262"/>
      <c r="UNS72" s="262"/>
      <c r="UNT72" s="262"/>
      <c r="UNU72" s="262"/>
      <c r="UNV72" s="262"/>
      <c r="UNW72" s="262"/>
      <c r="UNX72" s="262"/>
      <c r="UNY72" s="262"/>
      <c r="UNZ72" s="262"/>
      <c r="UOA72" s="1740"/>
      <c r="UOB72" s="1740"/>
      <c r="UOC72" s="1740"/>
      <c r="UOD72" s="349"/>
      <c r="UOE72" s="262"/>
      <c r="UOF72" s="262"/>
      <c r="UOG72" s="262"/>
      <c r="UOH72" s="350"/>
      <c r="UOI72" s="262"/>
      <c r="UOJ72" s="262"/>
      <c r="UOK72" s="262"/>
      <c r="UOL72" s="262"/>
      <c r="UOM72" s="262"/>
      <c r="UON72" s="262"/>
      <c r="UOO72" s="262"/>
      <c r="UOP72" s="262"/>
      <c r="UOQ72" s="262"/>
      <c r="UOR72" s="1740"/>
      <c r="UOS72" s="1740"/>
      <c r="UOT72" s="1740"/>
      <c r="UOU72" s="349"/>
      <c r="UOV72" s="262"/>
      <c r="UOW72" s="262"/>
      <c r="UOX72" s="262"/>
      <c r="UOY72" s="350"/>
      <c r="UOZ72" s="262"/>
      <c r="UPA72" s="262"/>
      <c r="UPB72" s="262"/>
      <c r="UPC72" s="262"/>
      <c r="UPD72" s="262"/>
      <c r="UPE72" s="262"/>
      <c r="UPF72" s="262"/>
      <c r="UPG72" s="262"/>
      <c r="UPH72" s="262"/>
      <c r="UPI72" s="1740"/>
      <c r="UPJ72" s="1740"/>
      <c r="UPK72" s="1740"/>
      <c r="UPL72" s="349"/>
      <c r="UPM72" s="262"/>
      <c r="UPN72" s="262"/>
      <c r="UPO72" s="262"/>
      <c r="UPP72" s="350"/>
      <c r="UPQ72" s="262"/>
      <c r="UPR72" s="262"/>
      <c r="UPS72" s="262"/>
      <c r="UPT72" s="262"/>
      <c r="UPU72" s="262"/>
      <c r="UPV72" s="262"/>
      <c r="UPW72" s="262"/>
      <c r="UPX72" s="262"/>
      <c r="UPY72" s="262"/>
      <c r="UPZ72" s="1740"/>
      <c r="UQA72" s="1740"/>
      <c r="UQB72" s="1740"/>
      <c r="UQC72" s="349"/>
      <c r="UQD72" s="262"/>
      <c r="UQE72" s="262"/>
      <c r="UQF72" s="262"/>
      <c r="UQG72" s="350"/>
      <c r="UQH72" s="262"/>
      <c r="UQI72" s="262"/>
      <c r="UQJ72" s="262"/>
      <c r="UQK72" s="262"/>
      <c r="UQL72" s="262"/>
      <c r="UQM72" s="262"/>
      <c r="UQN72" s="262"/>
      <c r="UQO72" s="262"/>
      <c r="UQP72" s="262"/>
      <c r="UQQ72" s="1740"/>
      <c r="UQR72" s="1740"/>
      <c r="UQS72" s="1740"/>
      <c r="UQT72" s="349"/>
      <c r="UQU72" s="262"/>
      <c r="UQV72" s="262"/>
      <c r="UQW72" s="262"/>
      <c r="UQX72" s="350"/>
      <c r="UQY72" s="262"/>
      <c r="UQZ72" s="262"/>
      <c r="URA72" s="262"/>
      <c r="URB72" s="262"/>
      <c r="URC72" s="262"/>
      <c r="URD72" s="262"/>
      <c r="URE72" s="262"/>
      <c r="URF72" s="262"/>
      <c r="URG72" s="262"/>
      <c r="URH72" s="1740"/>
      <c r="URI72" s="1740"/>
      <c r="URJ72" s="1740"/>
      <c r="URK72" s="349"/>
      <c r="URL72" s="262"/>
      <c r="URM72" s="262"/>
      <c r="URN72" s="262"/>
      <c r="URO72" s="350"/>
      <c r="URP72" s="262"/>
      <c r="URQ72" s="262"/>
      <c r="URR72" s="262"/>
      <c r="URS72" s="262"/>
      <c r="URT72" s="262"/>
      <c r="URU72" s="262"/>
      <c r="URV72" s="262"/>
      <c r="URW72" s="262"/>
      <c r="URX72" s="262"/>
      <c r="URY72" s="1740"/>
      <c r="URZ72" s="1740"/>
      <c r="USA72" s="1740"/>
      <c r="USB72" s="349"/>
      <c r="USC72" s="262"/>
      <c r="USD72" s="262"/>
      <c r="USE72" s="262"/>
      <c r="USF72" s="350"/>
      <c r="USG72" s="262"/>
      <c r="USH72" s="262"/>
      <c r="USI72" s="262"/>
      <c r="USJ72" s="262"/>
      <c r="USK72" s="262"/>
      <c r="USL72" s="262"/>
      <c r="USM72" s="262"/>
      <c r="USN72" s="262"/>
      <c r="USO72" s="262"/>
      <c r="USP72" s="1740"/>
      <c r="USQ72" s="1740"/>
      <c r="USR72" s="1740"/>
      <c r="USS72" s="349"/>
      <c r="UST72" s="262"/>
      <c r="USU72" s="262"/>
      <c r="USV72" s="262"/>
      <c r="USW72" s="350"/>
      <c r="USX72" s="262"/>
      <c r="USY72" s="262"/>
      <c r="USZ72" s="262"/>
      <c r="UTA72" s="262"/>
      <c r="UTB72" s="262"/>
      <c r="UTC72" s="262"/>
      <c r="UTD72" s="262"/>
      <c r="UTE72" s="262"/>
      <c r="UTF72" s="262"/>
      <c r="UTG72" s="1740"/>
      <c r="UTH72" s="1740"/>
      <c r="UTI72" s="1740"/>
      <c r="UTJ72" s="349"/>
      <c r="UTK72" s="262"/>
      <c r="UTL72" s="262"/>
      <c r="UTM72" s="262"/>
      <c r="UTN72" s="350"/>
      <c r="UTO72" s="262"/>
      <c r="UTP72" s="262"/>
      <c r="UTQ72" s="262"/>
      <c r="UTR72" s="262"/>
      <c r="UTS72" s="262"/>
      <c r="UTT72" s="262"/>
      <c r="UTU72" s="262"/>
      <c r="UTV72" s="262"/>
      <c r="UTW72" s="262"/>
      <c r="UTX72" s="1740"/>
      <c r="UTY72" s="1740"/>
      <c r="UTZ72" s="1740"/>
      <c r="UUA72" s="349"/>
      <c r="UUB72" s="262"/>
      <c r="UUC72" s="262"/>
      <c r="UUD72" s="262"/>
      <c r="UUE72" s="350"/>
      <c r="UUF72" s="262"/>
      <c r="UUG72" s="262"/>
      <c r="UUH72" s="262"/>
      <c r="UUI72" s="262"/>
      <c r="UUJ72" s="262"/>
      <c r="UUK72" s="262"/>
      <c r="UUL72" s="262"/>
      <c r="UUM72" s="262"/>
      <c r="UUN72" s="262"/>
      <c r="UUO72" s="1740"/>
      <c r="UUP72" s="1740"/>
      <c r="UUQ72" s="1740"/>
      <c r="UUR72" s="349"/>
      <c r="UUS72" s="262"/>
      <c r="UUT72" s="262"/>
      <c r="UUU72" s="262"/>
      <c r="UUV72" s="350"/>
      <c r="UUW72" s="262"/>
      <c r="UUX72" s="262"/>
      <c r="UUY72" s="262"/>
      <c r="UUZ72" s="262"/>
      <c r="UVA72" s="262"/>
      <c r="UVB72" s="262"/>
      <c r="UVC72" s="262"/>
      <c r="UVD72" s="262"/>
      <c r="UVE72" s="262"/>
      <c r="UVF72" s="1740"/>
      <c r="UVG72" s="1740"/>
      <c r="UVH72" s="1740"/>
      <c r="UVI72" s="349"/>
      <c r="UVJ72" s="262"/>
      <c r="UVK72" s="262"/>
      <c r="UVL72" s="262"/>
      <c r="UVM72" s="350"/>
      <c r="UVN72" s="262"/>
      <c r="UVO72" s="262"/>
      <c r="UVP72" s="262"/>
      <c r="UVQ72" s="262"/>
      <c r="UVR72" s="262"/>
      <c r="UVS72" s="262"/>
      <c r="UVT72" s="262"/>
      <c r="UVU72" s="262"/>
      <c r="UVV72" s="262"/>
      <c r="UVW72" s="1740"/>
      <c r="UVX72" s="1740"/>
      <c r="UVY72" s="1740"/>
      <c r="UVZ72" s="349"/>
      <c r="UWA72" s="262"/>
      <c r="UWB72" s="262"/>
      <c r="UWC72" s="262"/>
      <c r="UWD72" s="350"/>
      <c r="UWE72" s="262"/>
      <c r="UWF72" s="262"/>
      <c r="UWG72" s="262"/>
      <c r="UWH72" s="262"/>
      <c r="UWI72" s="262"/>
      <c r="UWJ72" s="262"/>
      <c r="UWK72" s="262"/>
      <c r="UWL72" s="262"/>
      <c r="UWM72" s="262"/>
      <c r="UWN72" s="1740"/>
      <c r="UWO72" s="1740"/>
      <c r="UWP72" s="1740"/>
      <c r="UWQ72" s="349"/>
      <c r="UWR72" s="262"/>
      <c r="UWS72" s="262"/>
      <c r="UWT72" s="262"/>
      <c r="UWU72" s="350"/>
      <c r="UWV72" s="262"/>
      <c r="UWW72" s="262"/>
      <c r="UWX72" s="262"/>
      <c r="UWY72" s="262"/>
      <c r="UWZ72" s="262"/>
      <c r="UXA72" s="262"/>
      <c r="UXB72" s="262"/>
      <c r="UXC72" s="262"/>
      <c r="UXD72" s="262"/>
      <c r="UXE72" s="1740"/>
      <c r="UXF72" s="1740"/>
      <c r="UXG72" s="1740"/>
      <c r="UXH72" s="349"/>
      <c r="UXI72" s="262"/>
      <c r="UXJ72" s="262"/>
      <c r="UXK72" s="262"/>
      <c r="UXL72" s="350"/>
      <c r="UXM72" s="262"/>
      <c r="UXN72" s="262"/>
      <c r="UXO72" s="262"/>
      <c r="UXP72" s="262"/>
      <c r="UXQ72" s="262"/>
      <c r="UXR72" s="262"/>
      <c r="UXS72" s="262"/>
      <c r="UXT72" s="262"/>
      <c r="UXU72" s="262"/>
      <c r="UXV72" s="1740"/>
      <c r="UXW72" s="1740"/>
      <c r="UXX72" s="1740"/>
      <c r="UXY72" s="349"/>
      <c r="UXZ72" s="262"/>
      <c r="UYA72" s="262"/>
      <c r="UYB72" s="262"/>
      <c r="UYC72" s="350"/>
      <c r="UYD72" s="262"/>
      <c r="UYE72" s="262"/>
      <c r="UYF72" s="262"/>
      <c r="UYG72" s="262"/>
      <c r="UYH72" s="262"/>
      <c r="UYI72" s="262"/>
      <c r="UYJ72" s="262"/>
      <c r="UYK72" s="262"/>
      <c r="UYL72" s="262"/>
      <c r="UYM72" s="1740"/>
      <c r="UYN72" s="1740"/>
      <c r="UYO72" s="1740"/>
      <c r="UYP72" s="349"/>
      <c r="UYQ72" s="262"/>
      <c r="UYR72" s="262"/>
      <c r="UYS72" s="262"/>
      <c r="UYT72" s="350"/>
      <c r="UYU72" s="262"/>
      <c r="UYV72" s="262"/>
      <c r="UYW72" s="262"/>
      <c r="UYX72" s="262"/>
      <c r="UYY72" s="262"/>
      <c r="UYZ72" s="262"/>
      <c r="UZA72" s="262"/>
      <c r="UZB72" s="262"/>
      <c r="UZC72" s="262"/>
      <c r="UZD72" s="1740"/>
      <c r="UZE72" s="1740"/>
      <c r="UZF72" s="1740"/>
      <c r="UZG72" s="349"/>
      <c r="UZH72" s="262"/>
      <c r="UZI72" s="262"/>
      <c r="UZJ72" s="262"/>
      <c r="UZK72" s="350"/>
      <c r="UZL72" s="262"/>
      <c r="UZM72" s="262"/>
      <c r="UZN72" s="262"/>
      <c r="UZO72" s="262"/>
      <c r="UZP72" s="262"/>
      <c r="UZQ72" s="262"/>
      <c r="UZR72" s="262"/>
      <c r="UZS72" s="262"/>
      <c r="UZT72" s="262"/>
      <c r="UZU72" s="1740"/>
      <c r="UZV72" s="1740"/>
      <c r="UZW72" s="1740"/>
      <c r="UZX72" s="349"/>
      <c r="UZY72" s="262"/>
      <c r="UZZ72" s="262"/>
      <c r="VAA72" s="262"/>
      <c r="VAB72" s="350"/>
      <c r="VAC72" s="262"/>
      <c r="VAD72" s="262"/>
      <c r="VAE72" s="262"/>
      <c r="VAF72" s="262"/>
      <c r="VAG72" s="262"/>
      <c r="VAH72" s="262"/>
      <c r="VAI72" s="262"/>
      <c r="VAJ72" s="262"/>
      <c r="VAK72" s="262"/>
      <c r="VAL72" s="1740"/>
      <c r="VAM72" s="1740"/>
      <c r="VAN72" s="1740"/>
      <c r="VAO72" s="349"/>
      <c r="VAP72" s="262"/>
      <c r="VAQ72" s="262"/>
      <c r="VAR72" s="262"/>
      <c r="VAS72" s="350"/>
      <c r="VAT72" s="262"/>
      <c r="VAU72" s="262"/>
      <c r="VAV72" s="262"/>
      <c r="VAW72" s="262"/>
      <c r="VAX72" s="262"/>
      <c r="VAY72" s="262"/>
      <c r="VAZ72" s="262"/>
      <c r="VBA72" s="262"/>
      <c r="VBB72" s="262"/>
      <c r="VBC72" s="1740"/>
      <c r="VBD72" s="1740"/>
      <c r="VBE72" s="1740"/>
      <c r="VBF72" s="349"/>
      <c r="VBG72" s="262"/>
      <c r="VBH72" s="262"/>
      <c r="VBI72" s="262"/>
      <c r="VBJ72" s="350"/>
      <c r="VBK72" s="262"/>
      <c r="VBL72" s="262"/>
      <c r="VBM72" s="262"/>
      <c r="VBN72" s="262"/>
      <c r="VBO72" s="262"/>
      <c r="VBP72" s="262"/>
      <c r="VBQ72" s="262"/>
      <c r="VBR72" s="262"/>
      <c r="VBS72" s="262"/>
      <c r="VBT72" s="1740"/>
      <c r="VBU72" s="1740"/>
      <c r="VBV72" s="1740"/>
      <c r="VBW72" s="349"/>
      <c r="VBX72" s="262"/>
      <c r="VBY72" s="262"/>
      <c r="VBZ72" s="262"/>
      <c r="VCA72" s="350"/>
      <c r="VCB72" s="262"/>
      <c r="VCC72" s="262"/>
      <c r="VCD72" s="262"/>
      <c r="VCE72" s="262"/>
      <c r="VCF72" s="262"/>
      <c r="VCG72" s="262"/>
      <c r="VCH72" s="262"/>
      <c r="VCI72" s="262"/>
      <c r="VCJ72" s="262"/>
      <c r="VCK72" s="1740"/>
      <c r="VCL72" s="1740"/>
      <c r="VCM72" s="1740"/>
      <c r="VCN72" s="349"/>
      <c r="VCO72" s="262"/>
      <c r="VCP72" s="262"/>
      <c r="VCQ72" s="262"/>
      <c r="VCR72" s="350"/>
      <c r="VCS72" s="262"/>
      <c r="VCT72" s="262"/>
      <c r="VCU72" s="262"/>
      <c r="VCV72" s="262"/>
      <c r="VCW72" s="262"/>
      <c r="VCX72" s="262"/>
      <c r="VCY72" s="262"/>
      <c r="VCZ72" s="262"/>
      <c r="VDA72" s="262"/>
      <c r="VDB72" s="1740"/>
      <c r="VDC72" s="1740"/>
      <c r="VDD72" s="1740"/>
      <c r="VDE72" s="349"/>
      <c r="VDF72" s="262"/>
      <c r="VDG72" s="262"/>
      <c r="VDH72" s="262"/>
      <c r="VDI72" s="350"/>
      <c r="VDJ72" s="262"/>
      <c r="VDK72" s="262"/>
      <c r="VDL72" s="262"/>
      <c r="VDM72" s="262"/>
      <c r="VDN72" s="262"/>
      <c r="VDO72" s="262"/>
      <c r="VDP72" s="262"/>
      <c r="VDQ72" s="262"/>
      <c r="VDR72" s="262"/>
      <c r="VDS72" s="1740"/>
      <c r="VDT72" s="1740"/>
      <c r="VDU72" s="1740"/>
      <c r="VDV72" s="349"/>
      <c r="VDW72" s="262"/>
      <c r="VDX72" s="262"/>
      <c r="VDY72" s="262"/>
      <c r="VDZ72" s="350"/>
      <c r="VEA72" s="262"/>
      <c r="VEB72" s="262"/>
      <c r="VEC72" s="262"/>
      <c r="VED72" s="262"/>
      <c r="VEE72" s="262"/>
      <c r="VEF72" s="262"/>
      <c r="VEG72" s="262"/>
      <c r="VEH72" s="262"/>
      <c r="VEI72" s="262"/>
      <c r="VEJ72" s="1740"/>
      <c r="VEK72" s="1740"/>
      <c r="VEL72" s="1740"/>
      <c r="VEM72" s="349"/>
      <c r="VEN72" s="262"/>
      <c r="VEO72" s="262"/>
      <c r="VEP72" s="262"/>
      <c r="VEQ72" s="350"/>
      <c r="VER72" s="262"/>
      <c r="VES72" s="262"/>
      <c r="VET72" s="262"/>
      <c r="VEU72" s="262"/>
      <c r="VEV72" s="262"/>
      <c r="VEW72" s="262"/>
      <c r="VEX72" s="262"/>
      <c r="VEY72" s="262"/>
      <c r="VEZ72" s="262"/>
      <c r="VFA72" s="1740"/>
      <c r="VFB72" s="1740"/>
      <c r="VFC72" s="1740"/>
      <c r="VFD72" s="349"/>
      <c r="VFE72" s="262"/>
      <c r="VFF72" s="262"/>
      <c r="VFG72" s="262"/>
      <c r="VFH72" s="350"/>
      <c r="VFI72" s="262"/>
      <c r="VFJ72" s="262"/>
      <c r="VFK72" s="262"/>
      <c r="VFL72" s="262"/>
      <c r="VFM72" s="262"/>
      <c r="VFN72" s="262"/>
      <c r="VFO72" s="262"/>
      <c r="VFP72" s="262"/>
      <c r="VFQ72" s="262"/>
      <c r="VFR72" s="1740"/>
      <c r="VFS72" s="1740"/>
      <c r="VFT72" s="1740"/>
      <c r="VFU72" s="349"/>
      <c r="VFV72" s="262"/>
      <c r="VFW72" s="262"/>
      <c r="VFX72" s="262"/>
      <c r="VFY72" s="350"/>
      <c r="VFZ72" s="262"/>
      <c r="VGA72" s="262"/>
      <c r="VGB72" s="262"/>
      <c r="VGC72" s="262"/>
      <c r="VGD72" s="262"/>
      <c r="VGE72" s="262"/>
      <c r="VGF72" s="262"/>
      <c r="VGG72" s="262"/>
      <c r="VGH72" s="262"/>
      <c r="VGI72" s="1740"/>
      <c r="VGJ72" s="1740"/>
      <c r="VGK72" s="1740"/>
      <c r="VGL72" s="349"/>
      <c r="VGM72" s="262"/>
      <c r="VGN72" s="262"/>
      <c r="VGO72" s="262"/>
      <c r="VGP72" s="350"/>
      <c r="VGQ72" s="262"/>
      <c r="VGR72" s="262"/>
      <c r="VGS72" s="262"/>
      <c r="VGT72" s="262"/>
      <c r="VGU72" s="262"/>
      <c r="VGV72" s="262"/>
      <c r="VGW72" s="262"/>
      <c r="VGX72" s="262"/>
      <c r="VGY72" s="262"/>
      <c r="VGZ72" s="1740"/>
      <c r="VHA72" s="1740"/>
      <c r="VHB72" s="1740"/>
      <c r="VHC72" s="349"/>
      <c r="VHD72" s="262"/>
      <c r="VHE72" s="262"/>
      <c r="VHF72" s="262"/>
      <c r="VHG72" s="350"/>
      <c r="VHH72" s="262"/>
      <c r="VHI72" s="262"/>
      <c r="VHJ72" s="262"/>
      <c r="VHK72" s="262"/>
      <c r="VHL72" s="262"/>
      <c r="VHM72" s="262"/>
      <c r="VHN72" s="262"/>
      <c r="VHO72" s="262"/>
      <c r="VHP72" s="262"/>
      <c r="VHQ72" s="1740"/>
      <c r="VHR72" s="1740"/>
      <c r="VHS72" s="1740"/>
      <c r="VHT72" s="349"/>
      <c r="VHU72" s="262"/>
      <c r="VHV72" s="262"/>
      <c r="VHW72" s="262"/>
      <c r="VHX72" s="350"/>
      <c r="VHY72" s="262"/>
      <c r="VHZ72" s="262"/>
      <c r="VIA72" s="262"/>
      <c r="VIB72" s="262"/>
      <c r="VIC72" s="262"/>
      <c r="VID72" s="262"/>
      <c r="VIE72" s="262"/>
      <c r="VIF72" s="262"/>
      <c r="VIG72" s="262"/>
      <c r="VIH72" s="1740"/>
      <c r="VII72" s="1740"/>
      <c r="VIJ72" s="1740"/>
      <c r="VIK72" s="349"/>
      <c r="VIL72" s="262"/>
      <c r="VIM72" s="262"/>
      <c r="VIN72" s="262"/>
      <c r="VIO72" s="350"/>
      <c r="VIP72" s="262"/>
      <c r="VIQ72" s="262"/>
      <c r="VIR72" s="262"/>
      <c r="VIS72" s="262"/>
      <c r="VIT72" s="262"/>
      <c r="VIU72" s="262"/>
      <c r="VIV72" s="262"/>
      <c r="VIW72" s="262"/>
      <c r="VIX72" s="262"/>
      <c r="VIY72" s="1740"/>
      <c r="VIZ72" s="1740"/>
      <c r="VJA72" s="1740"/>
      <c r="VJB72" s="349"/>
      <c r="VJC72" s="262"/>
      <c r="VJD72" s="262"/>
      <c r="VJE72" s="262"/>
      <c r="VJF72" s="350"/>
      <c r="VJG72" s="262"/>
      <c r="VJH72" s="262"/>
      <c r="VJI72" s="262"/>
      <c r="VJJ72" s="262"/>
      <c r="VJK72" s="262"/>
      <c r="VJL72" s="262"/>
      <c r="VJM72" s="262"/>
      <c r="VJN72" s="262"/>
      <c r="VJO72" s="262"/>
      <c r="VJP72" s="1740"/>
      <c r="VJQ72" s="1740"/>
      <c r="VJR72" s="1740"/>
      <c r="VJS72" s="349"/>
      <c r="VJT72" s="262"/>
      <c r="VJU72" s="262"/>
      <c r="VJV72" s="262"/>
      <c r="VJW72" s="350"/>
      <c r="VJX72" s="262"/>
      <c r="VJY72" s="262"/>
      <c r="VJZ72" s="262"/>
      <c r="VKA72" s="262"/>
      <c r="VKB72" s="262"/>
      <c r="VKC72" s="262"/>
      <c r="VKD72" s="262"/>
      <c r="VKE72" s="262"/>
      <c r="VKF72" s="262"/>
      <c r="VKG72" s="1740"/>
      <c r="VKH72" s="1740"/>
      <c r="VKI72" s="1740"/>
      <c r="VKJ72" s="349"/>
      <c r="VKK72" s="262"/>
      <c r="VKL72" s="262"/>
      <c r="VKM72" s="262"/>
      <c r="VKN72" s="350"/>
      <c r="VKO72" s="262"/>
      <c r="VKP72" s="262"/>
      <c r="VKQ72" s="262"/>
      <c r="VKR72" s="262"/>
      <c r="VKS72" s="262"/>
      <c r="VKT72" s="262"/>
      <c r="VKU72" s="262"/>
      <c r="VKV72" s="262"/>
      <c r="VKW72" s="262"/>
      <c r="VKX72" s="1740"/>
      <c r="VKY72" s="1740"/>
      <c r="VKZ72" s="1740"/>
      <c r="VLA72" s="349"/>
      <c r="VLB72" s="262"/>
      <c r="VLC72" s="262"/>
      <c r="VLD72" s="262"/>
      <c r="VLE72" s="350"/>
      <c r="VLF72" s="262"/>
      <c r="VLG72" s="262"/>
      <c r="VLH72" s="262"/>
      <c r="VLI72" s="262"/>
      <c r="VLJ72" s="262"/>
      <c r="VLK72" s="262"/>
      <c r="VLL72" s="262"/>
      <c r="VLM72" s="262"/>
      <c r="VLN72" s="262"/>
      <c r="VLO72" s="1740"/>
      <c r="VLP72" s="1740"/>
      <c r="VLQ72" s="1740"/>
      <c r="VLR72" s="349"/>
      <c r="VLS72" s="262"/>
      <c r="VLT72" s="262"/>
      <c r="VLU72" s="262"/>
      <c r="VLV72" s="350"/>
      <c r="VLW72" s="262"/>
      <c r="VLX72" s="262"/>
      <c r="VLY72" s="262"/>
      <c r="VLZ72" s="262"/>
      <c r="VMA72" s="262"/>
      <c r="VMB72" s="262"/>
      <c r="VMC72" s="262"/>
      <c r="VMD72" s="262"/>
      <c r="VME72" s="262"/>
      <c r="VMF72" s="1740"/>
      <c r="VMG72" s="1740"/>
      <c r="VMH72" s="1740"/>
      <c r="VMI72" s="349"/>
      <c r="VMJ72" s="262"/>
      <c r="VMK72" s="262"/>
      <c r="VML72" s="262"/>
      <c r="VMM72" s="350"/>
      <c r="VMN72" s="262"/>
      <c r="VMO72" s="262"/>
      <c r="VMP72" s="262"/>
      <c r="VMQ72" s="262"/>
      <c r="VMR72" s="262"/>
      <c r="VMS72" s="262"/>
      <c r="VMT72" s="262"/>
      <c r="VMU72" s="262"/>
      <c r="VMV72" s="262"/>
      <c r="VMW72" s="1740"/>
      <c r="VMX72" s="1740"/>
      <c r="VMY72" s="1740"/>
      <c r="VMZ72" s="349"/>
      <c r="VNA72" s="262"/>
      <c r="VNB72" s="262"/>
      <c r="VNC72" s="262"/>
      <c r="VND72" s="350"/>
      <c r="VNE72" s="262"/>
      <c r="VNF72" s="262"/>
      <c r="VNG72" s="262"/>
      <c r="VNH72" s="262"/>
      <c r="VNI72" s="262"/>
      <c r="VNJ72" s="262"/>
      <c r="VNK72" s="262"/>
      <c r="VNL72" s="262"/>
      <c r="VNM72" s="262"/>
      <c r="VNN72" s="1740"/>
      <c r="VNO72" s="1740"/>
      <c r="VNP72" s="1740"/>
      <c r="VNQ72" s="349"/>
      <c r="VNR72" s="262"/>
      <c r="VNS72" s="262"/>
      <c r="VNT72" s="262"/>
      <c r="VNU72" s="350"/>
      <c r="VNV72" s="262"/>
      <c r="VNW72" s="262"/>
      <c r="VNX72" s="262"/>
      <c r="VNY72" s="262"/>
      <c r="VNZ72" s="262"/>
      <c r="VOA72" s="262"/>
      <c r="VOB72" s="262"/>
      <c r="VOC72" s="262"/>
      <c r="VOD72" s="262"/>
      <c r="VOE72" s="1740"/>
      <c r="VOF72" s="1740"/>
      <c r="VOG72" s="1740"/>
      <c r="VOH72" s="349"/>
      <c r="VOI72" s="262"/>
      <c r="VOJ72" s="262"/>
      <c r="VOK72" s="262"/>
      <c r="VOL72" s="350"/>
      <c r="VOM72" s="262"/>
      <c r="VON72" s="262"/>
      <c r="VOO72" s="262"/>
      <c r="VOP72" s="262"/>
      <c r="VOQ72" s="262"/>
      <c r="VOR72" s="262"/>
      <c r="VOS72" s="262"/>
      <c r="VOT72" s="262"/>
      <c r="VOU72" s="262"/>
      <c r="VOV72" s="1740"/>
      <c r="VOW72" s="1740"/>
      <c r="VOX72" s="1740"/>
      <c r="VOY72" s="349"/>
      <c r="VOZ72" s="262"/>
      <c r="VPA72" s="262"/>
      <c r="VPB72" s="262"/>
      <c r="VPC72" s="350"/>
      <c r="VPD72" s="262"/>
      <c r="VPE72" s="262"/>
      <c r="VPF72" s="262"/>
      <c r="VPG72" s="262"/>
      <c r="VPH72" s="262"/>
      <c r="VPI72" s="262"/>
      <c r="VPJ72" s="262"/>
      <c r="VPK72" s="262"/>
      <c r="VPL72" s="262"/>
      <c r="VPM72" s="1740"/>
      <c r="VPN72" s="1740"/>
      <c r="VPO72" s="1740"/>
      <c r="VPP72" s="349"/>
      <c r="VPQ72" s="262"/>
      <c r="VPR72" s="262"/>
      <c r="VPS72" s="262"/>
      <c r="VPT72" s="350"/>
      <c r="VPU72" s="262"/>
      <c r="VPV72" s="262"/>
      <c r="VPW72" s="262"/>
      <c r="VPX72" s="262"/>
      <c r="VPY72" s="262"/>
      <c r="VPZ72" s="262"/>
      <c r="VQA72" s="262"/>
      <c r="VQB72" s="262"/>
      <c r="VQC72" s="262"/>
      <c r="VQD72" s="1740"/>
      <c r="VQE72" s="1740"/>
      <c r="VQF72" s="1740"/>
      <c r="VQG72" s="349"/>
      <c r="VQH72" s="262"/>
      <c r="VQI72" s="262"/>
      <c r="VQJ72" s="262"/>
      <c r="VQK72" s="350"/>
      <c r="VQL72" s="262"/>
      <c r="VQM72" s="262"/>
      <c r="VQN72" s="262"/>
      <c r="VQO72" s="262"/>
      <c r="VQP72" s="262"/>
      <c r="VQQ72" s="262"/>
      <c r="VQR72" s="262"/>
      <c r="VQS72" s="262"/>
      <c r="VQT72" s="262"/>
      <c r="VQU72" s="1740"/>
      <c r="VQV72" s="1740"/>
      <c r="VQW72" s="1740"/>
      <c r="VQX72" s="349"/>
      <c r="VQY72" s="262"/>
      <c r="VQZ72" s="262"/>
      <c r="VRA72" s="262"/>
      <c r="VRB72" s="350"/>
      <c r="VRC72" s="262"/>
      <c r="VRD72" s="262"/>
      <c r="VRE72" s="262"/>
      <c r="VRF72" s="262"/>
      <c r="VRG72" s="262"/>
      <c r="VRH72" s="262"/>
      <c r="VRI72" s="262"/>
      <c r="VRJ72" s="262"/>
      <c r="VRK72" s="262"/>
      <c r="VRL72" s="1740"/>
      <c r="VRM72" s="1740"/>
      <c r="VRN72" s="1740"/>
      <c r="VRO72" s="349"/>
      <c r="VRP72" s="262"/>
      <c r="VRQ72" s="262"/>
      <c r="VRR72" s="262"/>
      <c r="VRS72" s="350"/>
      <c r="VRT72" s="262"/>
      <c r="VRU72" s="262"/>
      <c r="VRV72" s="262"/>
      <c r="VRW72" s="262"/>
      <c r="VRX72" s="262"/>
      <c r="VRY72" s="262"/>
      <c r="VRZ72" s="262"/>
      <c r="VSA72" s="262"/>
      <c r="VSB72" s="262"/>
      <c r="VSC72" s="1740"/>
      <c r="VSD72" s="1740"/>
      <c r="VSE72" s="1740"/>
      <c r="VSF72" s="349"/>
      <c r="VSG72" s="262"/>
      <c r="VSH72" s="262"/>
      <c r="VSI72" s="262"/>
      <c r="VSJ72" s="350"/>
      <c r="VSK72" s="262"/>
      <c r="VSL72" s="262"/>
      <c r="VSM72" s="262"/>
      <c r="VSN72" s="262"/>
      <c r="VSO72" s="262"/>
      <c r="VSP72" s="262"/>
      <c r="VSQ72" s="262"/>
      <c r="VSR72" s="262"/>
      <c r="VSS72" s="262"/>
      <c r="VST72" s="1740"/>
      <c r="VSU72" s="1740"/>
      <c r="VSV72" s="1740"/>
      <c r="VSW72" s="349"/>
      <c r="VSX72" s="262"/>
      <c r="VSY72" s="262"/>
      <c r="VSZ72" s="262"/>
      <c r="VTA72" s="350"/>
      <c r="VTB72" s="262"/>
      <c r="VTC72" s="262"/>
      <c r="VTD72" s="262"/>
      <c r="VTE72" s="262"/>
      <c r="VTF72" s="262"/>
      <c r="VTG72" s="262"/>
      <c r="VTH72" s="262"/>
      <c r="VTI72" s="262"/>
      <c r="VTJ72" s="262"/>
      <c r="VTK72" s="1740"/>
      <c r="VTL72" s="1740"/>
      <c r="VTM72" s="1740"/>
      <c r="VTN72" s="349"/>
      <c r="VTO72" s="262"/>
      <c r="VTP72" s="262"/>
      <c r="VTQ72" s="262"/>
      <c r="VTR72" s="350"/>
      <c r="VTS72" s="262"/>
      <c r="VTT72" s="262"/>
      <c r="VTU72" s="262"/>
      <c r="VTV72" s="262"/>
      <c r="VTW72" s="262"/>
      <c r="VTX72" s="262"/>
      <c r="VTY72" s="262"/>
      <c r="VTZ72" s="262"/>
      <c r="VUA72" s="262"/>
      <c r="VUB72" s="1740"/>
      <c r="VUC72" s="1740"/>
      <c r="VUD72" s="1740"/>
      <c r="VUE72" s="349"/>
      <c r="VUF72" s="262"/>
      <c r="VUG72" s="262"/>
      <c r="VUH72" s="262"/>
      <c r="VUI72" s="350"/>
      <c r="VUJ72" s="262"/>
      <c r="VUK72" s="262"/>
      <c r="VUL72" s="262"/>
      <c r="VUM72" s="262"/>
      <c r="VUN72" s="262"/>
      <c r="VUO72" s="262"/>
      <c r="VUP72" s="262"/>
      <c r="VUQ72" s="262"/>
      <c r="VUR72" s="262"/>
      <c r="VUS72" s="1740"/>
      <c r="VUT72" s="1740"/>
      <c r="VUU72" s="1740"/>
      <c r="VUV72" s="349"/>
      <c r="VUW72" s="262"/>
      <c r="VUX72" s="262"/>
      <c r="VUY72" s="262"/>
      <c r="VUZ72" s="350"/>
      <c r="VVA72" s="262"/>
      <c r="VVB72" s="262"/>
      <c r="VVC72" s="262"/>
      <c r="VVD72" s="262"/>
      <c r="VVE72" s="262"/>
      <c r="VVF72" s="262"/>
      <c r="VVG72" s="262"/>
      <c r="VVH72" s="262"/>
      <c r="VVI72" s="262"/>
      <c r="VVJ72" s="1740"/>
      <c r="VVK72" s="1740"/>
      <c r="VVL72" s="1740"/>
      <c r="VVM72" s="349"/>
      <c r="VVN72" s="262"/>
      <c r="VVO72" s="262"/>
      <c r="VVP72" s="262"/>
      <c r="VVQ72" s="350"/>
      <c r="VVR72" s="262"/>
      <c r="VVS72" s="262"/>
      <c r="VVT72" s="262"/>
      <c r="VVU72" s="262"/>
      <c r="VVV72" s="262"/>
      <c r="VVW72" s="262"/>
      <c r="VVX72" s="262"/>
      <c r="VVY72" s="262"/>
      <c r="VVZ72" s="262"/>
      <c r="VWA72" s="1740"/>
      <c r="VWB72" s="1740"/>
      <c r="VWC72" s="1740"/>
      <c r="VWD72" s="349"/>
      <c r="VWE72" s="262"/>
      <c r="VWF72" s="262"/>
      <c r="VWG72" s="262"/>
      <c r="VWH72" s="350"/>
      <c r="VWI72" s="262"/>
      <c r="VWJ72" s="262"/>
      <c r="VWK72" s="262"/>
      <c r="VWL72" s="262"/>
      <c r="VWM72" s="262"/>
      <c r="VWN72" s="262"/>
      <c r="VWO72" s="262"/>
      <c r="VWP72" s="262"/>
      <c r="VWQ72" s="262"/>
      <c r="VWR72" s="1740"/>
      <c r="VWS72" s="1740"/>
      <c r="VWT72" s="1740"/>
      <c r="VWU72" s="349"/>
      <c r="VWV72" s="262"/>
      <c r="VWW72" s="262"/>
      <c r="VWX72" s="262"/>
      <c r="VWY72" s="350"/>
      <c r="VWZ72" s="262"/>
      <c r="VXA72" s="262"/>
      <c r="VXB72" s="262"/>
      <c r="VXC72" s="262"/>
      <c r="VXD72" s="262"/>
      <c r="VXE72" s="262"/>
      <c r="VXF72" s="262"/>
      <c r="VXG72" s="262"/>
      <c r="VXH72" s="262"/>
      <c r="VXI72" s="1740"/>
      <c r="VXJ72" s="1740"/>
      <c r="VXK72" s="1740"/>
      <c r="VXL72" s="349"/>
      <c r="VXM72" s="262"/>
      <c r="VXN72" s="262"/>
      <c r="VXO72" s="262"/>
      <c r="VXP72" s="350"/>
      <c r="VXQ72" s="262"/>
      <c r="VXR72" s="262"/>
      <c r="VXS72" s="262"/>
      <c r="VXT72" s="262"/>
      <c r="VXU72" s="262"/>
      <c r="VXV72" s="262"/>
      <c r="VXW72" s="262"/>
      <c r="VXX72" s="262"/>
      <c r="VXY72" s="262"/>
      <c r="VXZ72" s="1740"/>
      <c r="VYA72" s="1740"/>
      <c r="VYB72" s="1740"/>
      <c r="VYC72" s="349"/>
      <c r="VYD72" s="262"/>
      <c r="VYE72" s="262"/>
      <c r="VYF72" s="262"/>
      <c r="VYG72" s="350"/>
      <c r="VYH72" s="262"/>
      <c r="VYI72" s="262"/>
      <c r="VYJ72" s="262"/>
      <c r="VYK72" s="262"/>
      <c r="VYL72" s="262"/>
      <c r="VYM72" s="262"/>
      <c r="VYN72" s="262"/>
      <c r="VYO72" s="262"/>
      <c r="VYP72" s="262"/>
      <c r="VYQ72" s="1740"/>
      <c r="VYR72" s="1740"/>
      <c r="VYS72" s="1740"/>
      <c r="VYT72" s="349"/>
      <c r="VYU72" s="262"/>
      <c r="VYV72" s="262"/>
      <c r="VYW72" s="262"/>
      <c r="VYX72" s="350"/>
      <c r="VYY72" s="262"/>
      <c r="VYZ72" s="262"/>
      <c r="VZA72" s="262"/>
      <c r="VZB72" s="262"/>
      <c r="VZC72" s="262"/>
      <c r="VZD72" s="262"/>
      <c r="VZE72" s="262"/>
      <c r="VZF72" s="262"/>
      <c r="VZG72" s="262"/>
      <c r="VZH72" s="1740"/>
      <c r="VZI72" s="1740"/>
      <c r="VZJ72" s="1740"/>
      <c r="VZK72" s="349"/>
      <c r="VZL72" s="262"/>
      <c r="VZM72" s="262"/>
      <c r="VZN72" s="262"/>
      <c r="VZO72" s="350"/>
      <c r="VZP72" s="262"/>
      <c r="VZQ72" s="262"/>
      <c r="VZR72" s="262"/>
      <c r="VZS72" s="262"/>
      <c r="VZT72" s="262"/>
      <c r="VZU72" s="262"/>
      <c r="VZV72" s="262"/>
      <c r="VZW72" s="262"/>
      <c r="VZX72" s="262"/>
      <c r="VZY72" s="1740"/>
      <c r="VZZ72" s="1740"/>
      <c r="WAA72" s="1740"/>
      <c r="WAB72" s="349"/>
      <c r="WAC72" s="262"/>
      <c r="WAD72" s="262"/>
      <c r="WAE72" s="262"/>
      <c r="WAF72" s="350"/>
      <c r="WAG72" s="262"/>
      <c r="WAH72" s="262"/>
      <c r="WAI72" s="262"/>
      <c r="WAJ72" s="262"/>
      <c r="WAK72" s="262"/>
      <c r="WAL72" s="262"/>
      <c r="WAM72" s="262"/>
      <c r="WAN72" s="262"/>
      <c r="WAO72" s="262"/>
      <c r="WAP72" s="1740"/>
      <c r="WAQ72" s="1740"/>
      <c r="WAR72" s="1740"/>
      <c r="WAS72" s="349"/>
      <c r="WAT72" s="262"/>
      <c r="WAU72" s="262"/>
      <c r="WAV72" s="262"/>
      <c r="WAW72" s="350"/>
      <c r="WAX72" s="262"/>
      <c r="WAY72" s="262"/>
      <c r="WAZ72" s="262"/>
      <c r="WBA72" s="262"/>
      <c r="WBB72" s="262"/>
      <c r="WBC72" s="262"/>
      <c r="WBD72" s="262"/>
      <c r="WBE72" s="262"/>
      <c r="WBF72" s="262"/>
      <c r="WBG72" s="1740"/>
      <c r="WBH72" s="1740"/>
      <c r="WBI72" s="1740"/>
      <c r="WBJ72" s="349"/>
      <c r="WBK72" s="262"/>
      <c r="WBL72" s="262"/>
      <c r="WBM72" s="262"/>
      <c r="WBN72" s="350"/>
      <c r="WBO72" s="262"/>
      <c r="WBP72" s="262"/>
      <c r="WBQ72" s="262"/>
      <c r="WBR72" s="262"/>
      <c r="WBS72" s="262"/>
      <c r="WBT72" s="262"/>
      <c r="WBU72" s="262"/>
      <c r="WBV72" s="262"/>
      <c r="WBW72" s="262"/>
      <c r="WBX72" s="1740"/>
      <c r="WBY72" s="1740"/>
      <c r="WBZ72" s="1740"/>
      <c r="WCA72" s="349"/>
      <c r="WCB72" s="262"/>
      <c r="WCC72" s="262"/>
      <c r="WCD72" s="262"/>
      <c r="WCE72" s="350"/>
      <c r="WCF72" s="262"/>
      <c r="WCG72" s="262"/>
      <c r="WCH72" s="262"/>
      <c r="WCI72" s="262"/>
      <c r="WCJ72" s="262"/>
      <c r="WCK72" s="262"/>
      <c r="WCL72" s="262"/>
      <c r="WCM72" s="262"/>
      <c r="WCN72" s="262"/>
      <c r="WCO72" s="1740"/>
      <c r="WCP72" s="1740"/>
      <c r="WCQ72" s="1740"/>
      <c r="WCR72" s="349"/>
      <c r="WCS72" s="262"/>
      <c r="WCT72" s="262"/>
      <c r="WCU72" s="262"/>
      <c r="WCV72" s="350"/>
      <c r="WCW72" s="262"/>
      <c r="WCX72" s="262"/>
      <c r="WCY72" s="262"/>
      <c r="WCZ72" s="262"/>
      <c r="WDA72" s="262"/>
      <c r="WDB72" s="262"/>
      <c r="WDC72" s="262"/>
      <c r="WDD72" s="262"/>
      <c r="WDE72" s="262"/>
      <c r="WDF72" s="1740"/>
      <c r="WDG72" s="1740"/>
      <c r="WDH72" s="1740"/>
      <c r="WDI72" s="349"/>
      <c r="WDJ72" s="262"/>
      <c r="WDK72" s="262"/>
      <c r="WDL72" s="262"/>
      <c r="WDM72" s="350"/>
      <c r="WDN72" s="262"/>
      <c r="WDO72" s="262"/>
      <c r="WDP72" s="262"/>
      <c r="WDQ72" s="262"/>
      <c r="WDR72" s="262"/>
      <c r="WDS72" s="262"/>
      <c r="WDT72" s="262"/>
      <c r="WDU72" s="262"/>
      <c r="WDV72" s="262"/>
      <c r="WDW72" s="1740"/>
      <c r="WDX72" s="1740"/>
      <c r="WDY72" s="1740"/>
      <c r="WDZ72" s="349"/>
      <c r="WEA72" s="262"/>
      <c r="WEB72" s="262"/>
      <c r="WEC72" s="262"/>
      <c r="WED72" s="350"/>
      <c r="WEE72" s="262"/>
      <c r="WEF72" s="262"/>
      <c r="WEG72" s="262"/>
      <c r="WEH72" s="262"/>
      <c r="WEI72" s="262"/>
      <c r="WEJ72" s="262"/>
      <c r="WEK72" s="262"/>
      <c r="WEL72" s="262"/>
      <c r="WEM72" s="262"/>
      <c r="WEN72" s="1740"/>
      <c r="WEO72" s="1740"/>
      <c r="WEP72" s="1740"/>
      <c r="WEQ72" s="349"/>
      <c r="WER72" s="262"/>
      <c r="WES72" s="262"/>
      <c r="WET72" s="262"/>
      <c r="WEU72" s="350"/>
      <c r="WEV72" s="262"/>
      <c r="WEW72" s="262"/>
      <c r="WEX72" s="262"/>
      <c r="WEY72" s="262"/>
      <c r="WEZ72" s="262"/>
      <c r="WFA72" s="262"/>
      <c r="WFB72" s="262"/>
      <c r="WFC72" s="262"/>
      <c r="WFD72" s="262"/>
      <c r="WFE72" s="1740"/>
      <c r="WFF72" s="1740"/>
      <c r="WFG72" s="1740"/>
      <c r="WFH72" s="349"/>
      <c r="WFI72" s="262"/>
      <c r="WFJ72" s="262"/>
      <c r="WFK72" s="262"/>
      <c r="WFL72" s="350"/>
      <c r="WFM72" s="262"/>
      <c r="WFN72" s="262"/>
      <c r="WFO72" s="262"/>
      <c r="WFP72" s="262"/>
      <c r="WFQ72" s="262"/>
      <c r="WFR72" s="262"/>
      <c r="WFS72" s="262"/>
      <c r="WFT72" s="262"/>
      <c r="WFU72" s="262"/>
      <c r="WFV72" s="1740"/>
      <c r="WFW72" s="1740"/>
      <c r="WFX72" s="1740"/>
      <c r="WFY72" s="349"/>
      <c r="WFZ72" s="262"/>
      <c r="WGA72" s="262"/>
      <c r="WGB72" s="262"/>
      <c r="WGC72" s="350"/>
      <c r="WGD72" s="262"/>
      <c r="WGE72" s="262"/>
      <c r="WGF72" s="262"/>
      <c r="WGG72" s="262"/>
      <c r="WGH72" s="262"/>
      <c r="WGI72" s="262"/>
      <c r="WGJ72" s="262"/>
      <c r="WGK72" s="262"/>
      <c r="WGL72" s="262"/>
      <c r="WGM72" s="1740"/>
      <c r="WGN72" s="1740"/>
      <c r="WGO72" s="1740"/>
      <c r="WGP72" s="349"/>
      <c r="WGQ72" s="262"/>
      <c r="WGR72" s="262"/>
      <c r="WGS72" s="262"/>
      <c r="WGT72" s="350"/>
      <c r="WGU72" s="262"/>
      <c r="WGV72" s="262"/>
      <c r="WGW72" s="262"/>
      <c r="WGX72" s="262"/>
      <c r="WGY72" s="262"/>
      <c r="WGZ72" s="262"/>
      <c r="WHA72" s="262"/>
      <c r="WHB72" s="262"/>
      <c r="WHC72" s="262"/>
      <c r="WHD72" s="1740"/>
      <c r="WHE72" s="1740"/>
      <c r="WHF72" s="1740"/>
      <c r="WHG72" s="349"/>
      <c r="WHH72" s="262"/>
      <c r="WHI72" s="262"/>
      <c r="WHJ72" s="262"/>
      <c r="WHK72" s="350"/>
      <c r="WHL72" s="262"/>
      <c r="WHM72" s="262"/>
      <c r="WHN72" s="262"/>
      <c r="WHO72" s="262"/>
      <c r="WHP72" s="262"/>
      <c r="WHQ72" s="262"/>
      <c r="WHR72" s="262"/>
      <c r="WHS72" s="262"/>
      <c r="WHT72" s="262"/>
      <c r="WHU72" s="1740"/>
      <c r="WHV72" s="1740"/>
      <c r="WHW72" s="1740"/>
      <c r="WHX72" s="349"/>
      <c r="WHY72" s="262"/>
      <c r="WHZ72" s="262"/>
      <c r="WIA72" s="262"/>
      <c r="WIB72" s="350"/>
      <c r="WIC72" s="262"/>
      <c r="WID72" s="262"/>
      <c r="WIE72" s="262"/>
      <c r="WIF72" s="262"/>
      <c r="WIG72" s="262"/>
      <c r="WIH72" s="262"/>
      <c r="WII72" s="262"/>
      <c r="WIJ72" s="262"/>
      <c r="WIK72" s="262"/>
      <c r="WIL72" s="1740"/>
      <c r="WIM72" s="1740"/>
      <c r="WIN72" s="1740"/>
      <c r="WIO72" s="349"/>
      <c r="WIP72" s="262"/>
      <c r="WIQ72" s="262"/>
      <c r="WIR72" s="262"/>
      <c r="WIS72" s="350"/>
      <c r="WIT72" s="262"/>
      <c r="WIU72" s="262"/>
      <c r="WIV72" s="262"/>
      <c r="WIW72" s="262"/>
      <c r="WIX72" s="262"/>
      <c r="WIY72" s="262"/>
      <c r="WIZ72" s="262"/>
      <c r="WJA72" s="262"/>
      <c r="WJB72" s="262"/>
      <c r="WJC72" s="1740"/>
      <c r="WJD72" s="1740"/>
      <c r="WJE72" s="1740"/>
      <c r="WJF72" s="349"/>
      <c r="WJG72" s="262"/>
      <c r="WJH72" s="262"/>
      <c r="WJI72" s="262"/>
      <c r="WJJ72" s="350"/>
      <c r="WJK72" s="262"/>
      <c r="WJL72" s="262"/>
      <c r="WJM72" s="262"/>
      <c r="WJN72" s="262"/>
      <c r="WJO72" s="262"/>
      <c r="WJP72" s="262"/>
      <c r="WJQ72" s="262"/>
      <c r="WJR72" s="262"/>
      <c r="WJS72" s="262"/>
      <c r="WJT72" s="1740"/>
      <c r="WJU72" s="1740"/>
      <c r="WJV72" s="1740"/>
      <c r="WJW72" s="349"/>
      <c r="WJX72" s="262"/>
      <c r="WJY72" s="262"/>
      <c r="WJZ72" s="262"/>
      <c r="WKA72" s="350"/>
      <c r="WKB72" s="262"/>
      <c r="WKC72" s="262"/>
      <c r="WKD72" s="262"/>
      <c r="WKE72" s="262"/>
      <c r="WKF72" s="262"/>
      <c r="WKG72" s="262"/>
      <c r="WKH72" s="262"/>
      <c r="WKI72" s="262"/>
      <c r="WKJ72" s="262"/>
      <c r="WKK72" s="1740"/>
      <c r="WKL72" s="1740"/>
      <c r="WKM72" s="1740"/>
      <c r="WKN72" s="349"/>
      <c r="WKO72" s="262"/>
      <c r="WKP72" s="262"/>
      <c r="WKQ72" s="262"/>
      <c r="WKR72" s="350"/>
      <c r="WKS72" s="262"/>
      <c r="WKT72" s="262"/>
      <c r="WKU72" s="262"/>
      <c r="WKV72" s="262"/>
      <c r="WKW72" s="262"/>
      <c r="WKX72" s="262"/>
      <c r="WKY72" s="262"/>
      <c r="WKZ72" s="262"/>
      <c r="WLA72" s="262"/>
      <c r="WLB72" s="1740"/>
      <c r="WLC72" s="1740"/>
      <c r="WLD72" s="1740"/>
      <c r="WLE72" s="349"/>
      <c r="WLF72" s="262"/>
      <c r="WLG72" s="262"/>
      <c r="WLH72" s="262"/>
      <c r="WLI72" s="350"/>
      <c r="WLJ72" s="262"/>
      <c r="WLK72" s="262"/>
      <c r="WLL72" s="262"/>
      <c r="WLM72" s="262"/>
      <c r="WLN72" s="262"/>
      <c r="WLO72" s="262"/>
      <c r="WLP72" s="262"/>
      <c r="WLQ72" s="262"/>
      <c r="WLR72" s="262"/>
      <c r="WLS72" s="1740"/>
      <c r="WLT72" s="1740"/>
      <c r="WLU72" s="1740"/>
      <c r="WLV72" s="349"/>
      <c r="WLW72" s="262"/>
      <c r="WLX72" s="262"/>
      <c r="WLY72" s="262"/>
      <c r="WLZ72" s="350"/>
      <c r="WMA72" s="262"/>
      <c r="WMB72" s="262"/>
      <c r="WMC72" s="262"/>
      <c r="WMD72" s="262"/>
      <c r="WME72" s="262"/>
      <c r="WMF72" s="262"/>
      <c r="WMG72" s="262"/>
      <c r="WMH72" s="262"/>
      <c r="WMI72" s="262"/>
      <c r="WMJ72" s="1740"/>
      <c r="WMK72" s="1740"/>
      <c r="WML72" s="1740"/>
      <c r="WMM72" s="349"/>
      <c r="WMN72" s="262"/>
      <c r="WMO72" s="262"/>
      <c r="WMP72" s="262"/>
      <c r="WMQ72" s="350"/>
      <c r="WMR72" s="262"/>
      <c r="WMS72" s="262"/>
      <c r="WMT72" s="262"/>
      <c r="WMU72" s="262"/>
      <c r="WMV72" s="262"/>
      <c r="WMW72" s="262"/>
      <c r="WMX72" s="262"/>
      <c r="WMY72" s="262"/>
      <c r="WMZ72" s="262"/>
      <c r="WNA72" s="1740"/>
      <c r="WNB72" s="1740"/>
      <c r="WNC72" s="1740"/>
      <c r="WND72" s="349"/>
      <c r="WNE72" s="262"/>
      <c r="WNF72" s="262"/>
      <c r="WNG72" s="262"/>
      <c r="WNH72" s="350"/>
      <c r="WNI72" s="262"/>
      <c r="WNJ72" s="262"/>
      <c r="WNK72" s="262"/>
      <c r="WNL72" s="262"/>
      <c r="WNM72" s="262"/>
      <c r="WNN72" s="262"/>
      <c r="WNO72" s="262"/>
      <c r="WNP72" s="262"/>
      <c r="WNQ72" s="262"/>
      <c r="WNR72" s="1740"/>
      <c r="WNS72" s="1740"/>
      <c r="WNT72" s="1740"/>
      <c r="WNU72" s="349"/>
      <c r="WNV72" s="262"/>
      <c r="WNW72" s="262"/>
      <c r="WNX72" s="262"/>
      <c r="WNY72" s="350"/>
      <c r="WNZ72" s="262"/>
      <c r="WOA72" s="262"/>
      <c r="WOB72" s="262"/>
      <c r="WOC72" s="262"/>
      <c r="WOD72" s="262"/>
      <c r="WOE72" s="262"/>
      <c r="WOF72" s="262"/>
      <c r="WOG72" s="262"/>
      <c r="WOH72" s="262"/>
      <c r="WOI72" s="1740"/>
      <c r="WOJ72" s="1740"/>
      <c r="WOK72" s="1740"/>
      <c r="WOL72" s="349"/>
      <c r="WOM72" s="262"/>
      <c r="WON72" s="262"/>
      <c r="WOO72" s="262"/>
      <c r="WOP72" s="350"/>
      <c r="WOQ72" s="262"/>
      <c r="WOR72" s="262"/>
      <c r="WOS72" s="262"/>
      <c r="WOT72" s="262"/>
      <c r="WOU72" s="262"/>
      <c r="WOV72" s="262"/>
      <c r="WOW72" s="262"/>
      <c r="WOX72" s="262"/>
      <c r="WOY72" s="262"/>
      <c r="WOZ72" s="1740"/>
      <c r="WPA72" s="1740"/>
      <c r="WPB72" s="1740"/>
      <c r="WPC72" s="349"/>
      <c r="WPD72" s="262"/>
      <c r="WPE72" s="262"/>
      <c r="WPF72" s="262"/>
      <c r="WPG72" s="350"/>
      <c r="WPH72" s="262"/>
      <c r="WPI72" s="262"/>
      <c r="WPJ72" s="262"/>
      <c r="WPK72" s="262"/>
      <c r="WPL72" s="262"/>
      <c r="WPM72" s="262"/>
      <c r="WPN72" s="262"/>
      <c r="WPO72" s="262"/>
      <c r="WPP72" s="262"/>
      <c r="WPQ72" s="1740"/>
      <c r="WPR72" s="1740"/>
      <c r="WPS72" s="1740"/>
      <c r="WPT72" s="349"/>
      <c r="WPU72" s="262"/>
      <c r="WPV72" s="262"/>
      <c r="WPW72" s="262"/>
      <c r="WPX72" s="350"/>
      <c r="WPY72" s="262"/>
      <c r="WPZ72" s="262"/>
      <c r="WQA72" s="262"/>
      <c r="WQB72" s="262"/>
      <c r="WQC72" s="262"/>
      <c r="WQD72" s="262"/>
      <c r="WQE72" s="262"/>
      <c r="WQF72" s="262"/>
      <c r="WQG72" s="262"/>
      <c r="WQH72" s="1740"/>
      <c r="WQI72" s="1740"/>
      <c r="WQJ72" s="1740"/>
      <c r="WQK72" s="349"/>
      <c r="WQL72" s="262"/>
      <c r="WQM72" s="262"/>
      <c r="WQN72" s="262"/>
      <c r="WQO72" s="350"/>
      <c r="WQP72" s="262"/>
      <c r="WQQ72" s="262"/>
      <c r="WQR72" s="262"/>
      <c r="WQS72" s="262"/>
      <c r="WQT72" s="262"/>
      <c r="WQU72" s="262"/>
      <c r="WQV72" s="262"/>
      <c r="WQW72" s="262"/>
      <c r="WQX72" s="262"/>
      <c r="WQY72" s="1740"/>
      <c r="WQZ72" s="1740"/>
      <c r="WRA72" s="1740"/>
      <c r="WRB72" s="349"/>
      <c r="WRC72" s="262"/>
      <c r="WRD72" s="262"/>
      <c r="WRE72" s="262"/>
      <c r="WRF72" s="350"/>
      <c r="WRG72" s="262"/>
      <c r="WRH72" s="262"/>
      <c r="WRI72" s="262"/>
      <c r="WRJ72" s="262"/>
      <c r="WRK72" s="262"/>
      <c r="WRL72" s="262"/>
      <c r="WRM72" s="262"/>
      <c r="WRN72" s="262"/>
      <c r="WRO72" s="262"/>
      <c r="WRP72" s="1740"/>
      <c r="WRQ72" s="1740"/>
      <c r="WRR72" s="1740"/>
      <c r="WRS72" s="349"/>
      <c r="WRT72" s="262"/>
      <c r="WRU72" s="262"/>
      <c r="WRV72" s="262"/>
      <c r="WRW72" s="350"/>
      <c r="WRX72" s="262"/>
      <c r="WRY72" s="262"/>
      <c r="WRZ72" s="262"/>
      <c r="WSA72" s="262"/>
      <c r="WSB72" s="262"/>
      <c r="WSC72" s="262"/>
      <c r="WSD72" s="262"/>
      <c r="WSE72" s="262"/>
      <c r="WSF72" s="262"/>
      <c r="WSG72" s="1740"/>
      <c r="WSH72" s="1740"/>
      <c r="WSI72" s="1740"/>
      <c r="WSJ72" s="349"/>
      <c r="WSK72" s="262"/>
      <c r="WSL72" s="262"/>
      <c r="WSM72" s="262"/>
      <c r="WSN72" s="350"/>
      <c r="WSO72" s="262"/>
      <c r="WSP72" s="262"/>
      <c r="WSQ72" s="262"/>
      <c r="WSR72" s="262"/>
      <c r="WSS72" s="262"/>
      <c r="WST72" s="262"/>
      <c r="WSU72" s="262"/>
      <c r="WSV72" s="262"/>
      <c r="WSW72" s="262"/>
      <c r="WSX72" s="1740"/>
      <c r="WSY72" s="1740"/>
      <c r="WSZ72" s="1740"/>
      <c r="WTA72" s="349"/>
      <c r="WTB72" s="262"/>
      <c r="WTC72" s="262"/>
      <c r="WTD72" s="262"/>
      <c r="WTE72" s="350"/>
      <c r="WTF72" s="262"/>
      <c r="WTG72" s="262"/>
      <c r="WTH72" s="262"/>
      <c r="WTI72" s="262"/>
      <c r="WTJ72" s="262"/>
      <c r="WTK72" s="262"/>
      <c r="WTL72" s="262"/>
      <c r="WTM72" s="262"/>
      <c r="WTN72" s="262"/>
      <c r="WTO72" s="1740"/>
      <c r="WTP72" s="1740"/>
      <c r="WTQ72" s="1740"/>
      <c r="WTR72" s="349"/>
      <c r="WTS72" s="262"/>
      <c r="WTT72" s="262"/>
      <c r="WTU72" s="262"/>
      <c r="WTV72" s="350"/>
      <c r="WTW72" s="262"/>
      <c r="WTX72" s="262"/>
      <c r="WTY72" s="262"/>
      <c r="WTZ72" s="262"/>
      <c r="WUA72" s="262"/>
      <c r="WUB72" s="262"/>
      <c r="WUC72" s="262"/>
      <c r="WUD72" s="262"/>
      <c r="WUE72" s="262"/>
      <c r="WUF72" s="1740"/>
      <c r="WUG72" s="1740"/>
      <c r="WUH72" s="1740"/>
      <c r="WUI72" s="349"/>
      <c r="WUJ72" s="262"/>
      <c r="WUK72" s="262"/>
      <c r="WUL72" s="262"/>
      <c r="WUM72" s="350"/>
      <c r="WUN72" s="262"/>
      <c r="WUO72" s="262"/>
      <c r="WUP72" s="262"/>
      <c r="WUQ72" s="262"/>
      <c r="WUR72" s="262"/>
      <c r="WUS72" s="262"/>
      <c r="WUT72" s="262"/>
      <c r="WUU72" s="262"/>
      <c r="WUV72" s="262"/>
      <c r="WUW72" s="1740"/>
      <c r="WUX72" s="1740"/>
      <c r="WUY72" s="1740"/>
      <c r="WUZ72" s="349"/>
      <c r="WVA72" s="262"/>
      <c r="WVB72" s="262"/>
      <c r="WVC72" s="262"/>
      <c r="WVD72" s="350"/>
      <c r="WVE72" s="262"/>
      <c r="WVF72" s="262"/>
      <c r="WVG72" s="262"/>
      <c r="WVH72" s="262"/>
      <c r="WVI72" s="262"/>
      <c r="WVJ72" s="262"/>
      <c r="WVK72" s="262"/>
      <c r="WVL72" s="262"/>
      <c r="WVM72" s="262"/>
      <c r="WVN72" s="1740"/>
      <c r="WVO72" s="1740"/>
      <c r="WVP72" s="1740"/>
      <c r="WVQ72" s="349"/>
      <c r="WVR72" s="262"/>
      <c r="WVS72" s="262"/>
      <c r="WVT72" s="262"/>
      <c r="WVU72" s="350"/>
      <c r="WVV72" s="262"/>
      <c r="WVW72" s="262"/>
      <c r="WVX72" s="262"/>
      <c r="WVY72" s="262"/>
      <c r="WVZ72" s="262"/>
      <c r="WWA72" s="262"/>
      <c r="WWB72" s="262"/>
      <c r="WWC72" s="262"/>
      <c r="WWD72" s="262"/>
      <c r="WWE72" s="1740"/>
      <c r="WWF72" s="1740"/>
      <c r="WWG72" s="1740"/>
      <c r="WWH72" s="349"/>
      <c r="WWI72" s="262"/>
      <c r="WWJ72" s="262"/>
      <c r="WWK72" s="262"/>
      <c r="WWL72" s="350"/>
      <c r="WWM72" s="262"/>
      <c r="WWN72" s="262"/>
      <c r="WWO72" s="262"/>
      <c r="WWP72" s="262"/>
      <c r="WWQ72" s="262"/>
      <c r="WWR72" s="262"/>
      <c r="WWS72" s="262"/>
      <c r="WWT72" s="262"/>
      <c r="WWU72" s="262"/>
      <c r="WWV72" s="1740"/>
      <c r="WWW72" s="1740"/>
      <c r="WWX72" s="1740"/>
      <c r="WWY72" s="349"/>
      <c r="WWZ72" s="262"/>
      <c r="WXA72" s="262"/>
      <c r="WXB72" s="262"/>
      <c r="WXC72" s="350"/>
      <c r="WXD72" s="262"/>
      <c r="WXE72" s="262"/>
      <c r="WXF72" s="262"/>
      <c r="WXG72" s="262"/>
      <c r="WXH72" s="262"/>
      <c r="WXI72" s="262"/>
      <c r="WXJ72" s="262"/>
      <c r="WXK72" s="262"/>
      <c r="WXL72" s="262"/>
      <c r="WXM72" s="1740"/>
      <c r="WXN72" s="1740"/>
      <c r="WXO72" s="1740"/>
      <c r="WXP72" s="349"/>
      <c r="WXQ72" s="262"/>
      <c r="WXR72" s="262"/>
      <c r="WXS72" s="262"/>
      <c r="WXT72" s="350"/>
      <c r="WXU72" s="262"/>
      <c r="WXV72" s="262"/>
      <c r="WXW72" s="262"/>
      <c r="WXX72" s="262"/>
      <c r="WXY72" s="262"/>
      <c r="WXZ72" s="262"/>
      <c r="WYA72" s="262"/>
      <c r="WYB72" s="262"/>
      <c r="WYC72" s="262"/>
      <c r="WYD72" s="1740"/>
      <c r="WYE72" s="1740"/>
      <c r="WYF72" s="1740"/>
      <c r="WYG72" s="349"/>
      <c r="WYH72" s="262"/>
      <c r="WYI72" s="262"/>
      <c r="WYJ72" s="262"/>
      <c r="WYK72" s="350"/>
      <c r="WYL72" s="262"/>
      <c r="WYM72" s="262"/>
      <c r="WYN72" s="262"/>
      <c r="WYO72" s="262"/>
      <c r="WYP72" s="262"/>
      <c r="WYQ72" s="262"/>
      <c r="WYR72" s="262"/>
      <c r="WYS72" s="262"/>
      <c r="WYT72" s="262"/>
      <c r="WYU72" s="1740"/>
      <c r="WYV72" s="1740"/>
      <c r="WYW72" s="1740"/>
      <c r="WYX72" s="349"/>
      <c r="WYY72" s="262"/>
      <c r="WYZ72" s="262"/>
      <c r="WZA72" s="262"/>
      <c r="WZB72" s="350"/>
      <c r="WZC72" s="262"/>
      <c r="WZD72" s="262"/>
      <c r="WZE72" s="262"/>
      <c r="WZF72" s="262"/>
      <c r="WZG72" s="262"/>
      <c r="WZH72" s="262"/>
      <c r="WZI72" s="262"/>
      <c r="WZJ72" s="262"/>
      <c r="WZK72" s="262"/>
      <c r="WZL72" s="1740"/>
      <c r="WZM72" s="1740"/>
      <c r="WZN72" s="1740"/>
      <c r="WZO72" s="349"/>
      <c r="WZP72" s="262"/>
      <c r="WZQ72" s="262"/>
      <c r="WZR72" s="262"/>
      <c r="WZS72" s="350"/>
      <c r="WZT72" s="262"/>
      <c r="WZU72" s="262"/>
      <c r="WZV72" s="262"/>
      <c r="WZW72" s="262"/>
      <c r="WZX72" s="262"/>
      <c r="WZY72" s="262"/>
      <c r="WZZ72" s="262"/>
      <c r="XAA72" s="262"/>
      <c r="XAB72" s="262"/>
      <c r="XAC72" s="1740"/>
      <c r="XAD72" s="1740"/>
      <c r="XAE72" s="1740"/>
      <c r="XAF72" s="349"/>
      <c r="XAG72" s="262"/>
      <c r="XAH72" s="262"/>
      <c r="XAI72" s="262"/>
      <c r="XAJ72" s="350"/>
      <c r="XAK72" s="262"/>
      <c r="XAL72" s="262"/>
      <c r="XAM72" s="262"/>
      <c r="XAN72" s="262"/>
      <c r="XAO72" s="262"/>
      <c r="XAP72" s="262"/>
      <c r="XAQ72" s="262"/>
      <c r="XAR72" s="262"/>
      <c r="XAS72" s="262"/>
      <c r="XAT72" s="1740"/>
      <c r="XAU72" s="1740"/>
      <c r="XAV72" s="1740"/>
      <c r="XAW72" s="349"/>
      <c r="XAX72" s="262"/>
      <c r="XAY72" s="262"/>
      <c r="XAZ72" s="262"/>
      <c r="XBA72" s="350"/>
      <c r="XBB72" s="262"/>
      <c r="XBC72" s="262"/>
      <c r="XBD72" s="262"/>
      <c r="XBE72" s="262"/>
      <c r="XBF72" s="262"/>
      <c r="XBG72" s="262"/>
      <c r="XBH72" s="262"/>
      <c r="XBI72" s="262"/>
      <c r="XBJ72" s="262"/>
      <c r="XBK72" s="1740"/>
      <c r="XBL72" s="1740"/>
      <c r="XBM72" s="1740"/>
      <c r="XBN72" s="349"/>
      <c r="XBO72" s="262"/>
      <c r="XBP72" s="262"/>
      <c r="XBQ72" s="262"/>
      <c r="XBR72" s="350"/>
      <c r="XBS72" s="262"/>
      <c r="XBT72" s="262"/>
      <c r="XBU72" s="262"/>
      <c r="XBV72" s="262"/>
      <c r="XBW72" s="262"/>
      <c r="XBX72" s="262"/>
      <c r="XBY72" s="262"/>
      <c r="XBZ72" s="262"/>
      <c r="XCA72" s="262"/>
      <c r="XCB72" s="1740"/>
      <c r="XCC72" s="1740"/>
      <c r="XCD72" s="1740"/>
      <c r="XCE72" s="349"/>
      <c r="XCF72" s="262"/>
      <c r="XCG72" s="262"/>
      <c r="XCH72" s="262"/>
      <c r="XCI72" s="350"/>
      <c r="XCJ72" s="262"/>
      <c r="XCK72" s="262"/>
      <c r="XCL72" s="262"/>
      <c r="XCM72" s="262"/>
      <c r="XCN72" s="262"/>
      <c r="XCO72" s="262"/>
      <c r="XCP72" s="262"/>
      <c r="XCQ72" s="262"/>
      <c r="XCR72" s="262"/>
      <c r="XCS72" s="1740"/>
      <c r="XCT72" s="1740"/>
      <c r="XCU72" s="1740"/>
      <c r="XCV72" s="349"/>
      <c r="XCW72" s="262"/>
      <c r="XCX72" s="262"/>
      <c r="XCY72" s="262"/>
      <c r="XCZ72" s="350"/>
      <c r="XDA72" s="262"/>
      <c r="XDB72" s="262"/>
      <c r="XDC72" s="262"/>
      <c r="XDD72" s="262"/>
      <c r="XDE72" s="262"/>
      <c r="XDF72" s="262"/>
      <c r="XDG72" s="262"/>
      <c r="XDH72" s="262"/>
      <c r="XDI72" s="262"/>
      <c r="XDJ72" s="1740"/>
      <c r="XDK72" s="1740"/>
      <c r="XDL72" s="1740"/>
      <c r="XDM72" s="349"/>
      <c r="XDN72" s="262"/>
      <c r="XDO72" s="262"/>
      <c r="XDP72" s="262"/>
      <c r="XDQ72" s="350"/>
      <c r="XDR72" s="262"/>
      <c r="XDS72" s="262"/>
      <c r="XDT72" s="262"/>
      <c r="XDU72" s="262"/>
      <c r="XDV72" s="262"/>
      <c r="XDW72" s="262"/>
      <c r="XDX72" s="262"/>
      <c r="XDY72" s="262"/>
      <c r="XDZ72" s="262"/>
      <c r="XEA72" s="1740"/>
      <c r="XEB72" s="1740"/>
      <c r="XEC72" s="1740"/>
      <c r="XED72" s="349"/>
      <c r="XEE72" s="262"/>
      <c r="XEF72" s="262"/>
      <c r="XEG72" s="262"/>
      <c r="XEH72" s="350"/>
      <c r="XEI72" s="262"/>
      <c r="XEJ72" s="262"/>
      <c r="XEK72" s="262"/>
      <c r="XEL72" s="262"/>
      <c r="XEM72" s="262"/>
      <c r="XEN72" s="262"/>
      <c r="XEO72" s="262"/>
      <c r="XEP72" s="262"/>
      <c r="XEQ72" s="262"/>
      <c r="XER72" s="1740"/>
      <c r="XES72" s="1740"/>
      <c r="XET72" s="1740"/>
      <c r="XEU72" s="349"/>
      <c r="XEV72" s="262"/>
      <c r="XEW72" s="262"/>
      <c r="XEX72" s="262"/>
      <c r="XEY72" s="350"/>
      <c r="XEZ72" s="262"/>
      <c r="XFA72" s="262"/>
      <c r="XFB72" s="262"/>
      <c r="XFC72" s="262"/>
    </row>
    <row r="73" spans="1:16383" s="32" customFormat="1" x14ac:dyDescent="0.2">
      <c r="A73" s="301" t="s">
        <v>132</v>
      </c>
      <c r="B73" s="1748" t="s">
        <v>160</v>
      </c>
      <c r="C73" s="1748"/>
      <c r="D73" s="948"/>
      <c r="E73" s="1153">
        <f t="shared" si="27"/>
        <v>0</v>
      </c>
      <c r="F73" s="259">
        <f t="shared" ref="F73" si="42">+J73+M73+P73</f>
        <v>0</v>
      </c>
      <c r="G73" s="259">
        <f t="shared" ref="G73" si="43">+K73+N73+Q73</f>
        <v>0</v>
      </c>
      <c r="H73" s="463"/>
      <c r="I73" s="1153">
        <f>+'6.a. mell. PH'!E83</f>
        <v>0</v>
      </c>
      <c r="J73" s="259">
        <f>+'6.a. mell. PH'!F83</f>
        <v>0</v>
      </c>
      <c r="K73" s="259">
        <f>+'6.a. mell. PH'!G83</f>
        <v>0</v>
      </c>
      <c r="L73" s="1155">
        <f>+'6.b. mell. Óvoda'!E80</f>
        <v>0</v>
      </c>
      <c r="M73" s="948">
        <v>0</v>
      </c>
      <c r="N73" s="949">
        <f>+'6.b. mell. Óvoda'!G80</f>
        <v>0</v>
      </c>
      <c r="O73" s="403"/>
      <c r="P73" s="403"/>
      <c r="Q73" s="403"/>
    </row>
    <row r="74" spans="1:16383" hidden="1" x14ac:dyDescent="0.2">
      <c r="A74" s="1743"/>
      <c r="B74" s="1744"/>
      <c r="C74" s="1744"/>
      <c r="D74" s="946"/>
      <c r="E74" s="1152"/>
      <c r="F74" s="263"/>
      <c r="G74" s="263"/>
      <c r="H74" s="463"/>
      <c r="I74" s="1152"/>
      <c r="J74" s="263"/>
      <c r="K74" s="263"/>
      <c r="L74" s="1154"/>
      <c r="M74" s="946"/>
      <c r="N74" s="947"/>
      <c r="O74" s="262"/>
      <c r="P74" s="262"/>
      <c r="Q74" s="262"/>
      <c r="R74" s="1740"/>
      <c r="S74" s="1740"/>
      <c r="T74" s="1740"/>
      <c r="U74" s="349"/>
      <c r="V74" s="262"/>
      <c r="W74" s="262"/>
      <c r="X74" s="262"/>
      <c r="Y74" s="350"/>
      <c r="Z74" s="262"/>
      <c r="AA74" s="262"/>
      <c r="AB74" s="262"/>
      <c r="AC74" s="262"/>
      <c r="AD74" s="262"/>
      <c r="AE74" s="262"/>
      <c r="AF74" s="262"/>
      <c r="AG74" s="262"/>
      <c r="AH74" s="262"/>
      <c r="AI74" s="1740"/>
      <c r="AJ74" s="1740"/>
      <c r="AK74" s="1740"/>
      <c r="AL74" s="349"/>
      <c r="AM74" s="262"/>
      <c r="AN74" s="262"/>
      <c r="AO74" s="262"/>
      <c r="AP74" s="350"/>
      <c r="AQ74" s="262"/>
      <c r="AR74" s="262"/>
      <c r="AS74" s="262"/>
      <c r="AT74" s="262"/>
      <c r="AU74" s="262"/>
      <c r="AV74" s="262"/>
      <c r="AW74" s="262"/>
      <c r="AX74" s="262"/>
      <c r="AY74" s="262"/>
      <c r="AZ74" s="1740"/>
      <c r="BA74" s="1740"/>
      <c r="BB74" s="1740"/>
      <c r="BC74" s="349"/>
      <c r="BD74" s="262"/>
      <c r="BE74" s="262"/>
      <c r="BF74" s="262"/>
      <c r="BG74" s="350"/>
      <c r="BH74" s="262"/>
      <c r="BI74" s="262"/>
      <c r="BJ74" s="262"/>
      <c r="BK74" s="262"/>
      <c r="BL74" s="262"/>
      <c r="BM74" s="262"/>
      <c r="BN74" s="262"/>
      <c r="BO74" s="262"/>
      <c r="BP74" s="262"/>
      <c r="BQ74" s="1740"/>
      <c r="BR74" s="1740"/>
      <c r="BS74" s="1740"/>
      <c r="BT74" s="349"/>
      <c r="BU74" s="262"/>
      <c r="BV74" s="262"/>
      <c r="BW74" s="262"/>
      <c r="BX74" s="350"/>
      <c r="BY74" s="262"/>
      <c r="BZ74" s="262"/>
      <c r="CA74" s="262"/>
      <c r="CB74" s="262"/>
      <c r="CC74" s="262"/>
      <c r="CD74" s="262"/>
      <c r="CE74" s="262"/>
      <c r="CF74" s="262"/>
      <c r="CG74" s="262"/>
      <c r="CH74" s="1740"/>
      <c r="CI74" s="1740"/>
      <c r="CJ74" s="1740"/>
      <c r="CK74" s="349"/>
      <c r="CL74" s="262"/>
      <c r="CM74" s="262"/>
      <c r="CN74" s="262"/>
      <c r="CO74" s="350"/>
      <c r="CP74" s="262"/>
      <c r="CQ74" s="262"/>
      <c r="CR74" s="262"/>
      <c r="CS74" s="262"/>
      <c r="CT74" s="262"/>
      <c r="CU74" s="262"/>
      <c r="CV74" s="262"/>
      <c r="CW74" s="262"/>
      <c r="CX74" s="262"/>
      <c r="CY74" s="1740"/>
      <c r="CZ74" s="1740"/>
      <c r="DA74" s="1740"/>
      <c r="DB74" s="349"/>
      <c r="DC74" s="262"/>
      <c r="DD74" s="262"/>
      <c r="DE74" s="262"/>
      <c r="DF74" s="350"/>
      <c r="DG74" s="262"/>
      <c r="DH74" s="262"/>
      <c r="DI74" s="262"/>
      <c r="DJ74" s="262"/>
      <c r="DK74" s="262"/>
      <c r="DL74" s="262"/>
      <c r="DM74" s="262"/>
      <c r="DN74" s="262"/>
      <c r="DO74" s="262"/>
      <c r="DP74" s="1740"/>
      <c r="DQ74" s="1740"/>
      <c r="DR74" s="1740"/>
      <c r="DS74" s="349"/>
      <c r="DT74" s="262"/>
      <c r="DU74" s="262"/>
      <c r="DV74" s="262"/>
      <c r="DW74" s="350"/>
      <c r="DX74" s="262"/>
      <c r="DY74" s="262"/>
      <c r="DZ74" s="262"/>
      <c r="EA74" s="262"/>
      <c r="EB74" s="262"/>
      <c r="EC74" s="262"/>
      <c r="ED74" s="262"/>
      <c r="EE74" s="262"/>
      <c r="EF74" s="262"/>
      <c r="EG74" s="1740"/>
      <c r="EH74" s="1740"/>
      <c r="EI74" s="1740"/>
      <c r="EJ74" s="349"/>
      <c r="EK74" s="262"/>
      <c r="EL74" s="262"/>
      <c r="EM74" s="262"/>
      <c r="EN74" s="350"/>
      <c r="EO74" s="262"/>
      <c r="EP74" s="262"/>
      <c r="EQ74" s="262"/>
      <c r="ER74" s="262"/>
      <c r="ES74" s="262"/>
      <c r="ET74" s="262"/>
      <c r="EU74" s="262"/>
      <c r="EV74" s="262"/>
      <c r="EW74" s="262"/>
      <c r="EX74" s="1740"/>
      <c r="EY74" s="1740"/>
      <c r="EZ74" s="1740"/>
      <c r="FA74" s="349"/>
      <c r="FB74" s="262"/>
      <c r="FC74" s="262"/>
      <c r="FD74" s="262"/>
      <c r="FE74" s="350"/>
      <c r="FF74" s="262"/>
      <c r="FG74" s="262"/>
      <c r="FH74" s="262"/>
      <c r="FI74" s="262"/>
      <c r="FJ74" s="262"/>
      <c r="FK74" s="262"/>
      <c r="FL74" s="262"/>
      <c r="FM74" s="262"/>
      <c r="FN74" s="262"/>
      <c r="FO74" s="1740"/>
      <c r="FP74" s="1740"/>
      <c r="FQ74" s="1740"/>
      <c r="FR74" s="349"/>
      <c r="FS74" s="262"/>
      <c r="FT74" s="262"/>
      <c r="FU74" s="262"/>
      <c r="FV74" s="350"/>
      <c r="FW74" s="262"/>
      <c r="FX74" s="262"/>
      <c r="FY74" s="262"/>
      <c r="FZ74" s="262"/>
      <c r="GA74" s="262"/>
      <c r="GB74" s="262"/>
      <c r="GC74" s="262"/>
      <c r="GD74" s="262"/>
      <c r="GE74" s="262"/>
      <c r="GF74" s="1740"/>
      <c r="GG74" s="1740"/>
      <c r="GH74" s="1740"/>
      <c r="GI74" s="349"/>
      <c r="GJ74" s="262"/>
      <c r="GK74" s="262"/>
      <c r="GL74" s="262"/>
      <c r="GM74" s="350"/>
      <c r="GN74" s="262"/>
      <c r="GO74" s="262"/>
      <c r="GP74" s="262"/>
      <c r="GQ74" s="262"/>
      <c r="GR74" s="262"/>
      <c r="GS74" s="262"/>
      <c r="GT74" s="262"/>
      <c r="GU74" s="262"/>
      <c r="GV74" s="262"/>
      <c r="GW74" s="1740"/>
      <c r="GX74" s="1740"/>
      <c r="GY74" s="1740"/>
      <c r="GZ74" s="349"/>
      <c r="HA74" s="262"/>
      <c r="HB74" s="262"/>
      <c r="HC74" s="262"/>
      <c r="HD74" s="350"/>
      <c r="HE74" s="262"/>
      <c r="HF74" s="262"/>
      <c r="HG74" s="262"/>
      <c r="HH74" s="262"/>
      <c r="HI74" s="262"/>
      <c r="HJ74" s="262"/>
      <c r="HK74" s="262"/>
      <c r="HL74" s="262"/>
      <c r="HM74" s="262"/>
      <c r="HN74" s="1740"/>
      <c r="HO74" s="1740"/>
      <c r="HP74" s="1740"/>
      <c r="HQ74" s="349"/>
      <c r="HR74" s="262"/>
      <c r="HS74" s="262"/>
      <c r="HT74" s="262"/>
      <c r="HU74" s="350"/>
      <c r="HV74" s="262"/>
      <c r="HW74" s="262"/>
      <c r="HX74" s="262"/>
      <c r="HY74" s="262"/>
      <c r="HZ74" s="262"/>
      <c r="IA74" s="262"/>
      <c r="IB74" s="262"/>
      <c r="IC74" s="262"/>
      <c r="ID74" s="262"/>
      <c r="IE74" s="1740"/>
      <c r="IF74" s="1740"/>
      <c r="IG74" s="1740"/>
      <c r="IH74" s="349"/>
      <c r="II74" s="262"/>
      <c r="IJ74" s="262"/>
      <c r="IK74" s="262"/>
      <c r="IL74" s="350"/>
      <c r="IM74" s="262"/>
      <c r="IN74" s="262"/>
      <c r="IO74" s="262"/>
      <c r="IP74" s="262"/>
      <c r="IQ74" s="262"/>
      <c r="IR74" s="262"/>
      <c r="IS74" s="262"/>
      <c r="IT74" s="262"/>
      <c r="IU74" s="262"/>
      <c r="IV74" s="1740"/>
      <c r="IW74" s="1740"/>
      <c r="IX74" s="1740"/>
      <c r="IY74" s="349"/>
      <c r="IZ74" s="262"/>
      <c r="JA74" s="262"/>
      <c r="JB74" s="262"/>
      <c r="JC74" s="350"/>
      <c r="JD74" s="262"/>
      <c r="JE74" s="262"/>
      <c r="JF74" s="262"/>
      <c r="JG74" s="262"/>
      <c r="JH74" s="262"/>
      <c r="JI74" s="262"/>
      <c r="JJ74" s="262"/>
      <c r="JK74" s="262"/>
      <c r="JL74" s="262"/>
      <c r="JM74" s="1740"/>
      <c r="JN74" s="1740"/>
      <c r="JO74" s="1740"/>
      <c r="JP74" s="349"/>
      <c r="JQ74" s="262"/>
      <c r="JR74" s="262"/>
      <c r="JS74" s="262"/>
      <c r="JT74" s="350"/>
      <c r="JU74" s="262"/>
      <c r="JV74" s="262"/>
      <c r="JW74" s="262"/>
      <c r="JX74" s="262"/>
      <c r="JY74" s="262"/>
      <c r="JZ74" s="262"/>
      <c r="KA74" s="262"/>
      <c r="KB74" s="262"/>
      <c r="KC74" s="262"/>
      <c r="KD74" s="1740"/>
      <c r="KE74" s="1740"/>
      <c r="KF74" s="1740"/>
      <c r="KG74" s="349"/>
      <c r="KH74" s="262"/>
      <c r="KI74" s="262"/>
      <c r="KJ74" s="262"/>
      <c r="KK74" s="350"/>
      <c r="KL74" s="262"/>
      <c r="KM74" s="262"/>
      <c r="KN74" s="262"/>
      <c r="KO74" s="262"/>
      <c r="KP74" s="262"/>
      <c r="KQ74" s="262"/>
      <c r="KR74" s="262"/>
      <c r="KS74" s="262"/>
      <c r="KT74" s="262"/>
      <c r="KU74" s="1740"/>
      <c r="KV74" s="1740"/>
      <c r="KW74" s="1740"/>
      <c r="KX74" s="349"/>
      <c r="KY74" s="262"/>
      <c r="KZ74" s="262"/>
      <c r="LA74" s="262"/>
      <c r="LB74" s="350"/>
      <c r="LC74" s="262"/>
      <c r="LD74" s="262"/>
      <c r="LE74" s="262"/>
      <c r="LF74" s="262"/>
      <c r="LG74" s="262"/>
      <c r="LH74" s="262"/>
      <c r="LI74" s="262"/>
      <c r="LJ74" s="262"/>
      <c r="LK74" s="262"/>
      <c r="LL74" s="1740"/>
      <c r="LM74" s="1740"/>
      <c r="LN74" s="1740"/>
      <c r="LO74" s="349"/>
      <c r="LP74" s="262"/>
      <c r="LQ74" s="262"/>
      <c r="LR74" s="262"/>
      <c r="LS74" s="350"/>
      <c r="LT74" s="262"/>
      <c r="LU74" s="262"/>
      <c r="LV74" s="262"/>
      <c r="LW74" s="262"/>
      <c r="LX74" s="262"/>
      <c r="LY74" s="262"/>
      <c r="LZ74" s="262"/>
      <c r="MA74" s="262"/>
      <c r="MB74" s="262"/>
      <c r="MC74" s="1740"/>
      <c r="MD74" s="1740"/>
      <c r="ME74" s="1740"/>
      <c r="MF74" s="349"/>
      <c r="MG74" s="262"/>
      <c r="MH74" s="262"/>
      <c r="MI74" s="262"/>
      <c r="MJ74" s="350"/>
      <c r="MK74" s="262"/>
      <c r="ML74" s="262"/>
      <c r="MM74" s="262"/>
      <c r="MN74" s="262"/>
      <c r="MO74" s="262"/>
      <c r="MP74" s="262"/>
      <c r="MQ74" s="262"/>
      <c r="MR74" s="262"/>
      <c r="MS74" s="262"/>
      <c r="MT74" s="1740"/>
      <c r="MU74" s="1740"/>
      <c r="MV74" s="1740"/>
      <c r="MW74" s="349"/>
      <c r="MX74" s="262"/>
      <c r="MY74" s="262"/>
      <c r="MZ74" s="262"/>
      <c r="NA74" s="350"/>
      <c r="NB74" s="262"/>
      <c r="NC74" s="262"/>
      <c r="ND74" s="262"/>
      <c r="NE74" s="262"/>
      <c r="NF74" s="262"/>
      <c r="NG74" s="262"/>
      <c r="NH74" s="262"/>
      <c r="NI74" s="262"/>
      <c r="NJ74" s="262"/>
      <c r="NK74" s="1740"/>
      <c r="NL74" s="1740"/>
      <c r="NM74" s="1740"/>
      <c r="NN74" s="349"/>
      <c r="NO74" s="262"/>
      <c r="NP74" s="262"/>
      <c r="NQ74" s="262"/>
      <c r="NR74" s="350"/>
      <c r="NS74" s="262"/>
      <c r="NT74" s="262"/>
      <c r="NU74" s="262"/>
      <c r="NV74" s="262"/>
      <c r="NW74" s="262"/>
      <c r="NX74" s="262"/>
      <c r="NY74" s="262"/>
      <c r="NZ74" s="262"/>
      <c r="OA74" s="262"/>
      <c r="OB74" s="1740"/>
      <c r="OC74" s="1740"/>
      <c r="OD74" s="1740"/>
      <c r="OE74" s="349"/>
      <c r="OF74" s="262"/>
      <c r="OG74" s="262"/>
      <c r="OH74" s="262"/>
      <c r="OI74" s="350"/>
      <c r="OJ74" s="262"/>
      <c r="OK74" s="262"/>
      <c r="OL74" s="262"/>
      <c r="OM74" s="262"/>
      <c r="ON74" s="262"/>
      <c r="OO74" s="262"/>
      <c r="OP74" s="262"/>
      <c r="OQ74" s="262"/>
      <c r="OR74" s="262"/>
      <c r="OS74" s="1740"/>
      <c r="OT74" s="1740"/>
      <c r="OU74" s="1740"/>
      <c r="OV74" s="349"/>
      <c r="OW74" s="262"/>
      <c r="OX74" s="262"/>
      <c r="OY74" s="262"/>
      <c r="OZ74" s="350"/>
      <c r="PA74" s="262"/>
      <c r="PB74" s="262"/>
      <c r="PC74" s="262"/>
      <c r="PD74" s="262"/>
      <c r="PE74" s="262"/>
      <c r="PF74" s="262"/>
      <c r="PG74" s="262"/>
      <c r="PH74" s="262"/>
      <c r="PI74" s="262"/>
      <c r="PJ74" s="1740"/>
      <c r="PK74" s="1740"/>
      <c r="PL74" s="1740"/>
      <c r="PM74" s="349"/>
      <c r="PN74" s="262"/>
      <c r="PO74" s="262"/>
      <c r="PP74" s="262"/>
      <c r="PQ74" s="350"/>
      <c r="PR74" s="262"/>
      <c r="PS74" s="262"/>
      <c r="PT74" s="262"/>
      <c r="PU74" s="262"/>
      <c r="PV74" s="262"/>
      <c r="PW74" s="262"/>
      <c r="PX74" s="262"/>
      <c r="PY74" s="262"/>
      <c r="PZ74" s="262"/>
      <c r="QA74" s="1740"/>
      <c r="QB74" s="1740"/>
      <c r="QC74" s="1740"/>
      <c r="QD74" s="349"/>
      <c r="QE74" s="262"/>
      <c r="QF74" s="262"/>
      <c r="QG74" s="262"/>
      <c r="QH74" s="350"/>
      <c r="QI74" s="262"/>
      <c r="QJ74" s="262"/>
      <c r="QK74" s="262"/>
      <c r="QL74" s="262"/>
      <c r="QM74" s="262"/>
      <c r="QN74" s="262"/>
      <c r="QO74" s="262"/>
      <c r="QP74" s="262"/>
      <c r="QQ74" s="262"/>
      <c r="QR74" s="1740"/>
      <c r="QS74" s="1740"/>
      <c r="QT74" s="1740"/>
      <c r="QU74" s="349"/>
      <c r="QV74" s="262"/>
      <c r="QW74" s="262"/>
      <c r="QX74" s="262"/>
      <c r="QY74" s="350"/>
      <c r="QZ74" s="262"/>
      <c r="RA74" s="262"/>
      <c r="RB74" s="262"/>
      <c r="RC74" s="262"/>
      <c r="RD74" s="262"/>
      <c r="RE74" s="262"/>
      <c r="RF74" s="262"/>
      <c r="RG74" s="262"/>
      <c r="RH74" s="262"/>
      <c r="RI74" s="1740"/>
      <c r="RJ74" s="1740"/>
      <c r="RK74" s="1740"/>
      <c r="RL74" s="349"/>
      <c r="RM74" s="262"/>
      <c r="RN74" s="262"/>
      <c r="RO74" s="262"/>
      <c r="RP74" s="350"/>
      <c r="RQ74" s="262"/>
      <c r="RR74" s="262"/>
      <c r="RS74" s="262"/>
      <c r="RT74" s="262"/>
      <c r="RU74" s="262"/>
      <c r="RV74" s="262"/>
      <c r="RW74" s="262"/>
      <c r="RX74" s="262"/>
      <c r="RY74" s="262"/>
      <c r="RZ74" s="1740"/>
      <c r="SA74" s="1740"/>
      <c r="SB74" s="1740"/>
      <c r="SC74" s="349"/>
      <c r="SD74" s="262"/>
      <c r="SE74" s="262"/>
      <c r="SF74" s="262"/>
      <c r="SG74" s="350"/>
      <c r="SH74" s="262"/>
      <c r="SI74" s="262"/>
      <c r="SJ74" s="262"/>
      <c r="SK74" s="262"/>
      <c r="SL74" s="262"/>
      <c r="SM74" s="262"/>
      <c r="SN74" s="262"/>
      <c r="SO74" s="262"/>
      <c r="SP74" s="262"/>
      <c r="SQ74" s="1740"/>
      <c r="SR74" s="1740"/>
      <c r="SS74" s="1740"/>
      <c r="ST74" s="349"/>
      <c r="SU74" s="262"/>
      <c r="SV74" s="262"/>
      <c r="SW74" s="262"/>
      <c r="SX74" s="350"/>
      <c r="SY74" s="262"/>
      <c r="SZ74" s="262"/>
      <c r="TA74" s="262"/>
      <c r="TB74" s="262"/>
      <c r="TC74" s="262"/>
      <c r="TD74" s="262"/>
      <c r="TE74" s="262"/>
      <c r="TF74" s="262"/>
      <c r="TG74" s="262"/>
      <c r="TH74" s="1740"/>
      <c r="TI74" s="1740"/>
      <c r="TJ74" s="1740"/>
      <c r="TK74" s="349"/>
      <c r="TL74" s="262"/>
      <c r="TM74" s="262"/>
      <c r="TN74" s="262"/>
      <c r="TO74" s="350"/>
      <c r="TP74" s="262"/>
      <c r="TQ74" s="262"/>
      <c r="TR74" s="262"/>
      <c r="TS74" s="262"/>
      <c r="TT74" s="262"/>
      <c r="TU74" s="262"/>
      <c r="TV74" s="262"/>
      <c r="TW74" s="262"/>
      <c r="TX74" s="262"/>
      <c r="TY74" s="1740"/>
      <c r="TZ74" s="1740"/>
      <c r="UA74" s="1740"/>
      <c r="UB74" s="349"/>
      <c r="UC74" s="262"/>
      <c r="UD74" s="262"/>
      <c r="UE74" s="262"/>
      <c r="UF74" s="350"/>
      <c r="UG74" s="262"/>
      <c r="UH74" s="262"/>
      <c r="UI74" s="262"/>
      <c r="UJ74" s="262"/>
      <c r="UK74" s="262"/>
      <c r="UL74" s="262"/>
      <c r="UM74" s="262"/>
      <c r="UN74" s="262"/>
      <c r="UO74" s="262"/>
      <c r="UP74" s="1740"/>
      <c r="UQ74" s="1740"/>
      <c r="UR74" s="1740"/>
      <c r="US74" s="349"/>
      <c r="UT74" s="262"/>
      <c r="UU74" s="262"/>
      <c r="UV74" s="262"/>
      <c r="UW74" s="350"/>
      <c r="UX74" s="262"/>
      <c r="UY74" s="262"/>
      <c r="UZ74" s="262"/>
      <c r="VA74" s="262"/>
      <c r="VB74" s="262"/>
      <c r="VC74" s="262"/>
      <c r="VD74" s="262"/>
      <c r="VE74" s="262"/>
      <c r="VF74" s="262"/>
      <c r="VG74" s="1740"/>
      <c r="VH74" s="1740"/>
      <c r="VI74" s="1740"/>
      <c r="VJ74" s="349"/>
      <c r="VK74" s="262"/>
      <c r="VL74" s="262"/>
      <c r="VM74" s="262"/>
      <c r="VN74" s="350"/>
      <c r="VO74" s="262"/>
      <c r="VP74" s="262"/>
      <c r="VQ74" s="262"/>
      <c r="VR74" s="262"/>
      <c r="VS74" s="262"/>
      <c r="VT74" s="262"/>
      <c r="VU74" s="262"/>
      <c r="VV74" s="262"/>
      <c r="VW74" s="262"/>
      <c r="VX74" s="1740"/>
      <c r="VY74" s="1740"/>
      <c r="VZ74" s="1740"/>
      <c r="WA74" s="349"/>
      <c r="WB74" s="262"/>
      <c r="WC74" s="262"/>
      <c r="WD74" s="262"/>
      <c r="WE74" s="350"/>
      <c r="WF74" s="262"/>
      <c r="WG74" s="262"/>
      <c r="WH74" s="262"/>
      <c r="WI74" s="262"/>
      <c r="WJ74" s="262"/>
      <c r="WK74" s="262"/>
      <c r="WL74" s="262"/>
      <c r="WM74" s="262"/>
      <c r="WN74" s="262"/>
      <c r="WO74" s="1740"/>
      <c r="WP74" s="1740"/>
      <c r="WQ74" s="1740"/>
      <c r="WR74" s="349"/>
      <c r="WS74" s="262"/>
      <c r="WT74" s="262"/>
      <c r="WU74" s="262"/>
      <c r="WV74" s="350"/>
      <c r="WW74" s="262"/>
      <c r="WX74" s="262"/>
      <c r="WY74" s="262"/>
      <c r="WZ74" s="262"/>
      <c r="XA74" s="262"/>
      <c r="XB74" s="262"/>
      <c r="XC74" s="262"/>
      <c r="XD74" s="262"/>
      <c r="XE74" s="262"/>
      <c r="XF74" s="1740"/>
      <c r="XG74" s="1740"/>
      <c r="XH74" s="1740"/>
      <c r="XI74" s="349"/>
      <c r="XJ74" s="262"/>
      <c r="XK74" s="262"/>
      <c r="XL74" s="262"/>
      <c r="XM74" s="350"/>
      <c r="XN74" s="262"/>
      <c r="XO74" s="262"/>
      <c r="XP74" s="262"/>
      <c r="XQ74" s="262"/>
      <c r="XR74" s="262"/>
      <c r="XS74" s="262"/>
      <c r="XT74" s="262"/>
      <c r="XU74" s="262"/>
      <c r="XV74" s="262"/>
      <c r="XW74" s="1740"/>
      <c r="XX74" s="1740"/>
      <c r="XY74" s="1740"/>
      <c r="XZ74" s="349"/>
      <c r="YA74" s="262"/>
      <c r="YB74" s="262"/>
      <c r="YC74" s="262"/>
      <c r="YD74" s="350"/>
      <c r="YE74" s="262"/>
      <c r="YF74" s="262"/>
      <c r="YG74" s="262"/>
      <c r="YH74" s="262"/>
      <c r="YI74" s="262"/>
      <c r="YJ74" s="262"/>
      <c r="YK74" s="262"/>
      <c r="YL74" s="262"/>
      <c r="YM74" s="262"/>
      <c r="YN74" s="1740"/>
      <c r="YO74" s="1740"/>
      <c r="YP74" s="1740"/>
      <c r="YQ74" s="349"/>
      <c r="YR74" s="262"/>
      <c r="YS74" s="262"/>
      <c r="YT74" s="262"/>
      <c r="YU74" s="350"/>
      <c r="YV74" s="262"/>
      <c r="YW74" s="262"/>
      <c r="YX74" s="262"/>
      <c r="YY74" s="262"/>
      <c r="YZ74" s="262"/>
      <c r="ZA74" s="262"/>
      <c r="ZB74" s="262"/>
      <c r="ZC74" s="262"/>
      <c r="ZD74" s="262"/>
      <c r="ZE74" s="1740"/>
      <c r="ZF74" s="1740"/>
      <c r="ZG74" s="1740"/>
      <c r="ZH74" s="349"/>
      <c r="ZI74" s="262"/>
      <c r="ZJ74" s="262"/>
      <c r="ZK74" s="262"/>
      <c r="ZL74" s="350"/>
      <c r="ZM74" s="262"/>
      <c r="ZN74" s="262"/>
      <c r="ZO74" s="262"/>
      <c r="ZP74" s="262"/>
      <c r="ZQ74" s="262"/>
      <c r="ZR74" s="262"/>
      <c r="ZS74" s="262"/>
      <c r="ZT74" s="262"/>
      <c r="ZU74" s="262"/>
      <c r="ZV74" s="1740"/>
      <c r="ZW74" s="1740"/>
      <c r="ZX74" s="1740"/>
      <c r="ZY74" s="349"/>
      <c r="ZZ74" s="262"/>
      <c r="AAA74" s="262"/>
      <c r="AAB74" s="262"/>
      <c r="AAC74" s="350"/>
      <c r="AAD74" s="262"/>
      <c r="AAE74" s="262"/>
      <c r="AAF74" s="262"/>
      <c r="AAG74" s="262"/>
      <c r="AAH74" s="262"/>
      <c r="AAI74" s="262"/>
      <c r="AAJ74" s="262"/>
      <c r="AAK74" s="262"/>
      <c r="AAL74" s="262"/>
      <c r="AAM74" s="1740"/>
      <c r="AAN74" s="1740"/>
      <c r="AAO74" s="1740"/>
      <c r="AAP74" s="349"/>
      <c r="AAQ74" s="262"/>
      <c r="AAR74" s="262"/>
      <c r="AAS74" s="262"/>
      <c r="AAT74" s="350"/>
      <c r="AAU74" s="262"/>
      <c r="AAV74" s="262"/>
      <c r="AAW74" s="262"/>
      <c r="AAX74" s="262"/>
      <c r="AAY74" s="262"/>
      <c r="AAZ74" s="262"/>
      <c r="ABA74" s="262"/>
      <c r="ABB74" s="262"/>
      <c r="ABC74" s="262"/>
      <c r="ABD74" s="1740"/>
      <c r="ABE74" s="1740"/>
      <c r="ABF74" s="1740"/>
      <c r="ABG74" s="349"/>
      <c r="ABH74" s="262"/>
      <c r="ABI74" s="262"/>
      <c r="ABJ74" s="262"/>
      <c r="ABK74" s="350"/>
      <c r="ABL74" s="262"/>
      <c r="ABM74" s="262"/>
      <c r="ABN74" s="262"/>
      <c r="ABO74" s="262"/>
      <c r="ABP74" s="262"/>
      <c r="ABQ74" s="262"/>
      <c r="ABR74" s="262"/>
      <c r="ABS74" s="262"/>
      <c r="ABT74" s="262"/>
      <c r="ABU74" s="1740"/>
      <c r="ABV74" s="1740"/>
      <c r="ABW74" s="1740"/>
      <c r="ABX74" s="349"/>
      <c r="ABY74" s="262"/>
      <c r="ABZ74" s="262"/>
      <c r="ACA74" s="262"/>
      <c r="ACB74" s="350"/>
      <c r="ACC74" s="262"/>
      <c r="ACD74" s="262"/>
      <c r="ACE74" s="262"/>
      <c r="ACF74" s="262"/>
      <c r="ACG74" s="262"/>
      <c r="ACH74" s="262"/>
      <c r="ACI74" s="262"/>
      <c r="ACJ74" s="262"/>
      <c r="ACK74" s="262"/>
      <c r="ACL74" s="1740"/>
      <c r="ACM74" s="1740"/>
      <c r="ACN74" s="1740"/>
      <c r="ACO74" s="349"/>
      <c r="ACP74" s="262"/>
      <c r="ACQ74" s="262"/>
      <c r="ACR74" s="262"/>
      <c r="ACS74" s="350"/>
      <c r="ACT74" s="262"/>
      <c r="ACU74" s="262"/>
      <c r="ACV74" s="262"/>
      <c r="ACW74" s="262"/>
      <c r="ACX74" s="262"/>
      <c r="ACY74" s="262"/>
      <c r="ACZ74" s="262"/>
      <c r="ADA74" s="262"/>
      <c r="ADB74" s="262"/>
      <c r="ADC74" s="1740"/>
      <c r="ADD74" s="1740"/>
      <c r="ADE74" s="1740"/>
      <c r="ADF74" s="349"/>
      <c r="ADG74" s="262"/>
      <c r="ADH74" s="262"/>
      <c r="ADI74" s="262"/>
      <c r="ADJ74" s="350"/>
      <c r="ADK74" s="262"/>
      <c r="ADL74" s="262"/>
      <c r="ADM74" s="262"/>
      <c r="ADN74" s="262"/>
      <c r="ADO74" s="262"/>
      <c r="ADP74" s="262"/>
      <c r="ADQ74" s="262"/>
      <c r="ADR74" s="262"/>
      <c r="ADS74" s="262"/>
      <c r="ADT74" s="1740"/>
      <c r="ADU74" s="1740"/>
      <c r="ADV74" s="1740"/>
      <c r="ADW74" s="349"/>
      <c r="ADX74" s="262"/>
      <c r="ADY74" s="262"/>
      <c r="ADZ74" s="262"/>
      <c r="AEA74" s="350"/>
      <c r="AEB74" s="262"/>
      <c r="AEC74" s="262"/>
      <c r="AED74" s="262"/>
      <c r="AEE74" s="262"/>
      <c r="AEF74" s="262"/>
      <c r="AEG74" s="262"/>
      <c r="AEH74" s="262"/>
      <c r="AEI74" s="262"/>
      <c r="AEJ74" s="262"/>
      <c r="AEK74" s="1740"/>
      <c r="AEL74" s="1740"/>
      <c r="AEM74" s="1740"/>
      <c r="AEN74" s="349"/>
      <c r="AEO74" s="262"/>
      <c r="AEP74" s="262"/>
      <c r="AEQ74" s="262"/>
      <c r="AER74" s="350"/>
      <c r="AES74" s="262"/>
      <c r="AET74" s="262"/>
      <c r="AEU74" s="262"/>
      <c r="AEV74" s="262"/>
      <c r="AEW74" s="262"/>
      <c r="AEX74" s="262"/>
      <c r="AEY74" s="262"/>
      <c r="AEZ74" s="262"/>
      <c r="AFA74" s="262"/>
      <c r="AFB74" s="1740"/>
      <c r="AFC74" s="1740"/>
      <c r="AFD74" s="1740"/>
      <c r="AFE74" s="349"/>
      <c r="AFF74" s="262"/>
      <c r="AFG74" s="262"/>
      <c r="AFH74" s="262"/>
      <c r="AFI74" s="350"/>
      <c r="AFJ74" s="262"/>
      <c r="AFK74" s="262"/>
      <c r="AFL74" s="262"/>
      <c r="AFM74" s="262"/>
      <c r="AFN74" s="262"/>
      <c r="AFO74" s="262"/>
      <c r="AFP74" s="262"/>
      <c r="AFQ74" s="262"/>
      <c r="AFR74" s="262"/>
      <c r="AFS74" s="1740"/>
      <c r="AFT74" s="1740"/>
      <c r="AFU74" s="1740"/>
      <c r="AFV74" s="349"/>
      <c r="AFW74" s="262"/>
      <c r="AFX74" s="262"/>
      <c r="AFY74" s="262"/>
      <c r="AFZ74" s="350"/>
      <c r="AGA74" s="262"/>
      <c r="AGB74" s="262"/>
      <c r="AGC74" s="262"/>
      <c r="AGD74" s="262"/>
      <c r="AGE74" s="262"/>
      <c r="AGF74" s="262"/>
      <c r="AGG74" s="262"/>
      <c r="AGH74" s="262"/>
      <c r="AGI74" s="262"/>
      <c r="AGJ74" s="1740"/>
      <c r="AGK74" s="1740"/>
      <c r="AGL74" s="1740"/>
      <c r="AGM74" s="349"/>
      <c r="AGN74" s="262"/>
      <c r="AGO74" s="262"/>
      <c r="AGP74" s="262"/>
      <c r="AGQ74" s="350"/>
      <c r="AGR74" s="262"/>
      <c r="AGS74" s="262"/>
      <c r="AGT74" s="262"/>
      <c r="AGU74" s="262"/>
      <c r="AGV74" s="262"/>
      <c r="AGW74" s="262"/>
      <c r="AGX74" s="262"/>
      <c r="AGY74" s="262"/>
      <c r="AGZ74" s="262"/>
      <c r="AHA74" s="1740"/>
      <c r="AHB74" s="1740"/>
      <c r="AHC74" s="1740"/>
      <c r="AHD74" s="349"/>
      <c r="AHE74" s="262"/>
      <c r="AHF74" s="262"/>
      <c r="AHG74" s="262"/>
      <c r="AHH74" s="350"/>
      <c r="AHI74" s="262"/>
      <c r="AHJ74" s="262"/>
      <c r="AHK74" s="262"/>
      <c r="AHL74" s="262"/>
      <c r="AHM74" s="262"/>
      <c r="AHN74" s="262"/>
      <c r="AHO74" s="262"/>
      <c r="AHP74" s="262"/>
      <c r="AHQ74" s="262"/>
      <c r="AHR74" s="1740"/>
      <c r="AHS74" s="1740"/>
      <c r="AHT74" s="1740"/>
      <c r="AHU74" s="349"/>
      <c r="AHV74" s="262"/>
      <c r="AHW74" s="262"/>
      <c r="AHX74" s="262"/>
      <c r="AHY74" s="350"/>
      <c r="AHZ74" s="262"/>
      <c r="AIA74" s="262"/>
      <c r="AIB74" s="262"/>
      <c r="AIC74" s="262"/>
      <c r="AID74" s="262"/>
      <c r="AIE74" s="262"/>
      <c r="AIF74" s="262"/>
      <c r="AIG74" s="262"/>
      <c r="AIH74" s="262"/>
      <c r="AII74" s="1740"/>
      <c r="AIJ74" s="1740"/>
      <c r="AIK74" s="1740"/>
      <c r="AIL74" s="349"/>
      <c r="AIM74" s="262"/>
      <c r="AIN74" s="262"/>
      <c r="AIO74" s="262"/>
      <c r="AIP74" s="350"/>
      <c r="AIQ74" s="262"/>
      <c r="AIR74" s="262"/>
      <c r="AIS74" s="262"/>
      <c r="AIT74" s="262"/>
      <c r="AIU74" s="262"/>
      <c r="AIV74" s="262"/>
      <c r="AIW74" s="262"/>
      <c r="AIX74" s="262"/>
      <c r="AIY74" s="262"/>
      <c r="AIZ74" s="1740"/>
      <c r="AJA74" s="1740"/>
      <c r="AJB74" s="1740"/>
      <c r="AJC74" s="349"/>
      <c r="AJD74" s="262"/>
      <c r="AJE74" s="262"/>
      <c r="AJF74" s="262"/>
      <c r="AJG74" s="350"/>
      <c r="AJH74" s="262"/>
      <c r="AJI74" s="262"/>
      <c r="AJJ74" s="262"/>
      <c r="AJK74" s="262"/>
      <c r="AJL74" s="262"/>
      <c r="AJM74" s="262"/>
      <c r="AJN74" s="262"/>
      <c r="AJO74" s="262"/>
      <c r="AJP74" s="262"/>
      <c r="AJQ74" s="1740"/>
      <c r="AJR74" s="1740"/>
      <c r="AJS74" s="1740"/>
      <c r="AJT74" s="349"/>
      <c r="AJU74" s="262"/>
      <c r="AJV74" s="262"/>
      <c r="AJW74" s="262"/>
      <c r="AJX74" s="350"/>
      <c r="AJY74" s="262"/>
      <c r="AJZ74" s="262"/>
      <c r="AKA74" s="262"/>
      <c r="AKB74" s="262"/>
      <c r="AKC74" s="262"/>
      <c r="AKD74" s="262"/>
      <c r="AKE74" s="262"/>
      <c r="AKF74" s="262"/>
      <c r="AKG74" s="262"/>
      <c r="AKH74" s="1740"/>
      <c r="AKI74" s="1740"/>
      <c r="AKJ74" s="1740"/>
      <c r="AKK74" s="349"/>
      <c r="AKL74" s="262"/>
      <c r="AKM74" s="262"/>
      <c r="AKN74" s="262"/>
      <c r="AKO74" s="350"/>
      <c r="AKP74" s="262"/>
      <c r="AKQ74" s="262"/>
      <c r="AKR74" s="262"/>
      <c r="AKS74" s="262"/>
      <c r="AKT74" s="262"/>
      <c r="AKU74" s="262"/>
      <c r="AKV74" s="262"/>
      <c r="AKW74" s="262"/>
      <c r="AKX74" s="262"/>
      <c r="AKY74" s="1740"/>
      <c r="AKZ74" s="1740"/>
      <c r="ALA74" s="1740"/>
      <c r="ALB74" s="349"/>
      <c r="ALC74" s="262"/>
      <c r="ALD74" s="262"/>
      <c r="ALE74" s="262"/>
      <c r="ALF74" s="350"/>
      <c r="ALG74" s="262"/>
      <c r="ALH74" s="262"/>
      <c r="ALI74" s="262"/>
      <c r="ALJ74" s="262"/>
      <c r="ALK74" s="262"/>
      <c r="ALL74" s="262"/>
      <c r="ALM74" s="262"/>
      <c r="ALN74" s="262"/>
      <c r="ALO74" s="262"/>
      <c r="ALP74" s="1740"/>
      <c r="ALQ74" s="1740"/>
      <c r="ALR74" s="1740"/>
      <c r="ALS74" s="349"/>
      <c r="ALT74" s="262"/>
      <c r="ALU74" s="262"/>
      <c r="ALV74" s="262"/>
      <c r="ALW74" s="350"/>
      <c r="ALX74" s="262"/>
      <c r="ALY74" s="262"/>
      <c r="ALZ74" s="262"/>
      <c r="AMA74" s="262"/>
      <c r="AMB74" s="262"/>
      <c r="AMC74" s="262"/>
      <c r="AMD74" s="262"/>
      <c r="AME74" s="262"/>
      <c r="AMF74" s="262"/>
      <c r="AMG74" s="1740"/>
      <c r="AMH74" s="1740"/>
      <c r="AMI74" s="1740"/>
      <c r="AMJ74" s="349"/>
      <c r="AMK74" s="262"/>
      <c r="AML74" s="262"/>
      <c r="AMM74" s="262"/>
      <c r="AMN74" s="350"/>
      <c r="AMO74" s="262"/>
      <c r="AMP74" s="262"/>
      <c r="AMQ74" s="262"/>
      <c r="AMR74" s="262"/>
      <c r="AMS74" s="262"/>
      <c r="AMT74" s="262"/>
      <c r="AMU74" s="262"/>
      <c r="AMV74" s="262"/>
      <c r="AMW74" s="262"/>
      <c r="AMX74" s="1740"/>
      <c r="AMY74" s="1740"/>
      <c r="AMZ74" s="1740"/>
      <c r="ANA74" s="349"/>
      <c r="ANB74" s="262"/>
      <c r="ANC74" s="262"/>
      <c r="AND74" s="262"/>
      <c r="ANE74" s="350"/>
      <c r="ANF74" s="262"/>
      <c r="ANG74" s="262"/>
      <c r="ANH74" s="262"/>
      <c r="ANI74" s="262"/>
      <c r="ANJ74" s="262"/>
      <c r="ANK74" s="262"/>
      <c r="ANL74" s="262"/>
      <c r="ANM74" s="262"/>
      <c r="ANN74" s="262"/>
      <c r="ANO74" s="1740"/>
      <c r="ANP74" s="1740"/>
      <c r="ANQ74" s="1740"/>
      <c r="ANR74" s="349"/>
      <c r="ANS74" s="262"/>
      <c r="ANT74" s="262"/>
      <c r="ANU74" s="262"/>
      <c r="ANV74" s="350"/>
      <c r="ANW74" s="262"/>
      <c r="ANX74" s="262"/>
      <c r="ANY74" s="262"/>
      <c r="ANZ74" s="262"/>
      <c r="AOA74" s="262"/>
      <c r="AOB74" s="262"/>
      <c r="AOC74" s="262"/>
      <c r="AOD74" s="262"/>
      <c r="AOE74" s="262"/>
      <c r="AOF74" s="1740"/>
      <c r="AOG74" s="1740"/>
      <c r="AOH74" s="1740"/>
      <c r="AOI74" s="349"/>
      <c r="AOJ74" s="262"/>
      <c r="AOK74" s="262"/>
      <c r="AOL74" s="262"/>
      <c r="AOM74" s="350"/>
      <c r="AON74" s="262"/>
      <c r="AOO74" s="262"/>
      <c r="AOP74" s="262"/>
      <c r="AOQ74" s="262"/>
      <c r="AOR74" s="262"/>
      <c r="AOS74" s="262"/>
      <c r="AOT74" s="262"/>
      <c r="AOU74" s="262"/>
      <c r="AOV74" s="262"/>
      <c r="AOW74" s="1740"/>
      <c r="AOX74" s="1740"/>
      <c r="AOY74" s="1740"/>
      <c r="AOZ74" s="349"/>
      <c r="APA74" s="262"/>
      <c r="APB74" s="262"/>
      <c r="APC74" s="262"/>
      <c r="APD74" s="350"/>
      <c r="APE74" s="262"/>
      <c r="APF74" s="262"/>
      <c r="APG74" s="262"/>
      <c r="APH74" s="262"/>
      <c r="API74" s="262"/>
      <c r="APJ74" s="262"/>
      <c r="APK74" s="262"/>
      <c r="APL74" s="262"/>
      <c r="APM74" s="262"/>
      <c r="APN74" s="1740"/>
      <c r="APO74" s="1740"/>
      <c r="APP74" s="1740"/>
      <c r="APQ74" s="349"/>
      <c r="APR74" s="262"/>
      <c r="APS74" s="262"/>
      <c r="APT74" s="262"/>
      <c r="APU74" s="350"/>
      <c r="APV74" s="262"/>
      <c r="APW74" s="262"/>
      <c r="APX74" s="262"/>
      <c r="APY74" s="262"/>
      <c r="APZ74" s="262"/>
      <c r="AQA74" s="262"/>
      <c r="AQB74" s="262"/>
      <c r="AQC74" s="262"/>
      <c r="AQD74" s="262"/>
      <c r="AQE74" s="1740"/>
      <c r="AQF74" s="1740"/>
      <c r="AQG74" s="1740"/>
      <c r="AQH74" s="349"/>
      <c r="AQI74" s="262"/>
      <c r="AQJ74" s="262"/>
      <c r="AQK74" s="262"/>
      <c r="AQL74" s="350"/>
      <c r="AQM74" s="262"/>
      <c r="AQN74" s="262"/>
      <c r="AQO74" s="262"/>
      <c r="AQP74" s="262"/>
      <c r="AQQ74" s="262"/>
      <c r="AQR74" s="262"/>
      <c r="AQS74" s="262"/>
      <c r="AQT74" s="262"/>
      <c r="AQU74" s="262"/>
      <c r="AQV74" s="1740"/>
      <c r="AQW74" s="1740"/>
      <c r="AQX74" s="1740"/>
      <c r="AQY74" s="349"/>
      <c r="AQZ74" s="262"/>
      <c r="ARA74" s="262"/>
      <c r="ARB74" s="262"/>
      <c r="ARC74" s="350"/>
      <c r="ARD74" s="262"/>
      <c r="ARE74" s="262"/>
      <c r="ARF74" s="262"/>
      <c r="ARG74" s="262"/>
      <c r="ARH74" s="262"/>
      <c r="ARI74" s="262"/>
      <c r="ARJ74" s="262"/>
      <c r="ARK74" s="262"/>
      <c r="ARL74" s="262"/>
      <c r="ARM74" s="1740"/>
      <c r="ARN74" s="1740"/>
      <c r="ARO74" s="1740"/>
      <c r="ARP74" s="349"/>
      <c r="ARQ74" s="262"/>
      <c r="ARR74" s="262"/>
      <c r="ARS74" s="262"/>
      <c r="ART74" s="350"/>
      <c r="ARU74" s="262"/>
      <c r="ARV74" s="262"/>
      <c r="ARW74" s="262"/>
      <c r="ARX74" s="262"/>
      <c r="ARY74" s="262"/>
      <c r="ARZ74" s="262"/>
      <c r="ASA74" s="262"/>
      <c r="ASB74" s="262"/>
      <c r="ASC74" s="262"/>
      <c r="ASD74" s="1740"/>
      <c r="ASE74" s="1740"/>
      <c r="ASF74" s="1740"/>
      <c r="ASG74" s="349"/>
      <c r="ASH74" s="262"/>
      <c r="ASI74" s="262"/>
      <c r="ASJ74" s="262"/>
      <c r="ASK74" s="350"/>
      <c r="ASL74" s="262"/>
      <c r="ASM74" s="262"/>
      <c r="ASN74" s="262"/>
      <c r="ASO74" s="262"/>
      <c r="ASP74" s="262"/>
      <c r="ASQ74" s="262"/>
      <c r="ASR74" s="262"/>
      <c r="ASS74" s="262"/>
      <c r="AST74" s="262"/>
      <c r="ASU74" s="1740"/>
      <c r="ASV74" s="1740"/>
      <c r="ASW74" s="1740"/>
      <c r="ASX74" s="349"/>
      <c r="ASY74" s="262"/>
      <c r="ASZ74" s="262"/>
      <c r="ATA74" s="262"/>
      <c r="ATB74" s="350"/>
      <c r="ATC74" s="262"/>
      <c r="ATD74" s="262"/>
      <c r="ATE74" s="262"/>
      <c r="ATF74" s="262"/>
      <c r="ATG74" s="262"/>
      <c r="ATH74" s="262"/>
      <c r="ATI74" s="262"/>
      <c r="ATJ74" s="262"/>
      <c r="ATK74" s="262"/>
      <c r="ATL74" s="1740"/>
      <c r="ATM74" s="1740"/>
      <c r="ATN74" s="1740"/>
      <c r="ATO74" s="349"/>
      <c r="ATP74" s="262"/>
      <c r="ATQ74" s="262"/>
      <c r="ATR74" s="262"/>
      <c r="ATS74" s="350"/>
      <c r="ATT74" s="262"/>
      <c r="ATU74" s="262"/>
      <c r="ATV74" s="262"/>
      <c r="ATW74" s="262"/>
      <c r="ATX74" s="262"/>
      <c r="ATY74" s="262"/>
      <c r="ATZ74" s="262"/>
      <c r="AUA74" s="262"/>
      <c r="AUB74" s="262"/>
      <c r="AUC74" s="1740"/>
      <c r="AUD74" s="1740"/>
      <c r="AUE74" s="1740"/>
      <c r="AUF74" s="349"/>
      <c r="AUG74" s="262"/>
      <c r="AUH74" s="262"/>
      <c r="AUI74" s="262"/>
      <c r="AUJ74" s="350"/>
      <c r="AUK74" s="262"/>
      <c r="AUL74" s="262"/>
      <c r="AUM74" s="262"/>
      <c r="AUN74" s="262"/>
      <c r="AUO74" s="262"/>
      <c r="AUP74" s="262"/>
      <c r="AUQ74" s="262"/>
      <c r="AUR74" s="262"/>
      <c r="AUS74" s="262"/>
      <c r="AUT74" s="1740"/>
      <c r="AUU74" s="1740"/>
      <c r="AUV74" s="1740"/>
      <c r="AUW74" s="349"/>
      <c r="AUX74" s="262"/>
      <c r="AUY74" s="262"/>
      <c r="AUZ74" s="262"/>
      <c r="AVA74" s="350"/>
      <c r="AVB74" s="262"/>
      <c r="AVC74" s="262"/>
      <c r="AVD74" s="262"/>
      <c r="AVE74" s="262"/>
      <c r="AVF74" s="262"/>
      <c r="AVG74" s="262"/>
      <c r="AVH74" s="262"/>
      <c r="AVI74" s="262"/>
      <c r="AVJ74" s="262"/>
      <c r="AVK74" s="1740"/>
      <c r="AVL74" s="1740"/>
      <c r="AVM74" s="1740"/>
      <c r="AVN74" s="349"/>
      <c r="AVO74" s="262"/>
      <c r="AVP74" s="262"/>
      <c r="AVQ74" s="262"/>
      <c r="AVR74" s="350"/>
      <c r="AVS74" s="262"/>
      <c r="AVT74" s="262"/>
      <c r="AVU74" s="262"/>
      <c r="AVV74" s="262"/>
      <c r="AVW74" s="262"/>
      <c r="AVX74" s="262"/>
      <c r="AVY74" s="262"/>
      <c r="AVZ74" s="262"/>
      <c r="AWA74" s="262"/>
      <c r="AWB74" s="1740"/>
      <c r="AWC74" s="1740"/>
      <c r="AWD74" s="1740"/>
      <c r="AWE74" s="349"/>
      <c r="AWF74" s="262"/>
      <c r="AWG74" s="262"/>
      <c r="AWH74" s="262"/>
      <c r="AWI74" s="350"/>
      <c r="AWJ74" s="262"/>
      <c r="AWK74" s="262"/>
      <c r="AWL74" s="262"/>
      <c r="AWM74" s="262"/>
      <c r="AWN74" s="262"/>
      <c r="AWO74" s="262"/>
      <c r="AWP74" s="262"/>
      <c r="AWQ74" s="262"/>
      <c r="AWR74" s="262"/>
      <c r="AWS74" s="1740"/>
      <c r="AWT74" s="1740"/>
      <c r="AWU74" s="1740"/>
      <c r="AWV74" s="349"/>
      <c r="AWW74" s="262"/>
      <c r="AWX74" s="262"/>
      <c r="AWY74" s="262"/>
      <c r="AWZ74" s="350"/>
      <c r="AXA74" s="262"/>
      <c r="AXB74" s="262"/>
      <c r="AXC74" s="262"/>
      <c r="AXD74" s="262"/>
      <c r="AXE74" s="262"/>
      <c r="AXF74" s="262"/>
      <c r="AXG74" s="262"/>
      <c r="AXH74" s="262"/>
      <c r="AXI74" s="262"/>
      <c r="AXJ74" s="1740"/>
      <c r="AXK74" s="1740"/>
      <c r="AXL74" s="1740"/>
      <c r="AXM74" s="349"/>
      <c r="AXN74" s="262"/>
      <c r="AXO74" s="262"/>
      <c r="AXP74" s="262"/>
      <c r="AXQ74" s="350"/>
      <c r="AXR74" s="262"/>
      <c r="AXS74" s="262"/>
      <c r="AXT74" s="262"/>
      <c r="AXU74" s="262"/>
      <c r="AXV74" s="262"/>
      <c r="AXW74" s="262"/>
      <c r="AXX74" s="262"/>
      <c r="AXY74" s="262"/>
      <c r="AXZ74" s="262"/>
      <c r="AYA74" s="1740"/>
      <c r="AYB74" s="1740"/>
      <c r="AYC74" s="1740"/>
      <c r="AYD74" s="349"/>
      <c r="AYE74" s="262"/>
      <c r="AYF74" s="262"/>
      <c r="AYG74" s="262"/>
      <c r="AYH74" s="350"/>
      <c r="AYI74" s="262"/>
      <c r="AYJ74" s="262"/>
      <c r="AYK74" s="262"/>
      <c r="AYL74" s="262"/>
      <c r="AYM74" s="262"/>
      <c r="AYN74" s="262"/>
      <c r="AYO74" s="262"/>
      <c r="AYP74" s="262"/>
      <c r="AYQ74" s="262"/>
      <c r="AYR74" s="1740"/>
      <c r="AYS74" s="1740"/>
      <c r="AYT74" s="1740"/>
      <c r="AYU74" s="349"/>
      <c r="AYV74" s="262"/>
      <c r="AYW74" s="262"/>
      <c r="AYX74" s="262"/>
      <c r="AYY74" s="350"/>
      <c r="AYZ74" s="262"/>
      <c r="AZA74" s="262"/>
      <c r="AZB74" s="262"/>
      <c r="AZC74" s="262"/>
      <c r="AZD74" s="262"/>
      <c r="AZE74" s="262"/>
      <c r="AZF74" s="262"/>
      <c r="AZG74" s="262"/>
      <c r="AZH74" s="262"/>
      <c r="AZI74" s="1740"/>
      <c r="AZJ74" s="1740"/>
      <c r="AZK74" s="1740"/>
      <c r="AZL74" s="349"/>
      <c r="AZM74" s="262"/>
      <c r="AZN74" s="262"/>
      <c r="AZO74" s="262"/>
      <c r="AZP74" s="350"/>
      <c r="AZQ74" s="262"/>
      <c r="AZR74" s="262"/>
      <c r="AZS74" s="262"/>
      <c r="AZT74" s="262"/>
      <c r="AZU74" s="262"/>
      <c r="AZV74" s="262"/>
      <c r="AZW74" s="262"/>
      <c r="AZX74" s="262"/>
      <c r="AZY74" s="262"/>
      <c r="AZZ74" s="1740"/>
      <c r="BAA74" s="1740"/>
      <c r="BAB74" s="1740"/>
      <c r="BAC74" s="349"/>
      <c r="BAD74" s="262"/>
      <c r="BAE74" s="262"/>
      <c r="BAF74" s="262"/>
      <c r="BAG74" s="350"/>
      <c r="BAH74" s="262"/>
      <c r="BAI74" s="262"/>
      <c r="BAJ74" s="262"/>
      <c r="BAK74" s="262"/>
      <c r="BAL74" s="262"/>
      <c r="BAM74" s="262"/>
      <c r="BAN74" s="262"/>
      <c r="BAO74" s="262"/>
      <c r="BAP74" s="262"/>
      <c r="BAQ74" s="1740"/>
      <c r="BAR74" s="1740"/>
      <c r="BAS74" s="1740"/>
      <c r="BAT74" s="349"/>
      <c r="BAU74" s="262"/>
      <c r="BAV74" s="262"/>
      <c r="BAW74" s="262"/>
      <c r="BAX74" s="350"/>
      <c r="BAY74" s="262"/>
      <c r="BAZ74" s="262"/>
      <c r="BBA74" s="262"/>
      <c r="BBB74" s="262"/>
      <c r="BBC74" s="262"/>
      <c r="BBD74" s="262"/>
      <c r="BBE74" s="262"/>
      <c r="BBF74" s="262"/>
      <c r="BBG74" s="262"/>
      <c r="BBH74" s="1740"/>
      <c r="BBI74" s="1740"/>
      <c r="BBJ74" s="1740"/>
      <c r="BBK74" s="349"/>
      <c r="BBL74" s="262"/>
      <c r="BBM74" s="262"/>
      <c r="BBN74" s="262"/>
      <c r="BBO74" s="350"/>
      <c r="BBP74" s="262"/>
      <c r="BBQ74" s="262"/>
      <c r="BBR74" s="262"/>
      <c r="BBS74" s="262"/>
      <c r="BBT74" s="262"/>
      <c r="BBU74" s="262"/>
      <c r="BBV74" s="262"/>
      <c r="BBW74" s="262"/>
      <c r="BBX74" s="262"/>
      <c r="BBY74" s="1740"/>
      <c r="BBZ74" s="1740"/>
      <c r="BCA74" s="1740"/>
      <c r="BCB74" s="349"/>
      <c r="BCC74" s="262"/>
      <c r="BCD74" s="262"/>
      <c r="BCE74" s="262"/>
      <c r="BCF74" s="350"/>
      <c r="BCG74" s="262"/>
      <c r="BCH74" s="262"/>
      <c r="BCI74" s="262"/>
      <c r="BCJ74" s="262"/>
      <c r="BCK74" s="262"/>
      <c r="BCL74" s="262"/>
      <c r="BCM74" s="262"/>
      <c r="BCN74" s="262"/>
      <c r="BCO74" s="262"/>
      <c r="BCP74" s="1740"/>
      <c r="BCQ74" s="1740"/>
      <c r="BCR74" s="1740"/>
      <c r="BCS74" s="349"/>
      <c r="BCT74" s="262"/>
      <c r="BCU74" s="262"/>
      <c r="BCV74" s="262"/>
      <c r="BCW74" s="350"/>
      <c r="BCX74" s="262"/>
      <c r="BCY74" s="262"/>
      <c r="BCZ74" s="262"/>
      <c r="BDA74" s="262"/>
      <c r="BDB74" s="262"/>
      <c r="BDC74" s="262"/>
      <c r="BDD74" s="262"/>
      <c r="BDE74" s="262"/>
      <c r="BDF74" s="262"/>
      <c r="BDG74" s="1740"/>
      <c r="BDH74" s="1740"/>
      <c r="BDI74" s="1740"/>
      <c r="BDJ74" s="349"/>
      <c r="BDK74" s="262"/>
      <c r="BDL74" s="262"/>
      <c r="BDM74" s="262"/>
      <c r="BDN74" s="350"/>
      <c r="BDO74" s="262"/>
      <c r="BDP74" s="262"/>
      <c r="BDQ74" s="262"/>
      <c r="BDR74" s="262"/>
      <c r="BDS74" s="262"/>
      <c r="BDT74" s="262"/>
      <c r="BDU74" s="262"/>
      <c r="BDV74" s="262"/>
      <c r="BDW74" s="262"/>
      <c r="BDX74" s="1740"/>
      <c r="BDY74" s="1740"/>
      <c r="BDZ74" s="1740"/>
      <c r="BEA74" s="349"/>
      <c r="BEB74" s="262"/>
      <c r="BEC74" s="262"/>
      <c r="BED74" s="262"/>
      <c r="BEE74" s="350"/>
      <c r="BEF74" s="262"/>
      <c r="BEG74" s="262"/>
      <c r="BEH74" s="262"/>
      <c r="BEI74" s="262"/>
      <c r="BEJ74" s="262"/>
      <c r="BEK74" s="262"/>
      <c r="BEL74" s="262"/>
      <c r="BEM74" s="262"/>
      <c r="BEN74" s="262"/>
      <c r="BEO74" s="1740"/>
      <c r="BEP74" s="1740"/>
      <c r="BEQ74" s="1740"/>
      <c r="BER74" s="349"/>
      <c r="BES74" s="262"/>
      <c r="BET74" s="262"/>
      <c r="BEU74" s="262"/>
      <c r="BEV74" s="350"/>
      <c r="BEW74" s="262"/>
      <c r="BEX74" s="262"/>
      <c r="BEY74" s="262"/>
      <c r="BEZ74" s="262"/>
      <c r="BFA74" s="262"/>
      <c r="BFB74" s="262"/>
      <c r="BFC74" s="262"/>
      <c r="BFD74" s="262"/>
      <c r="BFE74" s="262"/>
      <c r="BFF74" s="1740"/>
      <c r="BFG74" s="1740"/>
      <c r="BFH74" s="1740"/>
      <c r="BFI74" s="349"/>
      <c r="BFJ74" s="262"/>
      <c r="BFK74" s="262"/>
      <c r="BFL74" s="262"/>
      <c r="BFM74" s="350"/>
      <c r="BFN74" s="262"/>
      <c r="BFO74" s="262"/>
      <c r="BFP74" s="262"/>
      <c r="BFQ74" s="262"/>
      <c r="BFR74" s="262"/>
      <c r="BFS74" s="262"/>
      <c r="BFT74" s="262"/>
      <c r="BFU74" s="262"/>
      <c r="BFV74" s="262"/>
      <c r="BFW74" s="1740"/>
      <c r="BFX74" s="1740"/>
      <c r="BFY74" s="1740"/>
      <c r="BFZ74" s="349"/>
      <c r="BGA74" s="262"/>
      <c r="BGB74" s="262"/>
      <c r="BGC74" s="262"/>
      <c r="BGD74" s="350"/>
      <c r="BGE74" s="262"/>
      <c r="BGF74" s="262"/>
      <c r="BGG74" s="262"/>
      <c r="BGH74" s="262"/>
      <c r="BGI74" s="262"/>
      <c r="BGJ74" s="262"/>
      <c r="BGK74" s="262"/>
      <c r="BGL74" s="262"/>
      <c r="BGM74" s="262"/>
      <c r="BGN74" s="1740"/>
      <c r="BGO74" s="1740"/>
      <c r="BGP74" s="1740"/>
      <c r="BGQ74" s="349"/>
      <c r="BGR74" s="262"/>
      <c r="BGS74" s="262"/>
      <c r="BGT74" s="262"/>
      <c r="BGU74" s="350"/>
      <c r="BGV74" s="262"/>
      <c r="BGW74" s="262"/>
      <c r="BGX74" s="262"/>
      <c r="BGY74" s="262"/>
      <c r="BGZ74" s="262"/>
      <c r="BHA74" s="262"/>
      <c r="BHB74" s="262"/>
      <c r="BHC74" s="262"/>
      <c r="BHD74" s="262"/>
      <c r="BHE74" s="1740"/>
      <c r="BHF74" s="1740"/>
      <c r="BHG74" s="1740"/>
      <c r="BHH74" s="349"/>
      <c r="BHI74" s="262"/>
      <c r="BHJ74" s="262"/>
      <c r="BHK74" s="262"/>
      <c r="BHL74" s="350"/>
      <c r="BHM74" s="262"/>
      <c r="BHN74" s="262"/>
      <c r="BHO74" s="262"/>
      <c r="BHP74" s="262"/>
      <c r="BHQ74" s="262"/>
      <c r="BHR74" s="262"/>
      <c r="BHS74" s="262"/>
      <c r="BHT74" s="262"/>
      <c r="BHU74" s="262"/>
      <c r="BHV74" s="1740"/>
      <c r="BHW74" s="1740"/>
      <c r="BHX74" s="1740"/>
      <c r="BHY74" s="349"/>
      <c r="BHZ74" s="262"/>
      <c r="BIA74" s="262"/>
      <c r="BIB74" s="262"/>
      <c r="BIC74" s="350"/>
      <c r="BID74" s="262"/>
      <c r="BIE74" s="262"/>
      <c r="BIF74" s="262"/>
      <c r="BIG74" s="262"/>
      <c r="BIH74" s="262"/>
      <c r="BII74" s="262"/>
      <c r="BIJ74" s="262"/>
      <c r="BIK74" s="262"/>
      <c r="BIL74" s="262"/>
      <c r="BIM74" s="1740"/>
      <c r="BIN74" s="1740"/>
      <c r="BIO74" s="1740"/>
      <c r="BIP74" s="349"/>
      <c r="BIQ74" s="262"/>
      <c r="BIR74" s="262"/>
      <c r="BIS74" s="262"/>
      <c r="BIT74" s="350"/>
      <c r="BIU74" s="262"/>
      <c r="BIV74" s="262"/>
      <c r="BIW74" s="262"/>
      <c r="BIX74" s="262"/>
      <c r="BIY74" s="262"/>
      <c r="BIZ74" s="262"/>
      <c r="BJA74" s="262"/>
      <c r="BJB74" s="262"/>
      <c r="BJC74" s="262"/>
      <c r="BJD74" s="1740"/>
      <c r="BJE74" s="1740"/>
      <c r="BJF74" s="1740"/>
      <c r="BJG74" s="349"/>
      <c r="BJH74" s="262"/>
      <c r="BJI74" s="262"/>
      <c r="BJJ74" s="262"/>
      <c r="BJK74" s="350"/>
      <c r="BJL74" s="262"/>
      <c r="BJM74" s="262"/>
      <c r="BJN74" s="262"/>
      <c r="BJO74" s="262"/>
      <c r="BJP74" s="262"/>
      <c r="BJQ74" s="262"/>
      <c r="BJR74" s="262"/>
      <c r="BJS74" s="262"/>
      <c r="BJT74" s="262"/>
      <c r="BJU74" s="1740"/>
      <c r="BJV74" s="1740"/>
      <c r="BJW74" s="1740"/>
      <c r="BJX74" s="349"/>
      <c r="BJY74" s="262"/>
      <c r="BJZ74" s="262"/>
      <c r="BKA74" s="262"/>
      <c r="BKB74" s="350"/>
      <c r="BKC74" s="262"/>
      <c r="BKD74" s="262"/>
      <c r="BKE74" s="262"/>
      <c r="BKF74" s="262"/>
      <c r="BKG74" s="262"/>
      <c r="BKH74" s="262"/>
      <c r="BKI74" s="262"/>
      <c r="BKJ74" s="262"/>
      <c r="BKK74" s="262"/>
      <c r="BKL74" s="1740"/>
      <c r="BKM74" s="1740"/>
      <c r="BKN74" s="1740"/>
      <c r="BKO74" s="349"/>
      <c r="BKP74" s="262"/>
      <c r="BKQ74" s="262"/>
      <c r="BKR74" s="262"/>
      <c r="BKS74" s="350"/>
      <c r="BKT74" s="262"/>
      <c r="BKU74" s="262"/>
      <c r="BKV74" s="262"/>
      <c r="BKW74" s="262"/>
      <c r="BKX74" s="262"/>
      <c r="BKY74" s="262"/>
      <c r="BKZ74" s="262"/>
      <c r="BLA74" s="262"/>
      <c r="BLB74" s="262"/>
      <c r="BLC74" s="1740"/>
      <c r="BLD74" s="1740"/>
      <c r="BLE74" s="1740"/>
      <c r="BLF74" s="349"/>
      <c r="BLG74" s="262"/>
      <c r="BLH74" s="262"/>
      <c r="BLI74" s="262"/>
      <c r="BLJ74" s="350"/>
      <c r="BLK74" s="262"/>
      <c r="BLL74" s="262"/>
      <c r="BLM74" s="262"/>
      <c r="BLN74" s="262"/>
      <c r="BLO74" s="262"/>
      <c r="BLP74" s="262"/>
      <c r="BLQ74" s="262"/>
      <c r="BLR74" s="262"/>
      <c r="BLS74" s="262"/>
      <c r="BLT74" s="1740"/>
      <c r="BLU74" s="1740"/>
      <c r="BLV74" s="1740"/>
      <c r="BLW74" s="349"/>
      <c r="BLX74" s="262"/>
      <c r="BLY74" s="262"/>
      <c r="BLZ74" s="262"/>
      <c r="BMA74" s="350"/>
      <c r="BMB74" s="262"/>
      <c r="BMC74" s="262"/>
      <c r="BMD74" s="262"/>
      <c r="BME74" s="262"/>
      <c r="BMF74" s="262"/>
      <c r="BMG74" s="262"/>
      <c r="BMH74" s="262"/>
      <c r="BMI74" s="262"/>
      <c r="BMJ74" s="262"/>
      <c r="BMK74" s="1740"/>
      <c r="BML74" s="1740"/>
      <c r="BMM74" s="1740"/>
      <c r="BMN74" s="349"/>
      <c r="BMO74" s="262"/>
      <c r="BMP74" s="262"/>
      <c r="BMQ74" s="262"/>
      <c r="BMR74" s="350"/>
      <c r="BMS74" s="262"/>
      <c r="BMT74" s="262"/>
      <c r="BMU74" s="262"/>
      <c r="BMV74" s="262"/>
      <c r="BMW74" s="262"/>
      <c r="BMX74" s="262"/>
      <c r="BMY74" s="262"/>
      <c r="BMZ74" s="262"/>
      <c r="BNA74" s="262"/>
      <c r="BNB74" s="1740"/>
      <c r="BNC74" s="1740"/>
      <c r="BND74" s="1740"/>
      <c r="BNE74" s="349"/>
      <c r="BNF74" s="262"/>
      <c r="BNG74" s="262"/>
      <c r="BNH74" s="262"/>
      <c r="BNI74" s="350"/>
      <c r="BNJ74" s="262"/>
      <c r="BNK74" s="262"/>
      <c r="BNL74" s="262"/>
      <c r="BNM74" s="262"/>
      <c r="BNN74" s="262"/>
      <c r="BNO74" s="262"/>
      <c r="BNP74" s="262"/>
      <c r="BNQ74" s="262"/>
      <c r="BNR74" s="262"/>
      <c r="BNS74" s="1740"/>
      <c r="BNT74" s="1740"/>
      <c r="BNU74" s="1740"/>
      <c r="BNV74" s="349"/>
      <c r="BNW74" s="262"/>
      <c r="BNX74" s="262"/>
      <c r="BNY74" s="262"/>
      <c r="BNZ74" s="350"/>
      <c r="BOA74" s="262"/>
      <c r="BOB74" s="262"/>
      <c r="BOC74" s="262"/>
      <c r="BOD74" s="262"/>
      <c r="BOE74" s="262"/>
      <c r="BOF74" s="262"/>
      <c r="BOG74" s="262"/>
      <c r="BOH74" s="262"/>
      <c r="BOI74" s="262"/>
      <c r="BOJ74" s="1740"/>
      <c r="BOK74" s="1740"/>
      <c r="BOL74" s="1740"/>
      <c r="BOM74" s="349"/>
      <c r="BON74" s="262"/>
      <c r="BOO74" s="262"/>
      <c r="BOP74" s="262"/>
      <c r="BOQ74" s="350"/>
      <c r="BOR74" s="262"/>
      <c r="BOS74" s="262"/>
      <c r="BOT74" s="262"/>
      <c r="BOU74" s="262"/>
      <c r="BOV74" s="262"/>
      <c r="BOW74" s="262"/>
      <c r="BOX74" s="262"/>
      <c r="BOY74" s="262"/>
      <c r="BOZ74" s="262"/>
      <c r="BPA74" s="1740"/>
      <c r="BPB74" s="1740"/>
      <c r="BPC74" s="1740"/>
      <c r="BPD74" s="349"/>
      <c r="BPE74" s="262"/>
      <c r="BPF74" s="262"/>
      <c r="BPG74" s="262"/>
      <c r="BPH74" s="350"/>
      <c r="BPI74" s="262"/>
      <c r="BPJ74" s="262"/>
      <c r="BPK74" s="262"/>
      <c r="BPL74" s="262"/>
      <c r="BPM74" s="262"/>
      <c r="BPN74" s="262"/>
      <c r="BPO74" s="262"/>
      <c r="BPP74" s="262"/>
      <c r="BPQ74" s="262"/>
      <c r="BPR74" s="1740"/>
      <c r="BPS74" s="1740"/>
      <c r="BPT74" s="1740"/>
      <c r="BPU74" s="349"/>
      <c r="BPV74" s="262"/>
      <c r="BPW74" s="262"/>
      <c r="BPX74" s="262"/>
      <c r="BPY74" s="350"/>
      <c r="BPZ74" s="262"/>
      <c r="BQA74" s="262"/>
      <c r="BQB74" s="262"/>
      <c r="BQC74" s="262"/>
      <c r="BQD74" s="262"/>
      <c r="BQE74" s="262"/>
      <c r="BQF74" s="262"/>
      <c r="BQG74" s="262"/>
      <c r="BQH74" s="262"/>
      <c r="BQI74" s="1740"/>
      <c r="BQJ74" s="1740"/>
      <c r="BQK74" s="1740"/>
      <c r="BQL74" s="349"/>
      <c r="BQM74" s="262"/>
      <c r="BQN74" s="262"/>
      <c r="BQO74" s="262"/>
      <c r="BQP74" s="350"/>
      <c r="BQQ74" s="262"/>
      <c r="BQR74" s="262"/>
      <c r="BQS74" s="262"/>
      <c r="BQT74" s="262"/>
      <c r="BQU74" s="262"/>
      <c r="BQV74" s="262"/>
      <c r="BQW74" s="262"/>
      <c r="BQX74" s="262"/>
      <c r="BQY74" s="262"/>
      <c r="BQZ74" s="1740"/>
      <c r="BRA74" s="1740"/>
      <c r="BRB74" s="1740"/>
      <c r="BRC74" s="349"/>
      <c r="BRD74" s="262"/>
      <c r="BRE74" s="262"/>
      <c r="BRF74" s="262"/>
      <c r="BRG74" s="350"/>
      <c r="BRH74" s="262"/>
      <c r="BRI74" s="262"/>
      <c r="BRJ74" s="262"/>
      <c r="BRK74" s="262"/>
      <c r="BRL74" s="262"/>
      <c r="BRM74" s="262"/>
      <c r="BRN74" s="262"/>
      <c r="BRO74" s="262"/>
      <c r="BRP74" s="262"/>
      <c r="BRQ74" s="1740"/>
      <c r="BRR74" s="1740"/>
      <c r="BRS74" s="1740"/>
      <c r="BRT74" s="349"/>
      <c r="BRU74" s="262"/>
      <c r="BRV74" s="262"/>
      <c r="BRW74" s="262"/>
      <c r="BRX74" s="350"/>
      <c r="BRY74" s="262"/>
      <c r="BRZ74" s="262"/>
      <c r="BSA74" s="262"/>
      <c r="BSB74" s="262"/>
      <c r="BSC74" s="262"/>
      <c r="BSD74" s="262"/>
      <c r="BSE74" s="262"/>
      <c r="BSF74" s="262"/>
      <c r="BSG74" s="262"/>
      <c r="BSH74" s="1740"/>
      <c r="BSI74" s="1740"/>
      <c r="BSJ74" s="1740"/>
      <c r="BSK74" s="349"/>
      <c r="BSL74" s="262"/>
      <c r="BSM74" s="262"/>
      <c r="BSN74" s="262"/>
      <c r="BSO74" s="350"/>
      <c r="BSP74" s="262"/>
      <c r="BSQ74" s="262"/>
      <c r="BSR74" s="262"/>
      <c r="BSS74" s="262"/>
      <c r="BST74" s="262"/>
      <c r="BSU74" s="262"/>
      <c r="BSV74" s="262"/>
      <c r="BSW74" s="262"/>
      <c r="BSX74" s="262"/>
      <c r="BSY74" s="1740"/>
      <c r="BSZ74" s="1740"/>
      <c r="BTA74" s="1740"/>
      <c r="BTB74" s="349"/>
      <c r="BTC74" s="262"/>
      <c r="BTD74" s="262"/>
      <c r="BTE74" s="262"/>
      <c r="BTF74" s="350"/>
      <c r="BTG74" s="262"/>
      <c r="BTH74" s="262"/>
      <c r="BTI74" s="262"/>
      <c r="BTJ74" s="262"/>
      <c r="BTK74" s="262"/>
      <c r="BTL74" s="262"/>
      <c r="BTM74" s="262"/>
      <c r="BTN74" s="262"/>
      <c r="BTO74" s="262"/>
      <c r="BTP74" s="1740"/>
      <c r="BTQ74" s="1740"/>
      <c r="BTR74" s="1740"/>
      <c r="BTS74" s="349"/>
      <c r="BTT74" s="262"/>
      <c r="BTU74" s="262"/>
      <c r="BTV74" s="262"/>
      <c r="BTW74" s="350"/>
      <c r="BTX74" s="262"/>
      <c r="BTY74" s="262"/>
      <c r="BTZ74" s="262"/>
      <c r="BUA74" s="262"/>
      <c r="BUB74" s="262"/>
      <c r="BUC74" s="262"/>
      <c r="BUD74" s="262"/>
      <c r="BUE74" s="262"/>
      <c r="BUF74" s="262"/>
      <c r="BUG74" s="1740"/>
      <c r="BUH74" s="1740"/>
      <c r="BUI74" s="1740"/>
      <c r="BUJ74" s="349"/>
      <c r="BUK74" s="262"/>
      <c r="BUL74" s="262"/>
      <c r="BUM74" s="262"/>
      <c r="BUN74" s="350"/>
      <c r="BUO74" s="262"/>
      <c r="BUP74" s="262"/>
      <c r="BUQ74" s="262"/>
      <c r="BUR74" s="262"/>
      <c r="BUS74" s="262"/>
      <c r="BUT74" s="262"/>
      <c r="BUU74" s="262"/>
      <c r="BUV74" s="262"/>
      <c r="BUW74" s="262"/>
      <c r="BUX74" s="1740"/>
      <c r="BUY74" s="1740"/>
      <c r="BUZ74" s="1740"/>
      <c r="BVA74" s="349"/>
      <c r="BVB74" s="262"/>
      <c r="BVC74" s="262"/>
      <c r="BVD74" s="262"/>
      <c r="BVE74" s="350"/>
      <c r="BVF74" s="262"/>
      <c r="BVG74" s="262"/>
      <c r="BVH74" s="262"/>
      <c r="BVI74" s="262"/>
      <c r="BVJ74" s="262"/>
      <c r="BVK74" s="262"/>
      <c r="BVL74" s="262"/>
      <c r="BVM74" s="262"/>
      <c r="BVN74" s="262"/>
      <c r="BVO74" s="1740"/>
      <c r="BVP74" s="1740"/>
      <c r="BVQ74" s="1740"/>
      <c r="BVR74" s="349"/>
      <c r="BVS74" s="262"/>
      <c r="BVT74" s="262"/>
      <c r="BVU74" s="262"/>
      <c r="BVV74" s="350"/>
      <c r="BVW74" s="262"/>
      <c r="BVX74" s="262"/>
      <c r="BVY74" s="262"/>
      <c r="BVZ74" s="262"/>
      <c r="BWA74" s="262"/>
      <c r="BWB74" s="262"/>
      <c r="BWC74" s="262"/>
      <c r="BWD74" s="262"/>
      <c r="BWE74" s="262"/>
      <c r="BWF74" s="1740"/>
      <c r="BWG74" s="1740"/>
      <c r="BWH74" s="1740"/>
      <c r="BWI74" s="349"/>
      <c r="BWJ74" s="262"/>
      <c r="BWK74" s="262"/>
      <c r="BWL74" s="262"/>
      <c r="BWM74" s="350"/>
      <c r="BWN74" s="262"/>
      <c r="BWO74" s="262"/>
      <c r="BWP74" s="262"/>
      <c r="BWQ74" s="262"/>
      <c r="BWR74" s="262"/>
      <c r="BWS74" s="262"/>
      <c r="BWT74" s="262"/>
      <c r="BWU74" s="262"/>
      <c r="BWV74" s="262"/>
      <c r="BWW74" s="1740"/>
      <c r="BWX74" s="1740"/>
      <c r="BWY74" s="1740"/>
      <c r="BWZ74" s="349"/>
      <c r="BXA74" s="262"/>
      <c r="BXB74" s="262"/>
      <c r="BXC74" s="262"/>
      <c r="BXD74" s="350"/>
      <c r="BXE74" s="262"/>
      <c r="BXF74" s="262"/>
      <c r="BXG74" s="262"/>
      <c r="BXH74" s="262"/>
      <c r="BXI74" s="262"/>
      <c r="BXJ74" s="262"/>
      <c r="BXK74" s="262"/>
      <c r="BXL74" s="262"/>
      <c r="BXM74" s="262"/>
      <c r="BXN74" s="1740"/>
      <c r="BXO74" s="1740"/>
      <c r="BXP74" s="1740"/>
      <c r="BXQ74" s="349"/>
      <c r="BXR74" s="262"/>
      <c r="BXS74" s="262"/>
      <c r="BXT74" s="262"/>
      <c r="BXU74" s="350"/>
      <c r="BXV74" s="262"/>
      <c r="BXW74" s="262"/>
      <c r="BXX74" s="262"/>
      <c r="BXY74" s="262"/>
      <c r="BXZ74" s="262"/>
      <c r="BYA74" s="262"/>
      <c r="BYB74" s="262"/>
      <c r="BYC74" s="262"/>
      <c r="BYD74" s="262"/>
      <c r="BYE74" s="1740"/>
      <c r="BYF74" s="1740"/>
      <c r="BYG74" s="1740"/>
      <c r="BYH74" s="349"/>
      <c r="BYI74" s="262"/>
      <c r="BYJ74" s="262"/>
      <c r="BYK74" s="262"/>
      <c r="BYL74" s="350"/>
      <c r="BYM74" s="262"/>
      <c r="BYN74" s="262"/>
      <c r="BYO74" s="262"/>
      <c r="BYP74" s="262"/>
      <c r="BYQ74" s="262"/>
      <c r="BYR74" s="262"/>
      <c r="BYS74" s="262"/>
      <c r="BYT74" s="262"/>
      <c r="BYU74" s="262"/>
      <c r="BYV74" s="1740"/>
      <c r="BYW74" s="1740"/>
      <c r="BYX74" s="1740"/>
      <c r="BYY74" s="349"/>
      <c r="BYZ74" s="262"/>
      <c r="BZA74" s="262"/>
      <c r="BZB74" s="262"/>
      <c r="BZC74" s="350"/>
      <c r="BZD74" s="262"/>
      <c r="BZE74" s="262"/>
      <c r="BZF74" s="262"/>
      <c r="BZG74" s="262"/>
      <c r="BZH74" s="262"/>
      <c r="BZI74" s="262"/>
      <c r="BZJ74" s="262"/>
      <c r="BZK74" s="262"/>
      <c r="BZL74" s="262"/>
      <c r="BZM74" s="1740"/>
      <c r="BZN74" s="1740"/>
      <c r="BZO74" s="1740"/>
      <c r="BZP74" s="349"/>
      <c r="BZQ74" s="262"/>
      <c r="BZR74" s="262"/>
      <c r="BZS74" s="262"/>
      <c r="BZT74" s="350"/>
      <c r="BZU74" s="262"/>
      <c r="BZV74" s="262"/>
      <c r="BZW74" s="262"/>
      <c r="BZX74" s="262"/>
      <c r="BZY74" s="262"/>
      <c r="BZZ74" s="262"/>
      <c r="CAA74" s="262"/>
      <c r="CAB74" s="262"/>
      <c r="CAC74" s="262"/>
      <c r="CAD74" s="1740"/>
      <c r="CAE74" s="1740"/>
      <c r="CAF74" s="1740"/>
      <c r="CAG74" s="349"/>
      <c r="CAH74" s="262"/>
      <c r="CAI74" s="262"/>
      <c r="CAJ74" s="262"/>
      <c r="CAK74" s="350"/>
      <c r="CAL74" s="262"/>
      <c r="CAM74" s="262"/>
      <c r="CAN74" s="262"/>
      <c r="CAO74" s="262"/>
      <c r="CAP74" s="262"/>
      <c r="CAQ74" s="262"/>
      <c r="CAR74" s="262"/>
      <c r="CAS74" s="262"/>
      <c r="CAT74" s="262"/>
      <c r="CAU74" s="1740"/>
      <c r="CAV74" s="1740"/>
      <c r="CAW74" s="1740"/>
      <c r="CAX74" s="349"/>
      <c r="CAY74" s="262"/>
      <c r="CAZ74" s="262"/>
      <c r="CBA74" s="262"/>
      <c r="CBB74" s="350"/>
      <c r="CBC74" s="262"/>
      <c r="CBD74" s="262"/>
      <c r="CBE74" s="262"/>
      <c r="CBF74" s="262"/>
      <c r="CBG74" s="262"/>
      <c r="CBH74" s="262"/>
      <c r="CBI74" s="262"/>
      <c r="CBJ74" s="262"/>
      <c r="CBK74" s="262"/>
      <c r="CBL74" s="1740"/>
      <c r="CBM74" s="1740"/>
      <c r="CBN74" s="1740"/>
      <c r="CBO74" s="349"/>
      <c r="CBP74" s="262"/>
      <c r="CBQ74" s="262"/>
      <c r="CBR74" s="262"/>
      <c r="CBS74" s="350"/>
      <c r="CBT74" s="262"/>
      <c r="CBU74" s="262"/>
      <c r="CBV74" s="262"/>
      <c r="CBW74" s="262"/>
      <c r="CBX74" s="262"/>
      <c r="CBY74" s="262"/>
      <c r="CBZ74" s="262"/>
      <c r="CCA74" s="262"/>
      <c r="CCB74" s="262"/>
      <c r="CCC74" s="1740"/>
      <c r="CCD74" s="1740"/>
      <c r="CCE74" s="1740"/>
      <c r="CCF74" s="349"/>
      <c r="CCG74" s="262"/>
      <c r="CCH74" s="262"/>
      <c r="CCI74" s="262"/>
      <c r="CCJ74" s="350"/>
      <c r="CCK74" s="262"/>
      <c r="CCL74" s="262"/>
      <c r="CCM74" s="262"/>
      <c r="CCN74" s="262"/>
      <c r="CCO74" s="262"/>
      <c r="CCP74" s="262"/>
      <c r="CCQ74" s="262"/>
      <c r="CCR74" s="262"/>
      <c r="CCS74" s="262"/>
      <c r="CCT74" s="1740"/>
      <c r="CCU74" s="1740"/>
      <c r="CCV74" s="1740"/>
      <c r="CCW74" s="349"/>
      <c r="CCX74" s="262"/>
      <c r="CCY74" s="262"/>
      <c r="CCZ74" s="262"/>
      <c r="CDA74" s="350"/>
      <c r="CDB74" s="262"/>
      <c r="CDC74" s="262"/>
      <c r="CDD74" s="262"/>
      <c r="CDE74" s="262"/>
      <c r="CDF74" s="262"/>
      <c r="CDG74" s="262"/>
      <c r="CDH74" s="262"/>
      <c r="CDI74" s="262"/>
      <c r="CDJ74" s="262"/>
      <c r="CDK74" s="1740"/>
      <c r="CDL74" s="1740"/>
      <c r="CDM74" s="1740"/>
      <c r="CDN74" s="349"/>
      <c r="CDO74" s="262"/>
      <c r="CDP74" s="262"/>
      <c r="CDQ74" s="262"/>
      <c r="CDR74" s="350"/>
      <c r="CDS74" s="262"/>
      <c r="CDT74" s="262"/>
      <c r="CDU74" s="262"/>
      <c r="CDV74" s="262"/>
      <c r="CDW74" s="262"/>
      <c r="CDX74" s="262"/>
      <c r="CDY74" s="262"/>
      <c r="CDZ74" s="262"/>
      <c r="CEA74" s="262"/>
      <c r="CEB74" s="1740"/>
      <c r="CEC74" s="1740"/>
      <c r="CED74" s="1740"/>
      <c r="CEE74" s="349"/>
      <c r="CEF74" s="262"/>
      <c r="CEG74" s="262"/>
      <c r="CEH74" s="262"/>
      <c r="CEI74" s="350"/>
      <c r="CEJ74" s="262"/>
      <c r="CEK74" s="262"/>
      <c r="CEL74" s="262"/>
      <c r="CEM74" s="262"/>
      <c r="CEN74" s="262"/>
      <c r="CEO74" s="262"/>
      <c r="CEP74" s="262"/>
      <c r="CEQ74" s="262"/>
      <c r="CER74" s="262"/>
      <c r="CES74" s="1740"/>
      <c r="CET74" s="1740"/>
      <c r="CEU74" s="1740"/>
      <c r="CEV74" s="349"/>
      <c r="CEW74" s="262"/>
      <c r="CEX74" s="262"/>
      <c r="CEY74" s="262"/>
      <c r="CEZ74" s="350"/>
      <c r="CFA74" s="262"/>
      <c r="CFB74" s="262"/>
      <c r="CFC74" s="262"/>
      <c r="CFD74" s="262"/>
      <c r="CFE74" s="262"/>
      <c r="CFF74" s="262"/>
      <c r="CFG74" s="262"/>
      <c r="CFH74" s="262"/>
      <c r="CFI74" s="262"/>
      <c r="CFJ74" s="1740"/>
      <c r="CFK74" s="1740"/>
      <c r="CFL74" s="1740"/>
      <c r="CFM74" s="349"/>
      <c r="CFN74" s="262"/>
      <c r="CFO74" s="262"/>
      <c r="CFP74" s="262"/>
      <c r="CFQ74" s="350"/>
      <c r="CFR74" s="262"/>
      <c r="CFS74" s="262"/>
      <c r="CFT74" s="262"/>
      <c r="CFU74" s="262"/>
      <c r="CFV74" s="262"/>
      <c r="CFW74" s="262"/>
      <c r="CFX74" s="262"/>
      <c r="CFY74" s="262"/>
      <c r="CFZ74" s="262"/>
      <c r="CGA74" s="1740"/>
      <c r="CGB74" s="1740"/>
      <c r="CGC74" s="1740"/>
      <c r="CGD74" s="349"/>
      <c r="CGE74" s="262"/>
      <c r="CGF74" s="262"/>
      <c r="CGG74" s="262"/>
      <c r="CGH74" s="350"/>
      <c r="CGI74" s="262"/>
      <c r="CGJ74" s="262"/>
      <c r="CGK74" s="262"/>
      <c r="CGL74" s="262"/>
      <c r="CGM74" s="262"/>
      <c r="CGN74" s="262"/>
      <c r="CGO74" s="262"/>
      <c r="CGP74" s="262"/>
      <c r="CGQ74" s="262"/>
      <c r="CGR74" s="1740"/>
      <c r="CGS74" s="1740"/>
      <c r="CGT74" s="1740"/>
      <c r="CGU74" s="349"/>
      <c r="CGV74" s="262"/>
      <c r="CGW74" s="262"/>
      <c r="CGX74" s="262"/>
      <c r="CGY74" s="350"/>
      <c r="CGZ74" s="262"/>
      <c r="CHA74" s="262"/>
      <c r="CHB74" s="262"/>
      <c r="CHC74" s="262"/>
      <c r="CHD74" s="262"/>
      <c r="CHE74" s="262"/>
      <c r="CHF74" s="262"/>
      <c r="CHG74" s="262"/>
      <c r="CHH74" s="262"/>
      <c r="CHI74" s="1740"/>
      <c r="CHJ74" s="1740"/>
      <c r="CHK74" s="1740"/>
      <c r="CHL74" s="349"/>
      <c r="CHM74" s="262"/>
      <c r="CHN74" s="262"/>
      <c r="CHO74" s="262"/>
      <c r="CHP74" s="350"/>
      <c r="CHQ74" s="262"/>
      <c r="CHR74" s="262"/>
      <c r="CHS74" s="262"/>
      <c r="CHT74" s="262"/>
      <c r="CHU74" s="262"/>
      <c r="CHV74" s="262"/>
      <c r="CHW74" s="262"/>
      <c r="CHX74" s="262"/>
      <c r="CHY74" s="262"/>
      <c r="CHZ74" s="1740"/>
      <c r="CIA74" s="1740"/>
      <c r="CIB74" s="1740"/>
      <c r="CIC74" s="349"/>
      <c r="CID74" s="262"/>
      <c r="CIE74" s="262"/>
      <c r="CIF74" s="262"/>
      <c r="CIG74" s="350"/>
      <c r="CIH74" s="262"/>
      <c r="CII74" s="262"/>
      <c r="CIJ74" s="262"/>
      <c r="CIK74" s="262"/>
      <c r="CIL74" s="262"/>
      <c r="CIM74" s="262"/>
      <c r="CIN74" s="262"/>
      <c r="CIO74" s="262"/>
      <c r="CIP74" s="262"/>
      <c r="CIQ74" s="1740"/>
      <c r="CIR74" s="1740"/>
      <c r="CIS74" s="1740"/>
      <c r="CIT74" s="349"/>
      <c r="CIU74" s="262"/>
      <c r="CIV74" s="262"/>
      <c r="CIW74" s="262"/>
      <c r="CIX74" s="350"/>
      <c r="CIY74" s="262"/>
      <c r="CIZ74" s="262"/>
      <c r="CJA74" s="262"/>
      <c r="CJB74" s="262"/>
      <c r="CJC74" s="262"/>
      <c r="CJD74" s="262"/>
      <c r="CJE74" s="262"/>
      <c r="CJF74" s="262"/>
      <c r="CJG74" s="262"/>
      <c r="CJH74" s="1740"/>
      <c r="CJI74" s="1740"/>
      <c r="CJJ74" s="1740"/>
      <c r="CJK74" s="349"/>
      <c r="CJL74" s="262"/>
      <c r="CJM74" s="262"/>
      <c r="CJN74" s="262"/>
      <c r="CJO74" s="350"/>
      <c r="CJP74" s="262"/>
      <c r="CJQ74" s="262"/>
      <c r="CJR74" s="262"/>
      <c r="CJS74" s="262"/>
      <c r="CJT74" s="262"/>
      <c r="CJU74" s="262"/>
      <c r="CJV74" s="262"/>
      <c r="CJW74" s="262"/>
      <c r="CJX74" s="262"/>
      <c r="CJY74" s="1740"/>
      <c r="CJZ74" s="1740"/>
      <c r="CKA74" s="1740"/>
      <c r="CKB74" s="349"/>
      <c r="CKC74" s="262"/>
      <c r="CKD74" s="262"/>
      <c r="CKE74" s="262"/>
      <c r="CKF74" s="350"/>
      <c r="CKG74" s="262"/>
      <c r="CKH74" s="262"/>
      <c r="CKI74" s="262"/>
      <c r="CKJ74" s="262"/>
      <c r="CKK74" s="262"/>
      <c r="CKL74" s="262"/>
      <c r="CKM74" s="262"/>
      <c r="CKN74" s="262"/>
      <c r="CKO74" s="262"/>
      <c r="CKP74" s="1740"/>
      <c r="CKQ74" s="1740"/>
      <c r="CKR74" s="1740"/>
      <c r="CKS74" s="349"/>
      <c r="CKT74" s="262"/>
      <c r="CKU74" s="262"/>
      <c r="CKV74" s="262"/>
      <c r="CKW74" s="350"/>
      <c r="CKX74" s="262"/>
      <c r="CKY74" s="262"/>
      <c r="CKZ74" s="262"/>
      <c r="CLA74" s="262"/>
      <c r="CLB74" s="262"/>
      <c r="CLC74" s="262"/>
      <c r="CLD74" s="262"/>
      <c r="CLE74" s="262"/>
      <c r="CLF74" s="262"/>
      <c r="CLG74" s="1740"/>
      <c r="CLH74" s="1740"/>
      <c r="CLI74" s="1740"/>
      <c r="CLJ74" s="349"/>
      <c r="CLK74" s="262"/>
      <c r="CLL74" s="262"/>
      <c r="CLM74" s="262"/>
      <c r="CLN74" s="350"/>
      <c r="CLO74" s="262"/>
      <c r="CLP74" s="262"/>
      <c r="CLQ74" s="262"/>
      <c r="CLR74" s="262"/>
      <c r="CLS74" s="262"/>
      <c r="CLT74" s="262"/>
      <c r="CLU74" s="262"/>
      <c r="CLV74" s="262"/>
      <c r="CLW74" s="262"/>
      <c r="CLX74" s="1740"/>
      <c r="CLY74" s="1740"/>
      <c r="CLZ74" s="1740"/>
      <c r="CMA74" s="349"/>
      <c r="CMB74" s="262"/>
      <c r="CMC74" s="262"/>
      <c r="CMD74" s="262"/>
      <c r="CME74" s="350"/>
      <c r="CMF74" s="262"/>
      <c r="CMG74" s="262"/>
      <c r="CMH74" s="262"/>
      <c r="CMI74" s="262"/>
      <c r="CMJ74" s="262"/>
      <c r="CMK74" s="262"/>
      <c r="CML74" s="262"/>
      <c r="CMM74" s="262"/>
      <c r="CMN74" s="262"/>
      <c r="CMO74" s="1740"/>
      <c r="CMP74" s="1740"/>
      <c r="CMQ74" s="1740"/>
      <c r="CMR74" s="349"/>
      <c r="CMS74" s="262"/>
      <c r="CMT74" s="262"/>
      <c r="CMU74" s="262"/>
      <c r="CMV74" s="350"/>
      <c r="CMW74" s="262"/>
      <c r="CMX74" s="262"/>
      <c r="CMY74" s="262"/>
      <c r="CMZ74" s="262"/>
      <c r="CNA74" s="262"/>
      <c r="CNB74" s="262"/>
      <c r="CNC74" s="262"/>
      <c r="CND74" s="262"/>
      <c r="CNE74" s="262"/>
      <c r="CNF74" s="1740"/>
      <c r="CNG74" s="1740"/>
      <c r="CNH74" s="1740"/>
      <c r="CNI74" s="349"/>
      <c r="CNJ74" s="262"/>
      <c r="CNK74" s="262"/>
      <c r="CNL74" s="262"/>
      <c r="CNM74" s="350"/>
      <c r="CNN74" s="262"/>
      <c r="CNO74" s="262"/>
      <c r="CNP74" s="262"/>
      <c r="CNQ74" s="262"/>
      <c r="CNR74" s="262"/>
      <c r="CNS74" s="262"/>
      <c r="CNT74" s="262"/>
      <c r="CNU74" s="262"/>
      <c r="CNV74" s="262"/>
      <c r="CNW74" s="1740"/>
      <c r="CNX74" s="1740"/>
      <c r="CNY74" s="1740"/>
      <c r="CNZ74" s="349"/>
      <c r="COA74" s="262"/>
      <c r="COB74" s="262"/>
      <c r="COC74" s="262"/>
      <c r="COD74" s="350"/>
      <c r="COE74" s="262"/>
      <c r="COF74" s="262"/>
      <c r="COG74" s="262"/>
      <c r="COH74" s="262"/>
      <c r="COI74" s="262"/>
      <c r="COJ74" s="262"/>
      <c r="COK74" s="262"/>
      <c r="COL74" s="262"/>
      <c r="COM74" s="262"/>
      <c r="CON74" s="1740"/>
      <c r="COO74" s="1740"/>
      <c r="COP74" s="1740"/>
      <c r="COQ74" s="349"/>
      <c r="COR74" s="262"/>
      <c r="COS74" s="262"/>
      <c r="COT74" s="262"/>
      <c r="COU74" s="350"/>
      <c r="COV74" s="262"/>
      <c r="COW74" s="262"/>
      <c r="COX74" s="262"/>
      <c r="COY74" s="262"/>
      <c r="COZ74" s="262"/>
      <c r="CPA74" s="262"/>
      <c r="CPB74" s="262"/>
      <c r="CPC74" s="262"/>
      <c r="CPD74" s="262"/>
      <c r="CPE74" s="1740"/>
      <c r="CPF74" s="1740"/>
      <c r="CPG74" s="1740"/>
      <c r="CPH74" s="349"/>
      <c r="CPI74" s="262"/>
      <c r="CPJ74" s="262"/>
      <c r="CPK74" s="262"/>
      <c r="CPL74" s="350"/>
      <c r="CPM74" s="262"/>
      <c r="CPN74" s="262"/>
      <c r="CPO74" s="262"/>
      <c r="CPP74" s="262"/>
      <c r="CPQ74" s="262"/>
      <c r="CPR74" s="262"/>
      <c r="CPS74" s="262"/>
      <c r="CPT74" s="262"/>
      <c r="CPU74" s="262"/>
      <c r="CPV74" s="1740"/>
      <c r="CPW74" s="1740"/>
      <c r="CPX74" s="1740"/>
      <c r="CPY74" s="349"/>
      <c r="CPZ74" s="262"/>
      <c r="CQA74" s="262"/>
      <c r="CQB74" s="262"/>
      <c r="CQC74" s="350"/>
      <c r="CQD74" s="262"/>
      <c r="CQE74" s="262"/>
      <c r="CQF74" s="262"/>
      <c r="CQG74" s="262"/>
      <c r="CQH74" s="262"/>
      <c r="CQI74" s="262"/>
      <c r="CQJ74" s="262"/>
      <c r="CQK74" s="262"/>
      <c r="CQL74" s="262"/>
      <c r="CQM74" s="1740"/>
      <c r="CQN74" s="1740"/>
      <c r="CQO74" s="1740"/>
      <c r="CQP74" s="349"/>
      <c r="CQQ74" s="262"/>
      <c r="CQR74" s="262"/>
      <c r="CQS74" s="262"/>
      <c r="CQT74" s="350"/>
      <c r="CQU74" s="262"/>
      <c r="CQV74" s="262"/>
      <c r="CQW74" s="262"/>
      <c r="CQX74" s="262"/>
      <c r="CQY74" s="262"/>
      <c r="CQZ74" s="262"/>
      <c r="CRA74" s="262"/>
      <c r="CRB74" s="262"/>
      <c r="CRC74" s="262"/>
      <c r="CRD74" s="1740"/>
      <c r="CRE74" s="1740"/>
      <c r="CRF74" s="1740"/>
      <c r="CRG74" s="349"/>
      <c r="CRH74" s="262"/>
      <c r="CRI74" s="262"/>
      <c r="CRJ74" s="262"/>
      <c r="CRK74" s="350"/>
      <c r="CRL74" s="262"/>
      <c r="CRM74" s="262"/>
      <c r="CRN74" s="262"/>
      <c r="CRO74" s="262"/>
      <c r="CRP74" s="262"/>
      <c r="CRQ74" s="262"/>
      <c r="CRR74" s="262"/>
      <c r="CRS74" s="262"/>
      <c r="CRT74" s="262"/>
      <c r="CRU74" s="1740"/>
      <c r="CRV74" s="1740"/>
      <c r="CRW74" s="1740"/>
      <c r="CRX74" s="349"/>
      <c r="CRY74" s="262"/>
      <c r="CRZ74" s="262"/>
      <c r="CSA74" s="262"/>
      <c r="CSB74" s="350"/>
      <c r="CSC74" s="262"/>
      <c r="CSD74" s="262"/>
      <c r="CSE74" s="262"/>
      <c r="CSF74" s="262"/>
      <c r="CSG74" s="262"/>
      <c r="CSH74" s="262"/>
      <c r="CSI74" s="262"/>
      <c r="CSJ74" s="262"/>
      <c r="CSK74" s="262"/>
      <c r="CSL74" s="1740"/>
      <c r="CSM74" s="1740"/>
      <c r="CSN74" s="1740"/>
      <c r="CSO74" s="349"/>
      <c r="CSP74" s="262"/>
      <c r="CSQ74" s="262"/>
      <c r="CSR74" s="262"/>
      <c r="CSS74" s="350"/>
      <c r="CST74" s="262"/>
      <c r="CSU74" s="262"/>
      <c r="CSV74" s="262"/>
      <c r="CSW74" s="262"/>
      <c r="CSX74" s="262"/>
      <c r="CSY74" s="262"/>
      <c r="CSZ74" s="262"/>
      <c r="CTA74" s="262"/>
      <c r="CTB74" s="262"/>
      <c r="CTC74" s="1740"/>
      <c r="CTD74" s="1740"/>
      <c r="CTE74" s="1740"/>
      <c r="CTF74" s="349"/>
      <c r="CTG74" s="262"/>
      <c r="CTH74" s="262"/>
      <c r="CTI74" s="262"/>
      <c r="CTJ74" s="350"/>
      <c r="CTK74" s="262"/>
      <c r="CTL74" s="262"/>
      <c r="CTM74" s="262"/>
      <c r="CTN74" s="262"/>
      <c r="CTO74" s="262"/>
      <c r="CTP74" s="262"/>
      <c r="CTQ74" s="262"/>
      <c r="CTR74" s="262"/>
      <c r="CTS74" s="262"/>
      <c r="CTT74" s="1740"/>
      <c r="CTU74" s="1740"/>
      <c r="CTV74" s="1740"/>
      <c r="CTW74" s="349"/>
      <c r="CTX74" s="262"/>
      <c r="CTY74" s="262"/>
      <c r="CTZ74" s="262"/>
      <c r="CUA74" s="350"/>
      <c r="CUB74" s="262"/>
      <c r="CUC74" s="262"/>
      <c r="CUD74" s="262"/>
      <c r="CUE74" s="262"/>
      <c r="CUF74" s="262"/>
      <c r="CUG74" s="262"/>
      <c r="CUH74" s="262"/>
      <c r="CUI74" s="262"/>
      <c r="CUJ74" s="262"/>
      <c r="CUK74" s="1740"/>
      <c r="CUL74" s="1740"/>
      <c r="CUM74" s="1740"/>
      <c r="CUN74" s="349"/>
      <c r="CUO74" s="262"/>
      <c r="CUP74" s="262"/>
      <c r="CUQ74" s="262"/>
      <c r="CUR74" s="350"/>
      <c r="CUS74" s="262"/>
      <c r="CUT74" s="262"/>
      <c r="CUU74" s="262"/>
      <c r="CUV74" s="262"/>
      <c r="CUW74" s="262"/>
      <c r="CUX74" s="262"/>
      <c r="CUY74" s="262"/>
      <c r="CUZ74" s="262"/>
      <c r="CVA74" s="262"/>
      <c r="CVB74" s="1740"/>
      <c r="CVC74" s="1740"/>
      <c r="CVD74" s="1740"/>
      <c r="CVE74" s="349"/>
      <c r="CVF74" s="262"/>
      <c r="CVG74" s="262"/>
      <c r="CVH74" s="262"/>
      <c r="CVI74" s="350"/>
      <c r="CVJ74" s="262"/>
      <c r="CVK74" s="262"/>
      <c r="CVL74" s="262"/>
      <c r="CVM74" s="262"/>
      <c r="CVN74" s="262"/>
      <c r="CVO74" s="262"/>
      <c r="CVP74" s="262"/>
      <c r="CVQ74" s="262"/>
      <c r="CVR74" s="262"/>
      <c r="CVS74" s="1740"/>
      <c r="CVT74" s="1740"/>
      <c r="CVU74" s="1740"/>
      <c r="CVV74" s="349"/>
      <c r="CVW74" s="262"/>
      <c r="CVX74" s="262"/>
      <c r="CVY74" s="262"/>
      <c r="CVZ74" s="350"/>
      <c r="CWA74" s="262"/>
      <c r="CWB74" s="262"/>
      <c r="CWC74" s="262"/>
      <c r="CWD74" s="262"/>
      <c r="CWE74" s="262"/>
      <c r="CWF74" s="262"/>
      <c r="CWG74" s="262"/>
      <c r="CWH74" s="262"/>
      <c r="CWI74" s="262"/>
      <c r="CWJ74" s="1740"/>
      <c r="CWK74" s="1740"/>
      <c r="CWL74" s="1740"/>
      <c r="CWM74" s="349"/>
      <c r="CWN74" s="262"/>
      <c r="CWO74" s="262"/>
      <c r="CWP74" s="262"/>
      <c r="CWQ74" s="350"/>
      <c r="CWR74" s="262"/>
      <c r="CWS74" s="262"/>
      <c r="CWT74" s="262"/>
      <c r="CWU74" s="262"/>
      <c r="CWV74" s="262"/>
      <c r="CWW74" s="262"/>
      <c r="CWX74" s="262"/>
      <c r="CWY74" s="262"/>
      <c r="CWZ74" s="262"/>
      <c r="CXA74" s="1740"/>
      <c r="CXB74" s="1740"/>
      <c r="CXC74" s="1740"/>
      <c r="CXD74" s="349"/>
      <c r="CXE74" s="262"/>
      <c r="CXF74" s="262"/>
      <c r="CXG74" s="262"/>
      <c r="CXH74" s="350"/>
      <c r="CXI74" s="262"/>
      <c r="CXJ74" s="262"/>
      <c r="CXK74" s="262"/>
      <c r="CXL74" s="262"/>
      <c r="CXM74" s="262"/>
      <c r="CXN74" s="262"/>
      <c r="CXO74" s="262"/>
      <c r="CXP74" s="262"/>
      <c r="CXQ74" s="262"/>
      <c r="CXR74" s="1740"/>
      <c r="CXS74" s="1740"/>
      <c r="CXT74" s="1740"/>
      <c r="CXU74" s="349"/>
      <c r="CXV74" s="262"/>
      <c r="CXW74" s="262"/>
      <c r="CXX74" s="262"/>
      <c r="CXY74" s="350"/>
      <c r="CXZ74" s="262"/>
      <c r="CYA74" s="262"/>
      <c r="CYB74" s="262"/>
      <c r="CYC74" s="262"/>
      <c r="CYD74" s="262"/>
      <c r="CYE74" s="262"/>
      <c r="CYF74" s="262"/>
      <c r="CYG74" s="262"/>
      <c r="CYH74" s="262"/>
      <c r="CYI74" s="1740"/>
      <c r="CYJ74" s="1740"/>
      <c r="CYK74" s="1740"/>
      <c r="CYL74" s="349"/>
      <c r="CYM74" s="262"/>
      <c r="CYN74" s="262"/>
      <c r="CYO74" s="262"/>
      <c r="CYP74" s="350"/>
      <c r="CYQ74" s="262"/>
      <c r="CYR74" s="262"/>
      <c r="CYS74" s="262"/>
      <c r="CYT74" s="262"/>
      <c r="CYU74" s="262"/>
      <c r="CYV74" s="262"/>
      <c r="CYW74" s="262"/>
      <c r="CYX74" s="262"/>
      <c r="CYY74" s="262"/>
      <c r="CYZ74" s="1740"/>
      <c r="CZA74" s="1740"/>
      <c r="CZB74" s="1740"/>
      <c r="CZC74" s="349"/>
      <c r="CZD74" s="262"/>
      <c r="CZE74" s="262"/>
      <c r="CZF74" s="262"/>
      <c r="CZG74" s="350"/>
      <c r="CZH74" s="262"/>
      <c r="CZI74" s="262"/>
      <c r="CZJ74" s="262"/>
      <c r="CZK74" s="262"/>
      <c r="CZL74" s="262"/>
      <c r="CZM74" s="262"/>
      <c r="CZN74" s="262"/>
      <c r="CZO74" s="262"/>
      <c r="CZP74" s="262"/>
      <c r="CZQ74" s="1740"/>
      <c r="CZR74" s="1740"/>
      <c r="CZS74" s="1740"/>
      <c r="CZT74" s="349"/>
      <c r="CZU74" s="262"/>
      <c r="CZV74" s="262"/>
      <c r="CZW74" s="262"/>
      <c r="CZX74" s="350"/>
      <c r="CZY74" s="262"/>
      <c r="CZZ74" s="262"/>
      <c r="DAA74" s="262"/>
      <c r="DAB74" s="262"/>
      <c r="DAC74" s="262"/>
      <c r="DAD74" s="262"/>
      <c r="DAE74" s="262"/>
      <c r="DAF74" s="262"/>
      <c r="DAG74" s="262"/>
      <c r="DAH74" s="1740"/>
      <c r="DAI74" s="1740"/>
      <c r="DAJ74" s="1740"/>
      <c r="DAK74" s="349"/>
      <c r="DAL74" s="262"/>
      <c r="DAM74" s="262"/>
      <c r="DAN74" s="262"/>
      <c r="DAO74" s="350"/>
      <c r="DAP74" s="262"/>
      <c r="DAQ74" s="262"/>
      <c r="DAR74" s="262"/>
      <c r="DAS74" s="262"/>
      <c r="DAT74" s="262"/>
      <c r="DAU74" s="262"/>
      <c r="DAV74" s="262"/>
      <c r="DAW74" s="262"/>
      <c r="DAX74" s="262"/>
      <c r="DAY74" s="1740"/>
      <c r="DAZ74" s="1740"/>
      <c r="DBA74" s="1740"/>
      <c r="DBB74" s="349"/>
      <c r="DBC74" s="262"/>
      <c r="DBD74" s="262"/>
      <c r="DBE74" s="262"/>
      <c r="DBF74" s="350"/>
      <c r="DBG74" s="262"/>
      <c r="DBH74" s="262"/>
      <c r="DBI74" s="262"/>
      <c r="DBJ74" s="262"/>
      <c r="DBK74" s="262"/>
      <c r="DBL74" s="262"/>
      <c r="DBM74" s="262"/>
      <c r="DBN74" s="262"/>
      <c r="DBO74" s="262"/>
      <c r="DBP74" s="1740"/>
      <c r="DBQ74" s="1740"/>
      <c r="DBR74" s="1740"/>
      <c r="DBS74" s="349"/>
      <c r="DBT74" s="262"/>
      <c r="DBU74" s="262"/>
      <c r="DBV74" s="262"/>
      <c r="DBW74" s="350"/>
      <c r="DBX74" s="262"/>
      <c r="DBY74" s="262"/>
      <c r="DBZ74" s="262"/>
      <c r="DCA74" s="262"/>
      <c r="DCB74" s="262"/>
      <c r="DCC74" s="262"/>
      <c r="DCD74" s="262"/>
      <c r="DCE74" s="262"/>
      <c r="DCF74" s="262"/>
      <c r="DCG74" s="1740"/>
      <c r="DCH74" s="1740"/>
      <c r="DCI74" s="1740"/>
      <c r="DCJ74" s="349"/>
      <c r="DCK74" s="262"/>
      <c r="DCL74" s="262"/>
      <c r="DCM74" s="262"/>
      <c r="DCN74" s="350"/>
      <c r="DCO74" s="262"/>
      <c r="DCP74" s="262"/>
      <c r="DCQ74" s="262"/>
      <c r="DCR74" s="262"/>
      <c r="DCS74" s="262"/>
      <c r="DCT74" s="262"/>
      <c r="DCU74" s="262"/>
      <c r="DCV74" s="262"/>
      <c r="DCW74" s="262"/>
      <c r="DCX74" s="1740"/>
      <c r="DCY74" s="1740"/>
      <c r="DCZ74" s="1740"/>
      <c r="DDA74" s="349"/>
      <c r="DDB74" s="262"/>
      <c r="DDC74" s="262"/>
      <c r="DDD74" s="262"/>
      <c r="DDE74" s="350"/>
      <c r="DDF74" s="262"/>
      <c r="DDG74" s="262"/>
      <c r="DDH74" s="262"/>
      <c r="DDI74" s="262"/>
      <c r="DDJ74" s="262"/>
      <c r="DDK74" s="262"/>
      <c r="DDL74" s="262"/>
      <c r="DDM74" s="262"/>
      <c r="DDN74" s="262"/>
      <c r="DDO74" s="1740"/>
      <c r="DDP74" s="1740"/>
      <c r="DDQ74" s="1740"/>
      <c r="DDR74" s="349"/>
      <c r="DDS74" s="262"/>
      <c r="DDT74" s="262"/>
      <c r="DDU74" s="262"/>
      <c r="DDV74" s="350"/>
      <c r="DDW74" s="262"/>
      <c r="DDX74" s="262"/>
      <c r="DDY74" s="262"/>
      <c r="DDZ74" s="262"/>
      <c r="DEA74" s="262"/>
      <c r="DEB74" s="262"/>
      <c r="DEC74" s="262"/>
      <c r="DED74" s="262"/>
      <c r="DEE74" s="262"/>
      <c r="DEF74" s="1740"/>
      <c r="DEG74" s="1740"/>
      <c r="DEH74" s="1740"/>
      <c r="DEI74" s="349"/>
      <c r="DEJ74" s="262"/>
      <c r="DEK74" s="262"/>
      <c r="DEL74" s="262"/>
      <c r="DEM74" s="350"/>
      <c r="DEN74" s="262"/>
      <c r="DEO74" s="262"/>
      <c r="DEP74" s="262"/>
      <c r="DEQ74" s="262"/>
      <c r="DER74" s="262"/>
      <c r="DES74" s="262"/>
      <c r="DET74" s="262"/>
      <c r="DEU74" s="262"/>
      <c r="DEV74" s="262"/>
      <c r="DEW74" s="1740"/>
      <c r="DEX74" s="1740"/>
      <c r="DEY74" s="1740"/>
      <c r="DEZ74" s="349"/>
      <c r="DFA74" s="262"/>
      <c r="DFB74" s="262"/>
      <c r="DFC74" s="262"/>
      <c r="DFD74" s="350"/>
      <c r="DFE74" s="262"/>
      <c r="DFF74" s="262"/>
      <c r="DFG74" s="262"/>
      <c r="DFH74" s="262"/>
      <c r="DFI74" s="262"/>
      <c r="DFJ74" s="262"/>
      <c r="DFK74" s="262"/>
      <c r="DFL74" s="262"/>
      <c r="DFM74" s="262"/>
      <c r="DFN74" s="1740"/>
      <c r="DFO74" s="1740"/>
      <c r="DFP74" s="1740"/>
      <c r="DFQ74" s="349"/>
      <c r="DFR74" s="262"/>
      <c r="DFS74" s="262"/>
      <c r="DFT74" s="262"/>
      <c r="DFU74" s="350"/>
      <c r="DFV74" s="262"/>
      <c r="DFW74" s="262"/>
      <c r="DFX74" s="262"/>
      <c r="DFY74" s="262"/>
      <c r="DFZ74" s="262"/>
      <c r="DGA74" s="262"/>
      <c r="DGB74" s="262"/>
      <c r="DGC74" s="262"/>
      <c r="DGD74" s="262"/>
      <c r="DGE74" s="1740"/>
      <c r="DGF74" s="1740"/>
      <c r="DGG74" s="1740"/>
      <c r="DGH74" s="349"/>
      <c r="DGI74" s="262"/>
      <c r="DGJ74" s="262"/>
      <c r="DGK74" s="262"/>
      <c r="DGL74" s="350"/>
      <c r="DGM74" s="262"/>
      <c r="DGN74" s="262"/>
      <c r="DGO74" s="262"/>
      <c r="DGP74" s="262"/>
      <c r="DGQ74" s="262"/>
      <c r="DGR74" s="262"/>
      <c r="DGS74" s="262"/>
      <c r="DGT74" s="262"/>
      <c r="DGU74" s="262"/>
      <c r="DGV74" s="1740"/>
      <c r="DGW74" s="1740"/>
      <c r="DGX74" s="1740"/>
      <c r="DGY74" s="349"/>
      <c r="DGZ74" s="262"/>
      <c r="DHA74" s="262"/>
      <c r="DHB74" s="262"/>
      <c r="DHC74" s="350"/>
      <c r="DHD74" s="262"/>
      <c r="DHE74" s="262"/>
      <c r="DHF74" s="262"/>
      <c r="DHG74" s="262"/>
      <c r="DHH74" s="262"/>
      <c r="DHI74" s="262"/>
      <c r="DHJ74" s="262"/>
      <c r="DHK74" s="262"/>
      <c r="DHL74" s="262"/>
      <c r="DHM74" s="1740"/>
      <c r="DHN74" s="1740"/>
      <c r="DHO74" s="1740"/>
      <c r="DHP74" s="349"/>
      <c r="DHQ74" s="262"/>
      <c r="DHR74" s="262"/>
      <c r="DHS74" s="262"/>
      <c r="DHT74" s="350"/>
      <c r="DHU74" s="262"/>
      <c r="DHV74" s="262"/>
      <c r="DHW74" s="262"/>
      <c r="DHX74" s="262"/>
      <c r="DHY74" s="262"/>
      <c r="DHZ74" s="262"/>
      <c r="DIA74" s="262"/>
      <c r="DIB74" s="262"/>
      <c r="DIC74" s="262"/>
      <c r="DID74" s="1740"/>
      <c r="DIE74" s="1740"/>
      <c r="DIF74" s="1740"/>
      <c r="DIG74" s="349"/>
      <c r="DIH74" s="262"/>
      <c r="DII74" s="262"/>
      <c r="DIJ74" s="262"/>
      <c r="DIK74" s="350"/>
      <c r="DIL74" s="262"/>
      <c r="DIM74" s="262"/>
      <c r="DIN74" s="262"/>
      <c r="DIO74" s="262"/>
      <c r="DIP74" s="262"/>
      <c r="DIQ74" s="262"/>
      <c r="DIR74" s="262"/>
      <c r="DIS74" s="262"/>
      <c r="DIT74" s="262"/>
      <c r="DIU74" s="1740"/>
      <c r="DIV74" s="1740"/>
      <c r="DIW74" s="1740"/>
      <c r="DIX74" s="349"/>
      <c r="DIY74" s="262"/>
      <c r="DIZ74" s="262"/>
      <c r="DJA74" s="262"/>
      <c r="DJB74" s="350"/>
      <c r="DJC74" s="262"/>
      <c r="DJD74" s="262"/>
      <c r="DJE74" s="262"/>
      <c r="DJF74" s="262"/>
      <c r="DJG74" s="262"/>
      <c r="DJH74" s="262"/>
      <c r="DJI74" s="262"/>
      <c r="DJJ74" s="262"/>
      <c r="DJK74" s="262"/>
      <c r="DJL74" s="1740"/>
      <c r="DJM74" s="1740"/>
      <c r="DJN74" s="1740"/>
      <c r="DJO74" s="349"/>
      <c r="DJP74" s="262"/>
      <c r="DJQ74" s="262"/>
      <c r="DJR74" s="262"/>
      <c r="DJS74" s="350"/>
      <c r="DJT74" s="262"/>
      <c r="DJU74" s="262"/>
      <c r="DJV74" s="262"/>
      <c r="DJW74" s="262"/>
      <c r="DJX74" s="262"/>
      <c r="DJY74" s="262"/>
      <c r="DJZ74" s="262"/>
      <c r="DKA74" s="262"/>
      <c r="DKB74" s="262"/>
      <c r="DKC74" s="1740"/>
      <c r="DKD74" s="1740"/>
      <c r="DKE74" s="1740"/>
      <c r="DKF74" s="349"/>
      <c r="DKG74" s="262"/>
      <c r="DKH74" s="262"/>
      <c r="DKI74" s="262"/>
      <c r="DKJ74" s="350"/>
      <c r="DKK74" s="262"/>
      <c r="DKL74" s="262"/>
      <c r="DKM74" s="262"/>
      <c r="DKN74" s="262"/>
      <c r="DKO74" s="262"/>
      <c r="DKP74" s="262"/>
      <c r="DKQ74" s="262"/>
      <c r="DKR74" s="262"/>
      <c r="DKS74" s="262"/>
      <c r="DKT74" s="1740"/>
      <c r="DKU74" s="1740"/>
      <c r="DKV74" s="1740"/>
      <c r="DKW74" s="349"/>
      <c r="DKX74" s="262"/>
      <c r="DKY74" s="262"/>
      <c r="DKZ74" s="262"/>
      <c r="DLA74" s="350"/>
      <c r="DLB74" s="262"/>
      <c r="DLC74" s="262"/>
      <c r="DLD74" s="262"/>
      <c r="DLE74" s="262"/>
      <c r="DLF74" s="262"/>
      <c r="DLG74" s="262"/>
      <c r="DLH74" s="262"/>
      <c r="DLI74" s="262"/>
      <c r="DLJ74" s="262"/>
      <c r="DLK74" s="1740"/>
      <c r="DLL74" s="1740"/>
      <c r="DLM74" s="1740"/>
      <c r="DLN74" s="349"/>
      <c r="DLO74" s="262"/>
      <c r="DLP74" s="262"/>
      <c r="DLQ74" s="262"/>
      <c r="DLR74" s="350"/>
      <c r="DLS74" s="262"/>
      <c r="DLT74" s="262"/>
      <c r="DLU74" s="262"/>
      <c r="DLV74" s="262"/>
      <c r="DLW74" s="262"/>
      <c r="DLX74" s="262"/>
      <c r="DLY74" s="262"/>
      <c r="DLZ74" s="262"/>
      <c r="DMA74" s="262"/>
      <c r="DMB74" s="1740"/>
      <c r="DMC74" s="1740"/>
      <c r="DMD74" s="1740"/>
      <c r="DME74" s="349"/>
      <c r="DMF74" s="262"/>
      <c r="DMG74" s="262"/>
      <c r="DMH74" s="262"/>
      <c r="DMI74" s="350"/>
      <c r="DMJ74" s="262"/>
      <c r="DMK74" s="262"/>
      <c r="DML74" s="262"/>
      <c r="DMM74" s="262"/>
      <c r="DMN74" s="262"/>
      <c r="DMO74" s="262"/>
      <c r="DMP74" s="262"/>
      <c r="DMQ74" s="262"/>
      <c r="DMR74" s="262"/>
      <c r="DMS74" s="1740"/>
      <c r="DMT74" s="1740"/>
      <c r="DMU74" s="1740"/>
      <c r="DMV74" s="349"/>
      <c r="DMW74" s="262"/>
      <c r="DMX74" s="262"/>
      <c r="DMY74" s="262"/>
      <c r="DMZ74" s="350"/>
      <c r="DNA74" s="262"/>
      <c r="DNB74" s="262"/>
      <c r="DNC74" s="262"/>
      <c r="DND74" s="262"/>
      <c r="DNE74" s="262"/>
      <c r="DNF74" s="262"/>
      <c r="DNG74" s="262"/>
      <c r="DNH74" s="262"/>
      <c r="DNI74" s="262"/>
      <c r="DNJ74" s="1740"/>
      <c r="DNK74" s="1740"/>
      <c r="DNL74" s="1740"/>
      <c r="DNM74" s="349"/>
      <c r="DNN74" s="262"/>
      <c r="DNO74" s="262"/>
      <c r="DNP74" s="262"/>
      <c r="DNQ74" s="350"/>
      <c r="DNR74" s="262"/>
      <c r="DNS74" s="262"/>
      <c r="DNT74" s="262"/>
      <c r="DNU74" s="262"/>
      <c r="DNV74" s="262"/>
      <c r="DNW74" s="262"/>
      <c r="DNX74" s="262"/>
      <c r="DNY74" s="262"/>
      <c r="DNZ74" s="262"/>
      <c r="DOA74" s="1740"/>
      <c r="DOB74" s="1740"/>
      <c r="DOC74" s="1740"/>
      <c r="DOD74" s="349"/>
      <c r="DOE74" s="262"/>
      <c r="DOF74" s="262"/>
      <c r="DOG74" s="262"/>
      <c r="DOH74" s="350"/>
      <c r="DOI74" s="262"/>
      <c r="DOJ74" s="262"/>
      <c r="DOK74" s="262"/>
      <c r="DOL74" s="262"/>
      <c r="DOM74" s="262"/>
      <c r="DON74" s="262"/>
      <c r="DOO74" s="262"/>
      <c r="DOP74" s="262"/>
      <c r="DOQ74" s="262"/>
      <c r="DOR74" s="1740"/>
      <c r="DOS74" s="1740"/>
      <c r="DOT74" s="1740"/>
      <c r="DOU74" s="349"/>
      <c r="DOV74" s="262"/>
      <c r="DOW74" s="262"/>
      <c r="DOX74" s="262"/>
      <c r="DOY74" s="350"/>
      <c r="DOZ74" s="262"/>
      <c r="DPA74" s="262"/>
      <c r="DPB74" s="262"/>
      <c r="DPC74" s="262"/>
      <c r="DPD74" s="262"/>
      <c r="DPE74" s="262"/>
      <c r="DPF74" s="262"/>
      <c r="DPG74" s="262"/>
      <c r="DPH74" s="262"/>
      <c r="DPI74" s="1740"/>
      <c r="DPJ74" s="1740"/>
      <c r="DPK74" s="1740"/>
      <c r="DPL74" s="349"/>
      <c r="DPM74" s="262"/>
      <c r="DPN74" s="262"/>
      <c r="DPO74" s="262"/>
      <c r="DPP74" s="350"/>
      <c r="DPQ74" s="262"/>
      <c r="DPR74" s="262"/>
      <c r="DPS74" s="262"/>
      <c r="DPT74" s="262"/>
      <c r="DPU74" s="262"/>
      <c r="DPV74" s="262"/>
      <c r="DPW74" s="262"/>
      <c r="DPX74" s="262"/>
      <c r="DPY74" s="262"/>
      <c r="DPZ74" s="1740"/>
      <c r="DQA74" s="1740"/>
      <c r="DQB74" s="1740"/>
      <c r="DQC74" s="349"/>
      <c r="DQD74" s="262"/>
      <c r="DQE74" s="262"/>
      <c r="DQF74" s="262"/>
      <c r="DQG74" s="350"/>
      <c r="DQH74" s="262"/>
      <c r="DQI74" s="262"/>
      <c r="DQJ74" s="262"/>
      <c r="DQK74" s="262"/>
      <c r="DQL74" s="262"/>
      <c r="DQM74" s="262"/>
      <c r="DQN74" s="262"/>
      <c r="DQO74" s="262"/>
      <c r="DQP74" s="262"/>
      <c r="DQQ74" s="1740"/>
      <c r="DQR74" s="1740"/>
      <c r="DQS74" s="1740"/>
      <c r="DQT74" s="349"/>
      <c r="DQU74" s="262"/>
      <c r="DQV74" s="262"/>
      <c r="DQW74" s="262"/>
      <c r="DQX74" s="350"/>
      <c r="DQY74" s="262"/>
      <c r="DQZ74" s="262"/>
      <c r="DRA74" s="262"/>
      <c r="DRB74" s="262"/>
      <c r="DRC74" s="262"/>
      <c r="DRD74" s="262"/>
      <c r="DRE74" s="262"/>
      <c r="DRF74" s="262"/>
      <c r="DRG74" s="262"/>
      <c r="DRH74" s="1740"/>
      <c r="DRI74" s="1740"/>
      <c r="DRJ74" s="1740"/>
      <c r="DRK74" s="349"/>
      <c r="DRL74" s="262"/>
      <c r="DRM74" s="262"/>
      <c r="DRN74" s="262"/>
      <c r="DRO74" s="350"/>
      <c r="DRP74" s="262"/>
      <c r="DRQ74" s="262"/>
      <c r="DRR74" s="262"/>
      <c r="DRS74" s="262"/>
      <c r="DRT74" s="262"/>
      <c r="DRU74" s="262"/>
      <c r="DRV74" s="262"/>
      <c r="DRW74" s="262"/>
      <c r="DRX74" s="262"/>
      <c r="DRY74" s="1740"/>
      <c r="DRZ74" s="1740"/>
      <c r="DSA74" s="1740"/>
      <c r="DSB74" s="349"/>
      <c r="DSC74" s="262"/>
      <c r="DSD74" s="262"/>
      <c r="DSE74" s="262"/>
      <c r="DSF74" s="350"/>
      <c r="DSG74" s="262"/>
      <c r="DSH74" s="262"/>
      <c r="DSI74" s="262"/>
      <c r="DSJ74" s="262"/>
      <c r="DSK74" s="262"/>
      <c r="DSL74" s="262"/>
      <c r="DSM74" s="262"/>
      <c r="DSN74" s="262"/>
      <c r="DSO74" s="262"/>
      <c r="DSP74" s="1740"/>
      <c r="DSQ74" s="1740"/>
      <c r="DSR74" s="1740"/>
      <c r="DSS74" s="349"/>
      <c r="DST74" s="262"/>
      <c r="DSU74" s="262"/>
      <c r="DSV74" s="262"/>
      <c r="DSW74" s="350"/>
      <c r="DSX74" s="262"/>
      <c r="DSY74" s="262"/>
      <c r="DSZ74" s="262"/>
      <c r="DTA74" s="262"/>
      <c r="DTB74" s="262"/>
      <c r="DTC74" s="262"/>
      <c r="DTD74" s="262"/>
      <c r="DTE74" s="262"/>
      <c r="DTF74" s="262"/>
      <c r="DTG74" s="1740"/>
      <c r="DTH74" s="1740"/>
      <c r="DTI74" s="1740"/>
      <c r="DTJ74" s="349"/>
      <c r="DTK74" s="262"/>
      <c r="DTL74" s="262"/>
      <c r="DTM74" s="262"/>
      <c r="DTN74" s="350"/>
      <c r="DTO74" s="262"/>
      <c r="DTP74" s="262"/>
      <c r="DTQ74" s="262"/>
      <c r="DTR74" s="262"/>
      <c r="DTS74" s="262"/>
      <c r="DTT74" s="262"/>
      <c r="DTU74" s="262"/>
      <c r="DTV74" s="262"/>
      <c r="DTW74" s="262"/>
      <c r="DTX74" s="1740"/>
      <c r="DTY74" s="1740"/>
      <c r="DTZ74" s="1740"/>
      <c r="DUA74" s="349"/>
      <c r="DUB74" s="262"/>
      <c r="DUC74" s="262"/>
      <c r="DUD74" s="262"/>
      <c r="DUE74" s="350"/>
      <c r="DUF74" s="262"/>
      <c r="DUG74" s="262"/>
      <c r="DUH74" s="262"/>
      <c r="DUI74" s="262"/>
      <c r="DUJ74" s="262"/>
      <c r="DUK74" s="262"/>
      <c r="DUL74" s="262"/>
      <c r="DUM74" s="262"/>
      <c r="DUN74" s="262"/>
      <c r="DUO74" s="1740"/>
      <c r="DUP74" s="1740"/>
      <c r="DUQ74" s="1740"/>
      <c r="DUR74" s="349"/>
      <c r="DUS74" s="262"/>
      <c r="DUT74" s="262"/>
      <c r="DUU74" s="262"/>
      <c r="DUV74" s="350"/>
      <c r="DUW74" s="262"/>
      <c r="DUX74" s="262"/>
      <c r="DUY74" s="262"/>
      <c r="DUZ74" s="262"/>
      <c r="DVA74" s="262"/>
      <c r="DVB74" s="262"/>
      <c r="DVC74" s="262"/>
      <c r="DVD74" s="262"/>
      <c r="DVE74" s="262"/>
      <c r="DVF74" s="1740"/>
      <c r="DVG74" s="1740"/>
      <c r="DVH74" s="1740"/>
      <c r="DVI74" s="349"/>
      <c r="DVJ74" s="262"/>
      <c r="DVK74" s="262"/>
      <c r="DVL74" s="262"/>
      <c r="DVM74" s="350"/>
      <c r="DVN74" s="262"/>
      <c r="DVO74" s="262"/>
      <c r="DVP74" s="262"/>
      <c r="DVQ74" s="262"/>
      <c r="DVR74" s="262"/>
      <c r="DVS74" s="262"/>
      <c r="DVT74" s="262"/>
      <c r="DVU74" s="262"/>
      <c r="DVV74" s="262"/>
      <c r="DVW74" s="1740"/>
      <c r="DVX74" s="1740"/>
      <c r="DVY74" s="1740"/>
      <c r="DVZ74" s="349"/>
      <c r="DWA74" s="262"/>
      <c r="DWB74" s="262"/>
      <c r="DWC74" s="262"/>
      <c r="DWD74" s="350"/>
      <c r="DWE74" s="262"/>
      <c r="DWF74" s="262"/>
      <c r="DWG74" s="262"/>
      <c r="DWH74" s="262"/>
      <c r="DWI74" s="262"/>
      <c r="DWJ74" s="262"/>
      <c r="DWK74" s="262"/>
      <c r="DWL74" s="262"/>
      <c r="DWM74" s="262"/>
      <c r="DWN74" s="1740"/>
      <c r="DWO74" s="1740"/>
      <c r="DWP74" s="1740"/>
      <c r="DWQ74" s="349"/>
      <c r="DWR74" s="262"/>
      <c r="DWS74" s="262"/>
      <c r="DWT74" s="262"/>
      <c r="DWU74" s="350"/>
      <c r="DWV74" s="262"/>
      <c r="DWW74" s="262"/>
      <c r="DWX74" s="262"/>
      <c r="DWY74" s="262"/>
      <c r="DWZ74" s="262"/>
      <c r="DXA74" s="262"/>
      <c r="DXB74" s="262"/>
      <c r="DXC74" s="262"/>
      <c r="DXD74" s="262"/>
      <c r="DXE74" s="1740"/>
      <c r="DXF74" s="1740"/>
      <c r="DXG74" s="1740"/>
      <c r="DXH74" s="349"/>
      <c r="DXI74" s="262"/>
      <c r="DXJ74" s="262"/>
      <c r="DXK74" s="262"/>
      <c r="DXL74" s="350"/>
      <c r="DXM74" s="262"/>
      <c r="DXN74" s="262"/>
      <c r="DXO74" s="262"/>
      <c r="DXP74" s="262"/>
      <c r="DXQ74" s="262"/>
      <c r="DXR74" s="262"/>
      <c r="DXS74" s="262"/>
      <c r="DXT74" s="262"/>
      <c r="DXU74" s="262"/>
      <c r="DXV74" s="1740"/>
      <c r="DXW74" s="1740"/>
      <c r="DXX74" s="1740"/>
      <c r="DXY74" s="349"/>
      <c r="DXZ74" s="262"/>
      <c r="DYA74" s="262"/>
      <c r="DYB74" s="262"/>
      <c r="DYC74" s="350"/>
      <c r="DYD74" s="262"/>
      <c r="DYE74" s="262"/>
      <c r="DYF74" s="262"/>
      <c r="DYG74" s="262"/>
      <c r="DYH74" s="262"/>
      <c r="DYI74" s="262"/>
      <c r="DYJ74" s="262"/>
      <c r="DYK74" s="262"/>
      <c r="DYL74" s="262"/>
      <c r="DYM74" s="1740"/>
      <c r="DYN74" s="1740"/>
      <c r="DYO74" s="1740"/>
      <c r="DYP74" s="349"/>
      <c r="DYQ74" s="262"/>
      <c r="DYR74" s="262"/>
      <c r="DYS74" s="262"/>
      <c r="DYT74" s="350"/>
      <c r="DYU74" s="262"/>
      <c r="DYV74" s="262"/>
      <c r="DYW74" s="262"/>
      <c r="DYX74" s="262"/>
      <c r="DYY74" s="262"/>
      <c r="DYZ74" s="262"/>
      <c r="DZA74" s="262"/>
      <c r="DZB74" s="262"/>
      <c r="DZC74" s="262"/>
      <c r="DZD74" s="1740"/>
      <c r="DZE74" s="1740"/>
      <c r="DZF74" s="1740"/>
      <c r="DZG74" s="349"/>
      <c r="DZH74" s="262"/>
      <c r="DZI74" s="262"/>
      <c r="DZJ74" s="262"/>
      <c r="DZK74" s="350"/>
      <c r="DZL74" s="262"/>
      <c r="DZM74" s="262"/>
      <c r="DZN74" s="262"/>
      <c r="DZO74" s="262"/>
      <c r="DZP74" s="262"/>
      <c r="DZQ74" s="262"/>
      <c r="DZR74" s="262"/>
      <c r="DZS74" s="262"/>
      <c r="DZT74" s="262"/>
      <c r="DZU74" s="1740"/>
      <c r="DZV74" s="1740"/>
      <c r="DZW74" s="1740"/>
      <c r="DZX74" s="349"/>
      <c r="DZY74" s="262"/>
      <c r="DZZ74" s="262"/>
      <c r="EAA74" s="262"/>
      <c r="EAB74" s="350"/>
      <c r="EAC74" s="262"/>
      <c r="EAD74" s="262"/>
      <c r="EAE74" s="262"/>
      <c r="EAF74" s="262"/>
      <c r="EAG74" s="262"/>
      <c r="EAH74" s="262"/>
      <c r="EAI74" s="262"/>
      <c r="EAJ74" s="262"/>
      <c r="EAK74" s="262"/>
      <c r="EAL74" s="1740"/>
      <c r="EAM74" s="1740"/>
      <c r="EAN74" s="1740"/>
      <c r="EAO74" s="349"/>
      <c r="EAP74" s="262"/>
      <c r="EAQ74" s="262"/>
      <c r="EAR74" s="262"/>
      <c r="EAS74" s="350"/>
      <c r="EAT74" s="262"/>
      <c r="EAU74" s="262"/>
      <c r="EAV74" s="262"/>
      <c r="EAW74" s="262"/>
      <c r="EAX74" s="262"/>
      <c r="EAY74" s="262"/>
      <c r="EAZ74" s="262"/>
      <c r="EBA74" s="262"/>
      <c r="EBB74" s="262"/>
      <c r="EBC74" s="1740"/>
      <c r="EBD74" s="1740"/>
      <c r="EBE74" s="1740"/>
      <c r="EBF74" s="349"/>
      <c r="EBG74" s="262"/>
      <c r="EBH74" s="262"/>
      <c r="EBI74" s="262"/>
      <c r="EBJ74" s="350"/>
      <c r="EBK74" s="262"/>
      <c r="EBL74" s="262"/>
      <c r="EBM74" s="262"/>
      <c r="EBN74" s="262"/>
      <c r="EBO74" s="262"/>
      <c r="EBP74" s="262"/>
      <c r="EBQ74" s="262"/>
      <c r="EBR74" s="262"/>
      <c r="EBS74" s="262"/>
      <c r="EBT74" s="1740"/>
      <c r="EBU74" s="1740"/>
      <c r="EBV74" s="1740"/>
      <c r="EBW74" s="349"/>
      <c r="EBX74" s="262"/>
      <c r="EBY74" s="262"/>
      <c r="EBZ74" s="262"/>
      <c r="ECA74" s="350"/>
      <c r="ECB74" s="262"/>
      <c r="ECC74" s="262"/>
      <c r="ECD74" s="262"/>
      <c r="ECE74" s="262"/>
      <c r="ECF74" s="262"/>
      <c r="ECG74" s="262"/>
      <c r="ECH74" s="262"/>
      <c r="ECI74" s="262"/>
      <c r="ECJ74" s="262"/>
      <c r="ECK74" s="1740"/>
      <c r="ECL74" s="1740"/>
      <c r="ECM74" s="1740"/>
      <c r="ECN74" s="349"/>
      <c r="ECO74" s="262"/>
      <c r="ECP74" s="262"/>
      <c r="ECQ74" s="262"/>
      <c r="ECR74" s="350"/>
      <c r="ECS74" s="262"/>
      <c r="ECT74" s="262"/>
      <c r="ECU74" s="262"/>
      <c r="ECV74" s="262"/>
      <c r="ECW74" s="262"/>
      <c r="ECX74" s="262"/>
      <c r="ECY74" s="262"/>
      <c r="ECZ74" s="262"/>
      <c r="EDA74" s="262"/>
      <c r="EDB74" s="1740"/>
      <c r="EDC74" s="1740"/>
      <c r="EDD74" s="1740"/>
      <c r="EDE74" s="349"/>
      <c r="EDF74" s="262"/>
      <c r="EDG74" s="262"/>
      <c r="EDH74" s="262"/>
      <c r="EDI74" s="350"/>
      <c r="EDJ74" s="262"/>
      <c r="EDK74" s="262"/>
      <c r="EDL74" s="262"/>
      <c r="EDM74" s="262"/>
      <c r="EDN74" s="262"/>
      <c r="EDO74" s="262"/>
      <c r="EDP74" s="262"/>
      <c r="EDQ74" s="262"/>
      <c r="EDR74" s="262"/>
      <c r="EDS74" s="1740"/>
      <c r="EDT74" s="1740"/>
      <c r="EDU74" s="1740"/>
      <c r="EDV74" s="349"/>
      <c r="EDW74" s="262"/>
      <c r="EDX74" s="262"/>
      <c r="EDY74" s="262"/>
      <c r="EDZ74" s="350"/>
      <c r="EEA74" s="262"/>
      <c r="EEB74" s="262"/>
      <c r="EEC74" s="262"/>
      <c r="EED74" s="262"/>
      <c r="EEE74" s="262"/>
      <c r="EEF74" s="262"/>
      <c r="EEG74" s="262"/>
      <c r="EEH74" s="262"/>
      <c r="EEI74" s="262"/>
      <c r="EEJ74" s="1740"/>
      <c r="EEK74" s="1740"/>
      <c r="EEL74" s="1740"/>
      <c r="EEM74" s="349"/>
      <c r="EEN74" s="262"/>
      <c r="EEO74" s="262"/>
      <c r="EEP74" s="262"/>
      <c r="EEQ74" s="350"/>
      <c r="EER74" s="262"/>
      <c r="EES74" s="262"/>
      <c r="EET74" s="262"/>
      <c r="EEU74" s="262"/>
      <c r="EEV74" s="262"/>
      <c r="EEW74" s="262"/>
      <c r="EEX74" s="262"/>
      <c r="EEY74" s="262"/>
      <c r="EEZ74" s="262"/>
      <c r="EFA74" s="1740"/>
      <c r="EFB74" s="1740"/>
      <c r="EFC74" s="1740"/>
      <c r="EFD74" s="349"/>
      <c r="EFE74" s="262"/>
      <c r="EFF74" s="262"/>
      <c r="EFG74" s="262"/>
      <c r="EFH74" s="350"/>
      <c r="EFI74" s="262"/>
      <c r="EFJ74" s="262"/>
      <c r="EFK74" s="262"/>
      <c r="EFL74" s="262"/>
      <c r="EFM74" s="262"/>
      <c r="EFN74" s="262"/>
      <c r="EFO74" s="262"/>
      <c r="EFP74" s="262"/>
      <c r="EFQ74" s="262"/>
      <c r="EFR74" s="1740"/>
      <c r="EFS74" s="1740"/>
      <c r="EFT74" s="1740"/>
      <c r="EFU74" s="349"/>
      <c r="EFV74" s="262"/>
      <c r="EFW74" s="262"/>
      <c r="EFX74" s="262"/>
      <c r="EFY74" s="350"/>
      <c r="EFZ74" s="262"/>
      <c r="EGA74" s="262"/>
      <c r="EGB74" s="262"/>
      <c r="EGC74" s="262"/>
      <c r="EGD74" s="262"/>
      <c r="EGE74" s="262"/>
      <c r="EGF74" s="262"/>
      <c r="EGG74" s="262"/>
      <c r="EGH74" s="262"/>
      <c r="EGI74" s="1740"/>
      <c r="EGJ74" s="1740"/>
      <c r="EGK74" s="1740"/>
      <c r="EGL74" s="349"/>
      <c r="EGM74" s="262"/>
      <c r="EGN74" s="262"/>
      <c r="EGO74" s="262"/>
      <c r="EGP74" s="350"/>
      <c r="EGQ74" s="262"/>
      <c r="EGR74" s="262"/>
      <c r="EGS74" s="262"/>
      <c r="EGT74" s="262"/>
      <c r="EGU74" s="262"/>
      <c r="EGV74" s="262"/>
      <c r="EGW74" s="262"/>
      <c r="EGX74" s="262"/>
      <c r="EGY74" s="262"/>
      <c r="EGZ74" s="1740"/>
      <c r="EHA74" s="1740"/>
      <c r="EHB74" s="1740"/>
      <c r="EHC74" s="349"/>
      <c r="EHD74" s="262"/>
      <c r="EHE74" s="262"/>
      <c r="EHF74" s="262"/>
      <c r="EHG74" s="350"/>
      <c r="EHH74" s="262"/>
      <c r="EHI74" s="262"/>
      <c r="EHJ74" s="262"/>
      <c r="EHK74" s="262"/>
      <c r="EHL74" s="262"/>
      <c r="EHM74" s="262"/>
      <c r="EHN74" s="262"/>
      <c r="EHO74" s="262"/>
      <c r="EHP74" s="262"/>
      <c r="EHQ74" s="1740"/>
      <c r="EHR74" s="1740"/>
      <c r="EHS74" s="1740"/>
      <c r="EHT74" s="349"/>
      <c r="EHU74" s="262"/>
      <c r="EHV74" s="262"/>
      <c r="EHW74" s="262"/>
      <c r="EHX74" s="350"/>
      <c r="EHY74" s="262"/>
      <c r="EHZ74" s="262"/>
      <c r="EIA74" s="262"/>
      <c r="EIB74" s="262"/>
      <c r="EIC74" s="262"/>
      <c r="EID74" s="262"/>
      <c r="EIE74" s="262"/>
      <c r="EIF74" s="262"/>
      <c r="EIG74" s="262"/>
      <c r="EIH74" s="1740"/>
      <c r="EII74" s="1740"/>
      <c r="EIJ74" s="1740"/>
      <c r="EIK74" s="349"/>
      <c r="EIL74" s="262"/>
      <c r="EIM74" s="262"/>
      <c r="EIN74" s="262"/>
      <c r="EIO74" s="350"/>
      <c r="EIP74" s="262"/>
      <c r="EIQ74" s="262"/>
      <c r="EIR74" s="262"/>
      <c r="EIS74" s="262"/>
      <c r="EIT74" s="262"/>
      <c r="EIU74" s="262"/>
      <c r="EIV74" s="262"/>
      <c r="EIW74" s="262"/>
      <c r="EIX74" s="262"/>
      <c r="EIY74" s="1740"/>
      <c r="EIZ74" s="1740"/>
      <c r="EJA74" s="1740"/>
      <c r="EJB74" s="349"/>
      <c r="EJC74" s="262"/>
      <c r="EJD74" s="262"/>
      <c r="EJE74" s="262"/>
      <c r="EJF74" s="350"/>
      <c r="EJG74" s="262"/>
      <c r="EJH74" s="262"/>
      <c r="EJI74" s="262"/>
      <c r="EJJ74" s="262"/>
      <c r="EJK74" s="262"/>
      <c r="EJL74" s="262"/>
      <c r="EJM74" s="262"/>
      <c r="EJN74" s="262"/>
      <c r="EJO74" s="262"/>
      <c r="EJP74" s="1740"/>
      <c r="EJQ74" s="1740"/>
      <c r="EJR74" s="1740"/>
      <c r="EJS74" s="349"/>
      <c r="EJT74" s="262"/>
      <c r="EJU74" s="262"/>
      <c r="EJV74" s="262"/>
      <c r="EJW74" s="350"/>
      <c r="EJX74" s="262"/>
      <c r="EJY74" s="262"/>
      <c r="EJZ74" s="262"/>
      <c r="EKA74" s="262"/>
      <c r="EKB74" s="262"/>
      <c r="EKC74" s="262"/>
      <c r="EKD74" s="262"/>
      <c r="EKE74" s="262"/>
      <c r="EKF74" s="262"/>
      <c r="EKG74" s="1740"/>
      <c r="EKH74" s="1740"/>
      <c r="EKI74" s="1740"/>
      <c r="EKJ74" s="349"/>
      <c r="EKK74" s="262"/>
      <c r="EKL74" s="262"/>
      <c r="EKM74" s="262"/>
      <c r="EKN74" s="350"/>
      <c r="EKO74" s="262"/>
      <c r="EKP74" s="262"/>
      <c r="EKQ74" s="262"/>
      <c r="EKR74" s="262"/>
      <c r="EKS74" s="262"/>
      <c r="EKT74" s="262"/>
      <c r="EKU74" s="262"/>
      <c r="EKV74" s="262"/>
      <c r="EKW74" s="262"/>
      <c r="EKX74" s="1740"/>
      <c r="EKY74" s="1740"/>
      <c r="EKZ74" s="1740"/>
      <c r="ELA74" s="349"/>
      <c r="ELB74" s="262"/>
      <c r="ELC74" s="262"/>
      <c r="ELD74" s="262"/>
      <c r="ELE74" s="350"/>
      <c r="ELF74" s="262"/>
      <c r="ELG74" s="262"/>
      <c r="ELH74" s="262"/>
      <c r="ELI74" s="262"/>
      <c r="ELJ74" s="262"/>
      <c r="ELK74" s="262"/>
      <c r="ELL74" s="262"/>
      <c r="ELM74" s="262"/>
      <c r="ELN74" s="262"/>
      <c r="ELO74" s="1740"/>
      <c r="ELP74" s="1740"/>
      <c r="ELQ74" s="1740"/>
      <c r="ELR74" s="349"/>
      <c r="ELS74" s="262"/>
      <c r="ELT74" s="262"/>
      <c r="ELU74" s="262"/>
      <c r="ELV74" s="350"/>
      <c r="ELW74" s="262"/>
      <c r="ELX74" s="262"/>
      <c r="ELY74" s="262"/>
      <c r="ELZ74" s="262"/>
      <c r="EMA74" s="262"/>
      <c r="EMB74" s="262"/>
      <c r="EMC74" s="262"/>
      <c r="EMD74" s="262"/>
      <c r="EME74" s="262"/>
      <c r="EMF74" s="1740"/>
      <c r="EMG74" s="1740"/>
      <c r="EMH74" s="1740"/>
      <c r="EMI74" s="349"/>
      <c r="EMJ74" s="262"/>
      <c r="EMK74" s="262"/>
      <c r="EML74" s="262"/>
      <c r="EMM74" s="350"/>
      <c r="EMN74" s="262"/>
      <c r="EMO74" s="262"/>
      <c r="EMP74" s="262"/>
      <c r="EMQ74" s="262"/>
      <c r="EMR74" s="262"/>
      <c r="EMS74" s="262"/>
      <c r="EMT74" s="262"/>
      <c r="EMU74" s="262"/>
      <c r="EMV74" s="262"/>
      <c r="EMW74" s="1740"/>
      <c r="EMX74" s="1740"/>
      <c r="EMY74" s="1740"/>
      <c r="EMZ74" s="349"/>
      <c r="ENA74" s="262"/>
      <c r="ENB74" s="262"/>
      <c r="ENC74" s="262"/>
      <c r="END74" s="350"/>
      <c r="ENE74" s="262"/>
      <c r="ENF74" s="262"/>
      <c r="ENG74" s="262"/>
      <c r="ENH74" s="262"/>
      <c r="ENI74" s="262"/>
      <c r="ENJ74" s="262"/>
      <c r="ENK74" s="262"/>
      <c r="ENL74" s="262"/>
      <c r="ENM74" s="262"/>
      <c r="ENN74" s="1740"/>
      <c r="ENO74" s="1740"/>
      <c r="ENP74" s="1740"/>
      <c r="ENQ74" s="349"/>
      <c r="ENR74" s="262"/>
      <c r="ENS74" s="262"/>
      <c r="ENT74" s="262"/>
      <c r="ENU74" s="350"/>
      <c r="ENV74" s="262"/>
      <c r="ENW74" s="262"/>
      <c r="ENX74" s="262"/>
      <c r="ENY74" s="262"/>
      <c r="ENZ74" s="262"/>
      <c r="EOA74" s="262"/>
      <c r="EOB74" s="262"/>
      <c r="EOC74" s="262"/>
      <c r="EOD74" s="262"/>
      <c r="EOE74" s="1740"/>
      <c r="EOF74" s="1740"/>
      <c r="EOG74" s="1740"/>
      <c r="EOH74" s="349"/>
      <c r="EOI74" s="262"/>
      <c r="EOJ74" s="262"/>
      <c r="EOK74" s="262"/>
      <c r="EOL74" s="350"/>
      <c r="EOM74" s="262"/>
      <c r="EON74" s="262"/>
      <c r="EOO74" s="262"/>
      <c r="EOP74" s="262"/>
      <c r="EOQ74" s="262"/>
      <c r="EOR74" s="262"/>
      <c r="EOS74" s="262"/>
      <c r="EOT74" s="262"/>
      <c r="EOU74" s="262"/>
      <c r="EOV74" s="1740"/>
      <c r="EOW74" s="1740"/>
      <c r="EOX74" s="1740"/>
      <c r="EOY74" s="349"/>
      <c r="EOZ74" s="262"/>
      <c r="EPA74" s="262"/>
      <c r="EPB74" s="262"/>
      <c r="EPC74" s="350"/>
      <c r="EPD74" s="262"/>
      <c r="EPE74" s="262"/>
      <c r="EPF74" s="262"/>
      <c r="EPG74" s="262"/>
      <c r="EPH74" s="262"/>
      <c r="EPI74" s="262"/>
      <c r="EPJ74" s="262"/>
      <c r="EPK74" s="262"/>
      <c r="EPL74" s="262"/>
      <c r="EPM74" s="1740"/>
      <c r="EPN74" s="1740"/>
      <c r="EPO74" s="1740"/>
      <c r="EPP74" s="349"/>
      <c r="EPQ74" s="262"/>
      <c r="EPR74" s="262"/>
      <c r="EPS74" s="262"/>
      <c r="EPT74" s="350"/>
      <c r="EPU74" s="262"/>
      <c r="EPV74" s="262"/>
      <c r="EPW74" s="262"/>
      <c r="EPX74" s="262"/>
      <c r="EPY74" s="262"/>
      <c r="EPZ74" s="262"/>
      <c r="EQA74" s="262"/>
      <c r="EQB74" s="262"/>
      <c r="EQC74" s="262"/>
      <c r="EQD74" s="1740"/>
      <c r="EQE74" s="1740"/>
      <c r="EQF74" s="1740"/>
      <c r="EQG74" s="349"/>
      <c r="EQH74" s="262"/>
      <c r="EQI74" s="262"/>
      <c r="EQJ74" s="262"/>
      <c r="EQK74" s="350"/>
      <c r="EQL74" s="262"/>
      <c r="EQM74" s="262"/>
      <c r="EQN74" s="262"/>
      <c r="EQO74" s="262"/>
      <c r="EQP74" s="262"/>
      <c r="EQQ74" s="262"/>
      <c r="EQR74" s="262"/>
      <c r="EQS74" s="262"/>
      <c r="EQT74" s="262"/>
      <c r="EQU74" s="1740"/>
      <c r="EQV74" s="1740"/>
      <c r="EQW74" s="1740"/>
      <c r="EQX74" s="349"/>
      <c r="EQY74" s="262"/>
      <c r="EQZ74" s="262"/>
      <c r="ERA74" s="262"/>
      <c r="ERB74" s="350"/>
      <c r="ERC74" s="262"/>
      <c r="ERD74" s="262"/>
      <c r="ERE74" s="262"/>
      <c r="ERF74" s="262"/>
      <c r="ERG74" s="262"/>
      <c r="ERH74" s="262"/>
      <c r="ERI74" s="262"/>
      <c r="ERJ74" s="262"/>
      <c r="ERK74" s="262"/>
      <c r="ERL74" s="1740"/>
      <c r="ERM74" s="1740"/>
      <c r="ERN74" s="1740"/>
      <c r="ERO74" s="349"/>
      <c r="ERP74" s="262"/>
      <c r="ERQ74" s="262"/>
      <c r="ERR74" s="262"/>
      <c r="ERS74" s="350"/>
      <c r="ERT74" s="262"/>
      <c r="ERU74" s="262"/>
      <c r="ERV74" s="262"/>
      <c r="ERW74" s="262"/>
      <c r="ERX74" s="262"/>
      <c r="ERY74" s="262"/>
      <c r="ERZ74" s="262"/>
      <c r="ESA74" s="262"/>
      <c r="ESB74" s="262"/>
      <c r="ESC74" s="1740"/>
      <c r="ESD74" s="1740"/>
      <c r="ESE74" s="1740"/>
      <c r="ESF74" s="349"/>
      <c r="ESG74" s="262"/>
      <c r="ESH74" s="262"/>
      <c r="ESI74" s="262"/>
      <c r="ESJ74" s="350"/>
      <c r="ESK74" s="262"/>
      <c r="ESL74" s="262"/>
      <c r="ESM74" s="262"/>
      <c r="ESN74" s="262"/>
      <c r="ESO74" s="262"/>
      <c r="ESP74" s="262"/>
      <c r="ESQ74" s="262"/>
      <c r="ESR74" s="262"/>
      <c r="ESS74" s="262"/>
      <c r="EST74" s="1740"/>
      <c r="ESU74" s="1740"/>
      <c r="ESV74" s="1740"/>
      <c r="ESW74" s="349"/>
      <c r="ESX74" s="262"/>
      <c r="ESY74" s="262"/>
      <c r="ESZ74" s="262"/>
      <c r="ETA74" s="350"/>
      <c r="ETB74" s="262"/>
      <c r="ETC74" s="262"/>
      <c r="ETD74" s="262"/>
      <c r="ETE74" s="262"/>
      <c r="ETF74" s="262"/>
      <c r="ETG74" s="262"/>
      <c r="ETH74" s="262"/>
      <c r="ETI74" s="262"/>
      <c r="ETJ74" s="262"/>
      <c r="ETK74" s="1740"/>
      <c r="ETL74" s="1740"/>
      <c r="ETM74" s="1740"/>
      <c r="ETN74" s="349"/>
      <c r="ETO74" s="262"/>
      <c r="ETP74" s="262"/>
      <c r="ETQ74" s="262"/>
      <c r="ETR74" s="350"/>
      <c r="ETS74" s="262"/>
      <c r="ETT74" s="262"/>
      <c r="ETU74" s="262"/>
      <c r="ETV74" s="262"/>
      <c r="ETW74" s="262"/>
      <c r="ETX74" s="262"/>
      <c r="ETY74" s="262"/>
      <c r="ETZ74" s="262"/>
      <c r="EUA74" s="262"/>
      <c r="EUB74" s="1740"/>
      <c r="EUC74" s="1740"/>
      <c r="EUD74" s="1740"/>
      <c r="EUE74" s="349"/>
      <c r="EUF74" s="262"/>
      <c r="EUG74" s="262"/>
      <c r="EUH74" s="262"/>
      <c r="EUI74" s="350"/>
      <c r="EUJ74" s="262"/>
      <c r="EUK74" s="262"/>
      <c r="EUL74" s="262"/>
      <c r="EUM74" s="262"/>
      <c r="EUN74" s="262"/>
      <c r="EUO74" s="262"/>
      <c r="EUP74" s="262"/>
      <c r="EUQ74" s="262"/>
      <c r="EUR74" s="262"/>
      <c r="EUS74" s="1740"/>
      <c r="EUT74" s="1740"/>
      <c r="EUU74" s="1740"/>
      <c r="EUV74" s="349"/>
      <c r="EUW74" s="262"/>
      <c r="EUX74" s="262"/>
      <c r="EUY74" s="262"/>
      <c r="EUZ74" s="350"/>
      <c r="EVA74" s="262"/>
      <c r="EVB74" s="262"/>
      <c r="EVC74" s="262"/>
      <c r="EVD74" s="262"/>
      <c r="EVE74" s="262"/>
      <c r="EVF74" s="262"/>
      <c r="EVG74" s="262"/>
      <c r="EVH74" s="262"/>
      <c r="EVI74" s="262"/>
      <c r="EVJ74" s="1740"/>
      <c r="EVK74" s="1740"/>
      <c r="EVL74" s="1740"/>
      <c r="EVM74" s="349"/>
      <c r="EVN74" s="262"/>
      <c r="EVO74" s="262"/>
      <c r="EVP74" s="262"/>
      <c r="EVQ74" s="350"/>
      <c r="EVR74" s="262"/>
      <c r="EVS74" s="262"/>
      <c r="EVT74" s="262"/>
      <c r="EVU74" s="262"/>
      <c r="EVV74" s="262"/>
      <c r="EVW74" s="262"/>
      <c r="EVX74" s="262"/>
      <c r="EVY74" s="262"/>
      <c r="EVZ74" s="262"/>
      <c r="EWA74" s="1740"/>
      <c r="EWB74" s="1740"/>
      <c r="EWC74" s="1740"/>
      <c r="EWD74" s="349"/>
      <c r="EWE74" s="262"/>
      <c r="EWF74" s="262"/>
      <c r="EWG74" s="262"/>
      <c r="EWH74" s="350"/>
      <c r="EWI74" s="262"/>
      <c r="EWJ74" s="262"/>
      <c r="EWK74" s="262"/>
      <c r="EWL74" s="262"/>
      <c r="EWM74" s="262"/>
      <c r="EWN74" s="262"/>
      <c r="EWO74" s="262"/>
      <c r="EWP74" s="262"/>
      <c r="EWQ74" s="262"/>
      <c r="EWR74" s="1740"/>
      <c r="EWS74" s="1740"/>
      <c r="EWT74" s="1740"/>
      <c r="EWU74" s="349"/>
      <c r="EWV74" s="262"/>
      <c r="EWW74" s="262"/>
      <c r="EWX74" s="262"/>
      <c r="EWY74" s="350"/>
      <c r="EWZ74" s="262"/>
      <c r="EXA74" s="262"/>
      <c r="EXB74" s="262"/>
      <c r="EXC74" s="262"/>
      <c r="EXD74" s="262"/>
      <c r="EXE74" s="262"/>
      <c r="EXF74" s="262"/>
      <c r="EXG74" s="262"/>
      <c r="EXH74" s="262"/>
      <c r="EXI74" s="1740"/>
      <c r="EXJ74" s="1740"/>
      <c r="EXK74" s="1740"/>
      <c r="EXL74" s="349"/>
      <c r="EXM74" s="262"/>
      <c r="EXN74" s="262"/>
      <c r="EXO74" s="262"/>
      <c r="EXP74" s="350"/>
      <c r="EXQ74" s="262"/>
      <c r="EXR74" s="262"/>
      <c r="EXS74" s="262"/>
      <c r="EXT74" s="262"/>
      <c r="EXU74" s="262"/>
      <c r="EXV74" s="262"/>
      <c r="EXW74" s="262"/>
      <c r="EXX74" s="262"/>
      <c r="EXY74" s="262"/>
      <c r="EXZ74" s="1740"/>
      <c r="EYA74" s="1740"/>
      <c r="EYB74" s="1740"/>
      <c r="EYC74" s="349"/>
      <c r="EYD74" s="262"/>
      <c r="EYE74" s="262"/>
      <c r="EYF74" s="262"/>
      <c r="EYG74" s="350"/>
      <c r="EYH74" s="262"/>
      <c r="EYI74" s="262"/>
      <c r="EYJ74" s="262"/>
      <c r="EYK74" s="262"/>
      <c r="EYL74" s="262"/>
      <c r="EYM74" s="262"/>
      <c r="EYN74" s="262"/>
      <c r="EYO74" s="262"/>
      <c r="EYP74" s="262"/>
      <c r="EYQ74" s="1740"/>
      <c r="EYR74" s="1740"/>
      <c r="EYS74" s="1740"/>
      <c r="EYT74" s="349"/>
      <c r="EYU74" s="262"/>
      <c r="EYV74" s="262"/>
      <c r="EYW74" s="262"/>
      <c r="EYX74" s="350"/>
      <c r="EYY74" s="262"/>
      <c r="EYZ74" s="262"/>
      <c r="EZA74" s="262"/>
      <c r="EZB74" s="262"/>
      <c r="EZC74" s="262"/>
      <c r="EZD74" s="262"/>
      <c r="EZE74" s="262"/>
      <c r="EZF74" s="262"/>
      <c r="EZG74" s="262"/>
      <c r="EZH74" s="1740"/>
      <c r="EZI74" s="1740"/>
      <c r="EZJ74" s="1740"/>
      <c r="EZK74" s="349"/>
      <c r="EZL74" s="262"/>
      <c r="EZM74" s="262"/>
      <c r="EZN74" s="262"/>
      <c r="EZO74" s="350"/>
      <c r="EZP74" s="262"/>
      <c r="EZQ74" s="262"/>
      <c r="EZR74" s="262"/>
      <c r="EZS74" s="262"/>
      <c r="EZT74" s="262"/>
      <c r="EZU74" s="262"/>
      <c r="EZV74" s="262"/>
      <c r="EZW74" s="262"/>
      <c r="EZX74" s="262"/>
      <c r="EZY74" s="1740"/>
      <c r="EZZ74" s="1740"/>
      <c r="FAA74" s="1740"/>
      <c r="FAB74" s="349"/>
      <c r="FAC74" s="262"/>
      <c r="FAD74" s="262"/>
      <c r="FAE74" s="262"/>
      <c r="FAF74" s="350"/>
      <c r="FAG74" s="262"/>
      <c r="FAH74" s="262"/>
      <c r="FAI74" s="262"/>
      <c r="FAJ74" s="262"/>
      <c r="FAK74" s="262"/>
      <c r="FAL74" s="262"/>
      <c r="FAM74" s="262"/>
      <c r="FAN74" s="262"/>
      <c r="FAO74" s="262"/>
      <c r="FAP74" s="1740"/>
      <c r="FAQ74" s="1740"/>
      <c r="FAR74" s="1740"/>
      <c r="FAS74" s="349"/>
      <c r="FAT74" s="262"/>
      <c r="FAU74" s="262"/>
      <c r="FAV74" s="262"/>
      <c r="FAW74" s="350"/>
      <c r="FAX74" s="262"/>
      <c r="FAY74" s="262"/>
      <c r="FAZ74" s="262"/>
      <c r="FBA74" s="262"/>
      <c r="FBB74" s="262"/>
      <c r="FBC74" s="262"/>
      <c r="FBD74" s="262"/>
      <c r="FBE74" s="262"/>
      <c r="FBF74" s="262"/>
      <c r="FBG74" s="1740"/>
      <c r="FBH74" s="1740"/>
      <c r="FBI74" s="1740"/>
      <c r="FBJ74" s="349"/>
      <c r="FBK74" s="262"/>
      <c r="FBL74" s="262"/>
      <c r="FBM74" s="262"/>
      <c r="FBN74" s="350"/>
      <c r="FBO74" s="262"/>
      <c r="FBP74" s="262"/>
      <c r="FBQ74" s="262"/>
      <c r="FBR74" s="262"/>
      <c r="FBS74" s="262"/>
      <c r="FBT74" s="262"/>
      <c r="FBU74" s="262"/>
      <c r="FBV74" s="262"/>
      <c r="FBW74" s="262"/>
      <c r="FBX74" s="1740"/>
      <c r="FBY74" s="1740"/>
      <c r="FBZ74" s="1740"/>
      <c r="FCA74" s="349"/>
      <c r="FCB74" s="262"/>
      <c r="FCC74" s="262"/>
      <c r="FCD74" s="262"/>
      <c r="FCE74" s="350"/>
      <c r="FCF74" s="262"/>
      <c r="FCG74" s="262"/>
      <c r="FCH74" s="262"/>
      <c r="FCI74" s="262"/>
      <c r="FCJ74" s="262"/>
      <c r="FCK74" s="262"/>
      <c r="FCL74" s="262"/>
      <c r="FCM74" s="262"/>
      <c r="FCN74" s="262"/>
      <c r="FCO74" s="1740"/>
      <c r="FCP74" s="1740"/>
      <c r="FCQ74" s="1740"/>
      <c r="FCR74" s="349"/>
      <c r="FCS74" s="262"/>
      <c r="FCT74" s="262"/>
      <c r="FCU74" s="262"/>
      <c r="FCV74" s="350"/>
      <c r="FCW74" s="262"/>
      <c r="FCX74" s="262"/>
      <c r="FCY74" s="262"/>
      <c r="FCZ74" s="262"/>
      <c r="FDA74" s="262"/>
      <c r="FDB74" s="262"/>
      <c r="FDC74" s="262"/>
      <c r="FDD74" s="262"/>
      <c r="FDE74" s="262"/>
      <c r="FDF74" s="1740"/>
      <c r="FDG74" s="1740"/>
      <c r="FDH74" s="1740"/>
      <c r="FDI74" s="349"/>
      <c r="FDJ74" s="262"/>
      <c r="FDK74" s="262"/>
      <c r="FDL74" s="262"/>
      <c r="FDM74" s="350"/>
      <c r="FDN74" s="262"/>
      <c r="FDO74" s="262"/>
      <c r="FDP74" s="262"/>
      <c r="FDQ74" s="262"/>
      <c r="FDR74" s="262"/>
      <c r="FDS74" s="262"/>
      <c r="FDT74" s="262"/>
      <c r="FDU74" s="262"/>
      <c r="FDV74" s="262"/>
      <c r="FDW74" s="1740"/>
      <c r="FDX74" s="1740"/>
      <c r="FDY74" s="1740"/>
      <c r="FDZ74" s="349"/>
      <c r="FEA74" s="262"/>
      <c r="FEB74" s="262"/>
      <c r="FEC74" s="262"/>
      <c r="FED74" s="350"/>
      <c r="FEE74" s="262"/>
      <c r="FEF74" s="262"/>
      <c r="FEG74" s="262"/>
      <c r="FEH74" s="262"/>
      <c r="FEI74" s="262"/>
      <c r="FEJ74" s="262"/>
      <c r="FEK74" s="262"/>
      <c r="FEL74" s="262"/>
      <c r="FEM74" s="262"/>
      <c r="FEN74" s="1740"/>
      <c r="FEO74" s="1740"/>
      <c r="FEP74" s="1740"/>
      <c r="FEQ74" s="349"/>
      <c r="FER74" s="262"/>
      <c r="FES74" s="262"/>
      <c r="FET74" s="262"/>
      <c r="FEU74" s="350"/>
      <c r="FEV74" s="262"/>
      <c r="FEW74" s="262"/>
      <c r="FEX74" s="262"/>
      <c r="FEY74" s="262"/>
      <c r="FEZ74" s="262"/>
      <c r="FFA74" s="262"/>
      <c r="FFB74" s="262"/>
      <c r="FFC74" s="262"/>
      <c r="FFD74" s="262"/>
      <c r="FFE74" s="1740"/>
      <c r="FFF74" s="1740"/>
      <c r="FFG74" s="1740"/>
      <c r="FFH74" s="349"/>
      <c r="FFI74" s="262"/>
      <c r="FFJ74" s="262"/>
      <c r="FFK74" s="262"/>
      <c r="FFL74" s="350"/>
      <c r="FFM74" s="262"/>
      <c r="FFN74" s="262"/>
      <c r="FFO74" s="262"/>
      <c r="FFP74" s="262"/>
      <c r="FFQ74" s="262"/>
      <c r="FFR74" s="262"/>
      <c r="FFS74" s="262"/>
      <c r="FFT74" s="262"/>
      <c r="FFU74" s="262"/>
      <c r="FFV74" s="1740"/>
      <c r="FFW74" s="1740"/>
      <c r="FFX74" s="1740"/>
      <c r="FFY74" s="349"/>
      <c r="FFZ74" s="262"/>
      <c r="FGA74" s="262"/>
      <c r="FGB74" s="262"/>
      <c r="FGC74" s="350"/>
      <c r="FGD74" s="262"/>
      <c r="FGE74" s="262"/>
      <c r="FGF74" s="262"/>
      <c r="FGG74" s="262"/>
      <c r="FGH74" s="262"/>
      <c r="FGI74" s="262"/>
      <c r="FGJ74" s="262"/>
      <c r="FGK74" s="262"/>
      <c r="FGL74" s="262"/>
      <c r="FGM74" s="1740"/>
      <c r="FGN74" s="1740"/>
      <c r="FGO74" s="1740"/>
      <c r="FGP74" s="349"/>
      <c r="FGQ74" s="262"/>
      <c r="FGR74" s="262"/>
      <c r="FGS74" s="262"/>
      <c r="FGT74" s="350"/>
      <c r="FGU74" s="262"/>
      <c r="FGV74" s="262"/>
      <c r="FGW74" s="262"/>
      <c r="FGX74" s="262"/>
      <c r="FGY74" s="262"/>
      <c r="FGZ74" s="262"/>
      <c r="FHA74" s="262"/>
      <c r="FHB74" s="262"/>
      <c r="FHC74" s="262"/>
      <c r="FHD74" s="1740"/>
      <c r="FHE74" s="1740"/>
      <c r="FHF74" s="1740"/>
      <c r="FHG74" s="349"/>
      <c r="FHH74" s="262"/>
      <c r="FHI74" s="262"/>
      <c r="FHJ74" s="262"/>
      <c r="FHK74" s="350"/>
      <c r="FHL74" s="262"/>
      <c r="FHM74" s="262"/>
      <c r="FHN74" s="262"/>
      <c r="FHO74" s="262"/>
      <c r="FHP74" s="262"/>
      <c r="FHQ74" s="262"/>
      <c r="FHR74" s="262"/>
      <c r="FHS74" s="262"/>
      <c r="FHT74" s="262"/>
      <c r="FHU74" s="1740"/>
      <c r="FHV74" s="1740"/>
      <c r="FHW74" s="1740"/>
      <c r="FHX74" s="349"/>
      <c r="FHY74" s="262"/>
      <c r="FHZ74" s="262"/>
      <c r="FIA74" s="262"/>
      <c r="FIB74" s="350"/>
      <c r="FIC74" s="262"/>
      <c r="FID74" s="262"/>
      <c r="FIE74" s="262"/>
      <c r="FIF74" s="262"/>
      <c r="FIG74" s="262"/>
      <c r="FIH74" s="262"/>
      <c r="FII74" s="262"/>
      <c r="FIJ74" s="262"/>
      <c r="FIK74" s="262"/>
      <c r="FIL74" s="1740"/>
      <c r="FIM74" s="1740"/>
      <c r="FIN74" s="1740"/>
      <c r="FIO74" s="349"/>
      <c r="FIP74" s="262"/>
      <c r="FIQ74" s="262"/>
      <c r="FIR74" s="262"/>
      <c r="FIS74" s="350"/>
      <c r="FIT74" s="262"/>
      <c r="FIU74" s="262"/>
      <c r="FIV74" s="262"/>
      <c r="FIW74" s="262"/>
      <c r="FIX74" s="262"/>
      <c r="FIY74" s="262"/>
      <c r="FIZ74" s="262"/>
      <c r="FJA74" s="262"/>
      <c r="FJB74" s="262"/>
      <c r="FJC74" s="1740"/>
      <c r="FJD74" s="1740"/>
      <c r="FJE74" s="1740"/>
      <c r="FJF74" s="349"/>
      <c r="FJG74" s="262"/>
      <c r="FJH74" s="262"/>
      <c r="FJI74" s="262"/>
      <c r="FJJ74" s="350"/>
      <c r="FJK74" s="262"/>
      <c r="FJL74" s="262"/>
      <c r="FJM74" s="262"/>
      <c r="FJN74" s="262"/>
      <c r="FJO74" s="262"/>
      <c r="FJP74" s="262"/>
      <c r="FJQ74" s="262"/>
      <c r="FJR74" s="262"/>
      <c r="FJS74" s="262"/>
      <c r="FJT74" s="1740"/>
      <c r="FJU74" s="1740"/>
      <c r="FJV74" s="1740"/>
      <c r="FJW74" s="349"/>
      <c r="FJX74" s="262"/>
      <c r="FJY74" s="262"/>
      <c r="FJZ74" s="262"/>
      <c r="FKA74" s="350"/>
      <c r="FKB74" s="262"/>
      <c r="FKC74" s="262"/>
      <c r="FKD74" s="262"/>
      <c r="FKE74" s="262"/>
      <c r="FKF74" s="262"/>
      <c r="FKG74" s="262"/>
      <c r="FKH74" s="262"/>
      <c r="FKI74" s="262"/>
      <c r="FKJ74" s="262"/>
      <c r="FKK74" s="1740"/>
      <c r="FKL74" s="1740"/>
      <c r="FKM74" s="1740"/>
      <c r="FKN74" s="349"/>
      <c r="FKO74" s="262"/>
      <c r="FKP74" s="262"/>
      <c r="FKQ74" s="262"/>
      <c r="FKR74" s="350"/>
      <c r="FKS74" s="262"/>
      <c r="FKT74" s="262"/>
      <c r="FKU74" s="262"/>
      <c r="FKV74" s="262"/>
      <c r="FKW74" s="262"/>
      <c r="FKX74" s="262"/>
      <c r="FKY74" s="262"/>
      <c r="FKZ74" s="262"/>
      <c r="FLA74" s="262"/>
      <c r="FLB74" s="1740"/>
      <c r="FLC74" s="1740"/>
      <c r="FLD74" s="1740"/>
      <c r="FLE74" s="349"/>
      <c r="FLF74" s="262"/>
      <c r="FLG74" s="262"/>
      <c r="FLH74" s="262"/>
      <c r="FLI74" s="350"/>
      <c r="FLJ74" s="262"/>
      <c r="FLK74" s="262"/>
      <c r="FLL74" s="262"/>
      <c r="FLM74" s="262"/>
      <c r="FLN74" s="262"/>
      <c r="FLO74" s="262"/>
      <c r="FLP74" s="262"/>
      <c r="FLQ74" s="262"/>
      <c r="FLR74" s="262"/>
      <c r="FLS74" s="1740"/>
      <c r="FLT74" s="1740"/>
      <c r="FLU74" s="1740"/>
      <c r="FLV74" s="349"/>
      <c r="FLW74" s="262"/>
      <c r="FLX74" s="262"/>
      <c r="FLY74" s="262"/>
      <c r="FLZ74" s="350"/>
      <c r="FMA74" s="262"/>
      <c r="FMB74" s="262"/>
      <c r="FMC74" s="262"/>
      <c r="FMD74" s="262"/>
      <c r="FME74" s="262"/>
      <c r="FMF74" s="262"/>
      <c r="FMG74" s="262"/>
      <c r="FMH74" s="262"/>
      <c r="FMI74" s="262"/>
      <c r="FMJ74" s="1740"/>
      <c r="FMK74" s="1740"/>
      <c r="FML74" s="1740"/>
      <c r="FMM74" s="349"/>
      <c r="FMN74" s="262"/>
      <c r="FMO74" s="262"/>
      <c r="FMP74" s="262"/>
      <c r="FMQ74" s="350"/>
      <c r="FMR74" s="262"/>
      <c r="FMS74" s="262"/>
      <c r="FMT74" s="262"/>
      <c r="FMU74" s="262"/>
      <c r="FMV74" s="262"/>
      <c r="FMW74" s="262"/>
      <c r="FMX74" s="262"/>
      <c r="FMY74" s="262"/>
      <c r="FMZ74" s="262"/>
      <c r="FNA74" s="1740"/>
      <c r="FNB74" s="1740"/>
      <c r="FNC74" s="1740"/>
      <c r="FND74" s="349"/>
      <c r="FNE74" s="262"/>
      <c r="FNF74" s="262"/>
      <c r="FNG74" s="262"/>
      <c r="FNH74" s="350"/>
      <c r="FNI74" s="262"/>
      <c r="FNJ74" s="262"/>
      <c r="FNK74" s="262"/>
      <c r="FNL74" s="262"/>
      <c r="FNM74" s="262"/>
      <c r="FNN74" s="262"/>
      <c r="FNO74" s="262"/>
      <c r="FNP74" s="262"/>
      <c r="FNQ74" s="262"/>
      <c r="FNR74" s="1740"/>
      <c r="FNS74" s="1740"/>
      <c r="FNT74" s="1740"/>
      <c r="FNU74" s="349"/>
      <c r="FNV74" s="262"/>
      <c r="FNW74" s="262"/>
      <c r="FNX74" s="262"/>
      <c r="FNY74" s="350"/>
      <c r="FNZ74" s="262"/>
      <c r="FOA74" s="262"/>
      <c r="FOB74" s="262"/>
      <c r="FOC74" s="262"/>
      <c r="FOD74" s="262"/>
      <c r="FOE74" s="262"/>
      <c r="FOF74" s="262"/>
      <c r="FOG74" s="262"/>
      <c r="FOH74" s="262"/>
      <c r="FOI74" s="1740"/>
      <c r="FOJ74" s="1740"/>
      <c r="FOK74" s="1740"/>
      <c r="FOL74" s="349"/>
      <c r="FOM74" s="262"/>
      <c r="FON74" s="262"/>
      <c r="FOO74" s="262"/>
      <c r="FOP74" s="350"/>
      <c r="FOQ74" s="262"/>
      <c r="FOR74" s="262"/>
      <c r="FOS74" s="262"/>
      <c r="FOT74" s="262"/>
      <c r="FOU74" s="262"/>
      <c r="FOV74" s="262"/>
      <c r="FOW74" s="262"/>
      <c r="FOX74" s="262"/>
      <c r="FOY74" s="262"/>
      <c r="FOZ74" s="1740"/>
      <c r="FPA74" s="1740"/>
      <c r="FPB74" s="1740"/>
      <c r="FPC74" s="349"/>
      <c r="FPD74" s="262"/>
      <c r="FPE74" s="262"/>
      <c r="FPF74" s="262"/>
      <c r="FPG74" s="350"/>
      <c r="FPH74" s="262"/>
      <c r="FPI74" s="262"/>
      <c r="FPJ74" s="262"/>
      <c r="FPK74" s="262"/>
      <c r="FPL74" s="262"/>
      <c r="FPM74" s="262"/>
      <c r="FPN74" s="262"/>
      <c r="FPO74" s="262"/>
      <c r="FPP74" s="262"/>
      <c r="FPQ74" s="1740"/>
      <c r="FPR74" s="1740"/>
      <c r="FPS74" s="1740"/>
      <c r="FPT74" s="349"/>
      <c r="FPU74" s="262"/>
      <c r="FPV74" s="262"/>
      <c r="FPW74" s="262"/>
      <c r="FPX74" s="350"/>
      <c r="FPY74" s="262"/>
      <c r="FPZ74" s="262"/>
      <c r="FQA74" s="262"/>
      <c r="FQB74" s="262"/>
      <c r="FQC74" s="262"/>
      <c r="FQD74" s="262"/>
      <c r="FQE74" s="262"/>
      <c r="FQF74" s="262"/>
      <c r="FQG74" s="262"/>
      <c r="FQH74" s="1740"/>
      <c r="FQI74" s="1740"/>
      <c r="FQJ74" s="1740"/>
      <c r="FQK74" s="349"/>
      <c r="FQL74" s="262"/>
      <c r="FQM74" s="262"/>
      <c r="FQN74" s="262"/>
      <c r="FQO74" s="350"/>
      <c r="FQP74" s="262"/>
      <c r="FQQ74" s="262"/>
      <c r="FQR74" s="262"/>
      <c r="FQS74" s="262"/>
      <c r="FQT74" s="262"/>
      <c r="FQU74" s="262"/>
      <c r="FQV74" s="262"/>
      <c r="FQW74" s="262"/>
      <c r="FQX74" s="262"/>
      <c r="FQY74" s="1740"/>
      <c r="FQZ74" s="1740"/>
      <c r="FRA74" s="1740"/>
      <c r="FRB74" s="349"/>
      <c r="FRC74" s="262"/>
      <c r="FRD74" s="262"/>
      <c r="FRE74" s="262"/>
      <c r="FRF74" s="350"/>
      <c r="FRG74" s="262"/>
      <c r="FRH74" s="262"/>
      <c r="FRI74" s="262"/>
      <c r="FRJ74" s="262"/>
      <c r="FRK74" s="262"/>
      <c r="FRL74" s="262"/>
      <c r="FRM74" s="262"/>
      <c r="FRN74" s="262"/>
      <c r="FRO74" s="262"/>
      <c r="FRP74" s="1740"/>
      <c r="FRQ74" s="1740"/>
      <c r="FRR74" s="1740"/>
      <c r="FRS74" s="349"/>
      <c r="FRT74" s="262"/>
      <c r="FRU74" s="262"/>
      <c r="FRV74" s="262"/>
      <c r="FRW74" s="350"/>
      <c r="FRX74" s="262"/>
      <c r="FRY74" s="262"/>
      <c r="FRZ74" s="262"/>
      <c r="FSA74" s="262"/>
      <c r="FSB74" s="262"/>
      <c r="FSC74" s="262"/>
      <c r="FSD74" s="262"/>
      <c r="FSE74" s="262"/>
      <c r="FSF74" s="262"/>
      <c r="FSG74" s="1740"/>
      <c r="FSH74" s="1740"/>
      <c r="FSI74" s="1740"/>
      <c r="FSJ74" s="349"/>
      <c r="FSK74" s="262"/>
      <c r="FSL74" s="262"/>
      <c r="FSM74" s="262"/>
      <c r="FSN74" s="350"/>
      <c r="FSO74" s="262"/>
      <c r="FSP74" s="262"/>
      <c r="FSQ74" s="262"/>
      <c r="FSR74" s="262"/>
      <c r="FSS74" s="262"/>
      <c r="FST74" s="262"/>
      <c r="FSU74" s="262"/>
      <c r="FSV74" s="262"/>
      <c r="FSW74" s="262"/>
      <c r="FSX74" s="1740"/>
      <c r="FSY74" s="1740"/>
      <c r="FSZ74" s="1740"/>
      <c r="FTA74" s="349"/>
      <c r="FTB74" s="262"/>
      <c r="FTC74" s="262"/>
      <c r="FTD74" s="262"/>
      <c r="FTE74" s="350"/>
      <c r="FTF74" s="262"/>
      <c r="FTG74" s="262"/>
      <c r="FTH74" s="262"/>
      <c r="FTI74" s="262"/>
      <c r="FTJ74" s="262"/>
      <c r="FTK74" s="262"/>
      <c r="FTL74" s="262"/>
      <c r="FTM74" s="262"/>
      <c r="FTN74" s="262"/>
      <c r="FTO74" s="1740"/>
      <c r="FTP74" s="1740"/>
      <c r="FTQ74" s="1740"/>
      <c r="FTR74" s="349"/>
      <c r="FTS74" s="262"/>
      <c r="FTT74" s="262"/>
      <c r="FTU74" s="262"/>
      <c r="FTV74" s="350"/>
      <c r="FTW74" s="262"/>
      <c r="FTX74" s="262"/>
      <c r="FTY74" s="262"/>
      <c r="FTZ74" s="262"/>
      <c r="FUA74" s="262"/>
      <c r="FUB74" s="262"/>
      <c r="FUC74" s="262"/>
      <c r="FUD74" s="262"/>
      <c r="FUE74" s="262"/>
      <c r="FUF74" s="1740"/>
      <c r="FUG74" s="1740"/>
      <c r="FUH74" s="1740"/>
      <c r="FUI74" s="349"/>
      <c r="FUJ74" s="262"/>
      <c r="FUK74" s="262"/>
      <c r="FUL74" s="262"/>
      <c r="FUM74" s="350"/>
      <c r="FUN74" s="262"/>
      <c r="FUO74" s="262"/>
      <c r="FUP74" s="262"/>
      <c r="FUQ74" s="262"/>
      <c r="FUR74" s="262"/>
      <c r="FUS74" s="262"/>
      <c r="FUT74" s="262"/>
      <c r="FUU74" s="262"/>
      <c r="FUV74" s="262"/>
      <c r="FUW74" s="1740"/>
      <c r="FUX74" s="1740"/>
      <c r="FUY74" s="1740"/>
      <c r="FUZ74" s="349"/>
      <c r="FVA74" s="262"/>
      <c r="FVB74" s="262"/>
      <c r="FVC74" s="262"/>
      <c r="FVD74" s="350"/>
      <c r="FVE74" s="262"/>
      <c r="FVF74" s="262"/>
      <c r="FVG74" s="262"/>
      <c r="FVH74" s="262"/>
      <c r="FVI74" s="262"/>
      <c r="FVJ74" s="262"/>
      <c r="FVK74" s="262"/>
      <c r="FVL74" s="262"/>
      <c r="FVM74" s="262"/>
      <c r="FVN74" s="1740"/>
      <c r="FVO74" s="1740"/>
      <c r="FVP74" s="1740"/>
      <c r="FVQ74" s="349"/>
      <c r="FVR74" s="262"/>
      <c r="FVS74" s="262"/>
      <c r="FVT74" s="262"/>
      <c r="FVU74" s="350"/>
      <c r="FVV74" s="262"/>
      <c r="FVW74" s="262"/>
      <c r="FVX74" s="262"/>
      <c r="FVY74" s="262"/>
      <c r="FVZ74" s="262"/>
      <c r="FWA74" s="262"/>
      <c r="FWB74" s="262"/>
      <c r="FWC74" s="262"/>
      <c r="FWD74" s="262"/>
      <c r="FWE74" s="1740"/>
      <c r="FWF74" s="1740"/>
      <c r="FWG74" s="1740"/>
      <c r="FWH74" s="349"/>
      <c r="FWI74" s="262"/>
      <c r="FWJ74" s="262"/>
      <c r="FWK74" s="262"/>
      <c r="FWL74" s="350"/>
      <c r="FWM74" s="262"/>
      <c r="FWN74" s="262"/>
      <c r="FWO74" s="262"/>
      <c r="FWP74" s="262"/>
      <c r="FWQ74" s="262"/>
      <c r="FWR74" s="262"/>
      <c r="FWS74" s="262"/>
      <c r="FWT74" s="262"/>
      <c r="FWU74" s="262"/>
      <c r="FWV74" s="1740"/>
      <c r="FWW74" s="1740"/>
      <c r="FWX74" s="1740"/>
      <c r="FWY74" s="349"/>
      <c r="FWZ74" s="262"/>
      <c r="FXA74" s="262"/>
      <c r="FXB74" s="262"/>
      <c r="FXC74" s="350"/>
      <c r="FXD74" s="262"/>
      <c r="FXE74" s="262"/>
      <c r="FXF74" s="262"/>
      <c r="FXG74" s="262"/>
      <c r="FXH74" s="262"/>
      <c r="FXI74" s="262"/>
      <c r="FXJ74" s="262"/>
      <c r="FXK74" s="262"/>
      <c r="FXL74" s="262"/>
      <c r="FXM74" s="1740"/>
      <c r="FXN74" s="1740"/>
      <c r="FXO74" s="1740"/>
      <c r="FXP74" s="349"/>
      <c r="FXQ74" s="262"/>
      <c r="FXR74" s="262"/>
      <c r="FXS74" s="262"/>
      <c r="FXT74" s="350"/>
      <c r="FXU74" s="262"/>
      <c r="FXV74" s="262"/>
      <c r="FXW74" s="262"/>
      <c r="FXX74" s="262"/>
      <c r="FXY74" s="262"/>
      <c r="FXZ74" s="262"/>
      <c r="FYA74" s="262"/>
      <c r="FYB74" s="262"/>
      <c r="FYC74" s="262"/>
      <c r="FYD74" s="1740"/>
      <c r="FYE74" s="1740"/>
      <c r="FYF74" s="1740"/>
      <c r="FYG74" s="349"/>
      <c r="FYH74" s="262"/>
      <c r="FYI74" s="262"/>
      <c r="FYJ74" s="262"/>
      <c r="FYK74" s="350"/>
      <c r="FYL74" s="262"/>
      <c r="FYM74" s="262"/>
      <c r="FYN74" s="262"/>
      <c r="FYO74" s="262"/>
      <c r="FYP74" s="262"/>
      <c r="FYQ74" s="262"/>
      <c r="FYR74" s="262"/>
      <c r="FYS74" s="262"/>
      <c r="FYT74" s="262"/>
      <c r="FYU74" s="1740"/>
      <c r="FYV74" s="1740"/>
      <c r="FYW74" s="1740"/>
      <c r="FYX74" s="349"/>
      <c r="FYY74" s="262"/>
      <c r="FYZ74" s="262"/>
      <c r="FZA74" s="262"/>
      <c r="FZB74" s="350"/>
      <c r="FZC74" s="262"/>
      <c r="FZD74" s="262"/>
      <c r="FZE74" s="262"/>
      <c r="FZF74" s="262"/>
      <c r="FZG74" s="262"/>
      <c r="FZH74" s="262"/>
      <c r="FZI74" s="262"/>
      <c r="FZJ74" s="262"/>
      <c r="FZK74" s="262"/>
      <c r="FZL74" s="1740"/>
      <c r="FZM74" s="1740"/>
      <c r="FZN74" s="1740"/>
      <c r="FZO74" s="349"/>
      <c r="FZP74" s="262"/>
      <c r="FZQ74" s="262"/>
      <c r="FZR74" s="262"/>
      <c r="FZS74" s="350"/>
      <c r="FZT74" s="262"/>
      <c r="FZU74" s="262"/>
      <c r="FZV74" s="262"/>
      <c r="FZW74" s="262"/>
      <c r="FZX74" s="262"/>
      <c r="FZY74" s="262"/>
      <c r="FZZ74" s="262"/>
      <c r="GAA74" s="262"/>
      <c r="GAB74" s="262"/>
      <c r="GAC74" s="1740"/>
      <c r="GAD74" s="1740"/>
      <c r="GAE74" s="1740"/>
      <c r="GAF74" s="349"/>
      <c r="GAG74" s="262"/>
      <c r="GAH74" s="262"/>
      <c r="GAI74" s="262"/>
      <c r="GAJ74" s="350"/>
      <c r="GAK74" s="262"/>
      <c r="GAL74" s="262"/>
      <c r="GAM74" s="262"/>
      <c r="GAN74" s="262"/>
      <c r="GAO74" s="262"/>
      <c r="GAP74" s="262"/>
      <c r="GAQ74" s="262"/>
      <c r="GAR74" s="262"/>
      <c r="GAS74" s="262"/>
      <c r="GAT74" s="1740"/>
      <c r="GAU74" s="1740"/>
      <c r="GAV74" s="1740"/>
      <c r="GAW74" s="349"/>
      <c r="GAX74" s="262"/>
      <c r="GAY74" s="262"/>
      <c r="GAZ74" s="262"/>
      <c r="GBA74" s="350"/>
      <c r="GBB74" s="262"/>
      <c r="GBC74" s="262"/>
      <c r="GBD74" s="262"/>
      <c r="GBE74" s="262"/>
      <c r="GBF74" s="262"/>
      <c r="GBG74" s="262"/>
      <c r="GBH74" s="262"/>
      <c r="GBI74" s="262"/>
      <c r="GBJ74" s="262"/>
      <c r="GBK74" s="1740"/>
      <c r="GBL74" s="1740"/>
      <c r="GBM74" s="1740"/>
      <c r="GBN74" s="349"/>
      <c r="GBO74" s="262"/>
      <c r="GBP74" s="262"/>
      <c r="GBQ74" s="262"/>
      <c r="GBR74" s="350"/>
      <c r="GBS74" s="262"/>
      <c r="GBT74" s="262"/>
      <c r="GBU74" s="262"/>
      <c r="GBV74" s="262"/>
      <c r="GBW74" s="262"/>
      <c r="GBX74" s="262"/>
      <c r="GBY74" s="262"/>
      <c r="GBZ74" s="262"/>
      <c r="GCA74" s="262"/>
      <c r="GCB74" s="1740"/>
      <c r="GCC74" s="1740"/>
      <c r="GCD74" s="1740"/>
      <c r="GCE74" s="349"/>
      <c r="GCF74" s="262"/>
      <c r="GCG74" s="262"/>
      <c r="GCH74" s="262"/>
      <c r="GCI74" s="350"/>
      <c r="GCJ74" s="262"/>
      <c r="GCK74" s="262"/>
      <c r="GCL74" s="262"/>
      <c r="GCM74" s="262"/>
      <c r="GCN74" s="262"/>
      <c r="GCO74" s="262"/>
      <c r="GCP74" s="262"/>
      <c r="GCQ74" s="262"/>
      <c r="GCR74" s="262"/>
      <c r="GCS74" s="1740"/>
      <c r="GCT74" s="1740"/>
      <c r="GCU74" s="1740"/>
      <c r="GCV74" s="349"/>
      <c r="GCW74" s="262"/>
      <c r="GCX74" s="262"/>
      <c r="GCY74" s="262"/>
      <c r="GCZ74" s="350"/>
      <c r="GDA74" s="262"/>
      <c r="GDB74" s="262"/>
      <c r="GDC74" s="262"/>
      <c r="GDD74" s="262"/>
      <c r="GDE74" s="262"/>
      <c r="GDF74" s="262"/>
      <c r="GDG74" s="262"/>
      <c r="GDH74" s="262"/>
      <c r="GDI74" s="262"/>
      <c r="GDJ74" s="1740"/>
      <c r="GDK74" s="1740"/>
      <c r="GDL74" s="1740"/>
      <c r="GDM74" s="349"/>
      <c r="GDN74" s="262"/>
      <c r="GDO74" s="262"/>
      <c r="GDP74" s="262"/>
      <c r="GDQ74" s="350"/>
      <c r="GDR74" s="262"/>
      <c r="GDS74" s="262"/>
      <c r="GDT74" s="262"/>
      <c r="GDU74" s="262"/>
      <c r="GDV74" s="262"/>
      <c r="GDW74" s="262"/>
      <c r="GDX74" s="262"/>
      <c r="GDY74" s="262"/>
      <c r="GDZ74" s="262"/>
      <c r="GEA74" s="1740"/>
      <c r="GEB74" s="1740"/>
      <c r="GEC74" s="1740"/>
      <c r="GED74" s="349"/>
      <c r="GEE74" s="262"/>
      <c r="GEF74" s="262"/>
      <c r="GEG74" s="262"/>
      <c r="GEH74" s="350"/>
      <c r="GEI74" s="262"/>
      <c r="GEJ74" s="262"/>
      <c r="GEK74" s="262"/>
      <c r="GEL74" s="262"/>
      <c r="GEM74" s="262"/>
      <c r="GEN74" s="262"/>
      <c r="GEO74" s="262"/>
      <c r="GEP74" s="262"/>
      <c r="GEQ74" s="262"/>
      <c r="GER74" s="1740"/>
      <c r="GES74" s="1740"/>
      <c r="GET74" s="1740"/>
      <c r="GEU74" s="349"/>
      <c r="GEV74" s="262"/>
      <c r="GEW74" s="262"/>
      <c r="GEX74" s="262"/>
      <c r="GEY74" s="350"/>
      <c r="GEZ74" s="262"/>
      <c r="GFA74" s="262"/>
      <c r="GFB74" s="262"/>
      <c r="GFC74" s="262"/>
      <c r="GFD74" s="262"/>
      <c r="GFE74" s="262"/>
      <c r="GFF74" s="262"/>
      <c r="GFG74" s="262"/>
      <c r="GFH74" s="262"/>
      <c r="GFI74" s="1740"/>
      <c r="GFJ74" s="1740"/>
      <c r="GFK74" s="1740"/>
      <c r="GFL74" s="349"/>
      <c r="GFM74" s="262"/>
      <c r="GFN74" s="262"/>
      <c r="GFO74" s="262"/>
      <c r="GFP74" s="350"/>
      <c r="GFQ74" s="262"/>
      <c r="GFR74" s="262"/>
      <c r="GFS74" s="262"/>
      <c r="GFT74" s="262"/>
      <c r="GFU74" s="262"/>
      <c r="GFV74" s="262"/>
      <c r="GFW74" s="262"/>
      <c r="GFX74" s="262"/>
      <c r="GFY74" s="262"/>
      <c r="GFZ74" s="1740"/>
      <c r="GGA74" s="1740"/>
      <c r="GGB74" s="1740"/>
      <c r="GGC74" s="349"/>
      <c r="GGD74" s="262"/>
      <c r="GGE74" s="262"/>
      <c r="GGF74" s="262"/>
      <c r="GGG74" s="350"/>
      <c r="GGH74" s="262"/>
      <c r="GGI74" s="262"/>
      <c r="GGJ74" s="262"/>
      <c r="GGK74" s="262"/>
      <c r="GGL74" s="262"/>
      <c r="GGM74" s="262"/>
      <c r="GGN74" s="262"/>
      <c r="GGO74" s="262"/>
      <c r="GGP74" s="262"/>
      <c r="GGQ74" s="1740"/>
      <c r="GGR74" s="1740"/>
      <c r="GGS74" s="1740"/>
      <c r="GGT74" s="349"/>
      <c r="GGU74" s="262"/>
      <c r="GGV74" s="262"/>
      <c r="GGW74" s="262"/>
      <c r="GGX74" s="350"/>
      <c r="GGY74" s="262"/>
      <c r="GGZ74" s="262"/>
      <c r="GHA74" s="262"/>
      <c r="GHB74" s="262"/>
      <c r="GHC74" s="262"/>
      <c r="GHD74" s="262"/>
      <c r="GHE74" s="262"/>
      <c r="GHF74" s="262"/>
      <c r="GHG74" s="262"/>
      <c r="GHH74" s="1740"/>
      <c r="GHI74" s="1740"/>
      <c r="GHJ74" s="1740"/>
      <c r="GHK74" s="349"/>
      <c r="GHL74" s="262"/>
      <c r="GHM74" s="262"/>
      <c r="GHN74" s="262"/>
      <c r="GHO74" s="350"/>
      <c r="GHP74" s="262"/>
      <c r="GHQ74" s="262"/>
      <c r="GHR74" s="262"/>
      <c r="GHS74" s="262"/>
      <c r="GHT74" s="262"/>
      <c r="GHU74" s="262"/>
      <c r="GHV74" s="262"/>
      <c r="GHW74" s="262"/>
      <c r="GHX74" s="262"/>
      <c r="GHY74" s="1740"/>
      <c r="GHZ74" s="1740"/>
      <c r="GIA74" s="1740"/>
      <c r="GIB74" s="349"/>
      <c r="GIC74" s="262"/>
      <c r="GID74" s="262"/>
      <c r="GIE74" s="262"/>
      <c r="GIF74" s="350"/>
      <c r="GIG74" s="262"/>
      <c r="GIH74" s="262"/>
      <c r="GII74" s="262"/>
      <c r="GIJ74" s="262"/>
      <c r="GIK74" s="262"/>
      <c r="GIL74" s="262"/>
      <c r="GIM74" s="262"/>
      <c r="GIN74" s="262"/>
      <c r="GIO74" s="262"/>
      <c r="GIP74" s="1740"/>
      <c r="GIQ74" s="1740"/>
      <c r="GIR74" s="1740"/>
      <c r="GIS74" s="349"/>
      <c r="GIT74" s="262"/>
      <c r="GIU74" s="262"/>
      <c r="GIV74" s="262"/>
      <c r="GIW74" s="350"/>
      <c r="GIX74" s="262"/>
      <c r="GIY74" s="262"/>
      <c r="GIZ74" s="262"/>
      <c r="GJA74" s="262"/>
      <c r="GJB74" s="262"/>
      <c r="GJC74" s="262"/>
      <c r="GJD74" s="262"/>
      <c r="GJE74" s="262"/>
      <c r="GJF74" s="262"/>
      <c r="GJG74" s="1740"/>
      <c r="GJH74" s="1740"/>
      <c r="GJI74" s="1740"/>
      <c r="GJJ74" s="349"/>
      <c r="GJK74" s="262"/>
      <c r="GJL74" s="262"/>
      <c r="GJM74" s="262"/>
      <c r="GJN74" s="350"/>
      <c r="GJO74" s="262"/>
      <c r="GJP74" s="262"/>
      <c r="GJQ74" s="262"/>
      <c r="GJR74" s="262"/>
      <c r="GJS74" s="262"/>
      <c r="GJT74" s="262"/>
      <c r="GJU74" s="262"/>
      <c r="GJV74" s="262"/>
      <c r="GJW74" s="262"/>
      <c r="GJX74" s="1740"/>
      <c r="GJY74" s="1740"/>
      <c r="GJZ74" s="1740"/>
      <c r="GKA74" s="349"/>
      <c r="GKB74" s="262"/>
      <c r="GKC74" s="262"/>
      <c r="GKD74" s="262"/>
      <c r="GKE74" s="350"/>
      <c r="GKF74" s="262"/>
      <c r="GKG74" s="262"/>
      <c r="GKH74" s="262"/>
      <c r="GKI74" s="262"/>
      <c r="GKJ74" s="262"/>
      <c r="GKK74" s="262"/>
      <c r="GKL74" s="262"/>
      <c r="GKM74" s="262"/>
      <c r="GKN74" s="262"/>
      <c r="GKO74" s="1740"/>
      <c r="GKP74" s="1740"/>
      <c r="GKQ74" s="1740"/>
      <c r="GKR74" s="349"/>
      <c r="GKS74" s="262"/>
      <c r="GKT74" s="262"/>
      <c r="GKU74" s="262"/>
      <c r="GKV74" s="350"/>
      <c r="GKW74" s="262"/>
      <c r="GKX74" s="262"/>
      <c r="GKY74" s="262"/>
      <c r="GKZ74" s="262"/>
      <c r="GLA74" s="262"/>
      <c r="GLB74" s="262"/>
      <c r="GLC74" s="262"/>
      <c r="GLD74" s="262"/>
      <c r="GLE74" s="262"/>
      <c r="GLF74" s="1740"/>
      <c r="GLG74" s="1740"/>
      <c r="GLH74" s="1740"/>
      <c r="GLI74" s="349"/>
      <c r="GLJ74" s="262"/>
      <c r="GLK74" s="262"/>
      <c r="GLL74" s="262"/>
      <c r="GLM74" s="350"/>
      <c r="GLN74" s="262"/>
      <c r="GLO74" s="262"/>
      <c r="GLP74" s="262"/>
      <c r="GLQ74" s="262"/>
      <c r="GLR74" s="262"/>
      <c r="GLS74" s="262"/>
      <c r="GLT74" s="262"/>
      <c r="GLU74" s="262"/>
      <c r="GLV74" s="262"/>
      <c r="GLW74" s="1740"/>
      <c r="GLX74" s="1740"/>
      <c r="GLY74" s="1740"/>
      <c r="GLZ74" s="349"/>
      <c r="GMA74" s="262"/>
      <c r="GMB74" s="262"/>
      <c r="GMC74" s="262"/>
      <c r="GMD74" s="350"/>
      <c r="GME74" s="262"/>
      <c r="GMF74" s="262"/>
      <c r="GMG74" s="262"/>
      <c r="GMH74" s="262"/>
      <c r="GMI74" s="262"/>
      <c r="GMJ74" s="262"/>
      <c r="GMK74" s="262"/>
      <c r="GML74" s="262"/>
      <c r="GMM74" s="262"/>
      <c r="GMN74" s="1740"/>
      <c r="GMO74" s="1740"/>
      <c r="GMP74" s="1740"/>
      <c r="GMQ74" s="349"/>
      <c r="GMR74" s="262"/>
      <c r="GMS74" s="262"/>
      <c r="GMT74" s="262"/>
      <c r="GMU74" s="350"/>
      <c r="GMV74" s="262"/>
      <c r="GMW74" s="262"/>
      <c r="GMX74" s="262"/>
      <c r="GMY74" s="262"/>
      <c r="GMZ74" s="262"/>
      <c r="GNA74" s="262"/>
      <c r="GNB74" s="262"/>
      <c r="GNC74" s="262"/>
      <c r="GND74" s="262"/>
      <c r="GNE74" s="1740"/>
      <c r="GNF74" s="1740"/>
      <c r="GNG74" s="1740"/>
      <c r="GNH74" s="349"/>
      <c r="GNI74" s="262"/>
      <c r="GNJ74" s="262"/>
      <c r="GNK74" s="262"/>
      <c r="GNL74" s="350"/>
      <c r="GNM74" s="262"/>
      <c r="GNN74" s="262"/>
      <c r="GNO74" s="262"/>
      <c r="GNP74" s="262"/>
      <c r="GNQ74" s="262"/>
      <c r="GNR74" s="262"/>
      <c r="GNS74" s="262"/>
      <c r="GNT74" s="262"/>
      <c r="GNU74" s="262"/>
      <c r="GNV74" s="1740"/>
      <c r="GNW74" s="1740"/>
      <c r="GNX74" s="1740"/>
      <c r="GNY74" s="349"/>
      <c r="GNZ74" s="262"/>
      <c r="GOA74" s="262"/>
      <c r="GOB74" s="262"/>
      <c r="GOC74" s="350"/>
      <c r="GOD74" s="262"/>
      <c r="GOE74" s="262"/>
      <c r="GOF74" s="262"/>
      <c r="GOG74" s="262"/>
      <c r="GOH74" s="262"/>
      <c r="GOI74" s="262"/>
      <c r="GOJ74" s="262"/>
      <c r="GOK74" s="262"/>
      <c r="GOL74" s="262"/>
      <c r="GOM74" s="1740"/>
      <c r="GON74" s="1740"/>
      <c r="GOO74" s="1740"/>
      <c r="GOP74" s="349"/>
      <c r="GOQ74" s="262"/>
      <c r="GOR74" s="262"/>
      <c r="GOS74" s="262"/>
      <c r="GOT74" s="350"/>
      <c r="GOU74" s="262"/>
      <c r="GOV74" s="262"/>
      <c r="GOW74" s="262"/>
      <c r="GOX74" s="262"/>
      <c r="GOY74" s="262"/>
      <c r="GOZ74" s="262"/>
      <c r="GPA74" s="262"/>
      <c r="GPB74" s="262"/>
      <c r="GPC74" s="262"/>
      <c r="GPD74" s="1740"/>
      <c r="GPE74" s="1740"/>
      <c r="GPF74" s="1740"/>
      <c r="GPG74" s="349"/>
      <c r="GPH74" s="262"/>
      <c r="GPI74" s="262"/>
      <c r="GPJ74" s="262"/>
      <c r="GPK74" s="350"/>
      <c r="GPL74" s="262"/>
      <c r="GPM74" s="262"/>
      <c r="GPN74" s="262"/>
      <c r="GPO74" s="262"/>
      <c r="GPP74" s="262"/>
      <c r="GPQ74" s="262"/>
      <c r="GPR74" s="262"/>
      <c r="GPS74" s="262"/>
      <c r="GPT74" s="262"/>
      <c r="GPU74" s="1740"/>
      <c r="GPV74" s="1740"/>
      <c r="GPW74" s="1740"/>
      <c r="GPX74" s="349"/>
      <c r="GPY74" s="262"/>
      <c r="GPZ74" s="262"/>
      <c r="GQA74" s="262"/>
      <c r="GQB74" s="350"/>
      <c r="GQC74" s="262"/>
      <c r="GQD74" s="262"/>
      <c r="GQE74" s="262"/>
      <c r="GQF74" s="262"/>
      <c r="GQG74" s="262"/>
      <c r="GQH74" s="262"/>
      <c r="GQI74" s="262"/>
      <c r="GQJ74" s="262"/>
      <c r="GQK74" s="262"/>
      <c r="GQL74" s="1740"/>
      <c r="GQM74" s="1740"/>
      <c r="GQN74" s="1740"/>
      <c r="GQO74" s="349"/>
      <c r="GQP74" s="262"/>
      <c r="GQQ74" s="262"/>
      <c r="GQR74" s="262"/>
      <c r="GQS74" s="350"/>
      <c r="GQT74" s="262"/>
      <c r="GQU74" s="262"/>
      <c r="GQV74" s="262"/>
      <c r="GQW74" s="262"/>
      <c r="GQX74" s="262"/>
      <c r="GQY74" s="262"/>
      <c r="GQZ74" s="262"/>
      <c r="GRA74" s="262"/>
      <c r="GRB74" s="262"/>
      <c r="GRC74" s="1740"/>
      <c r="GRD74" s="1740"/>
      <c r="GRE74" s="1740"/>
      <c r="GRF74" s="349"/>
      <c r="GRG74" s="262"/>
      <c r="GRH74" s="262"/>
      <c r="GRI74" s="262"/>
      <c r="GRJ74" s="350"/>
      <c r="GRK74" s="262"/>
      <c r="GRL74" s="262"/>
      <c r="GRM74" s="262"/>
      <c r="GRN74" s="262"/>
      <c r="GRO74" s="262"/>
      <c r="GRP74" s="262"/>
      <c r="GRQ74" s="262"/>
      <c r="GRR74" s="262"/>
      <c r="GRS74" s="262"/>
      <c r="GRT74" s="1740"/>
      <c r="GRU74" s="1740"/>
      <c r="GRV74" s="1740"/>
      <c r="GRW74" s="349"/>
      <c r="GRX74" s="262"/>
      <c r="GRY74" s="262"/>
      <c r="GRZ74" s="262"/>
      <c r="GSA74" s="350"/>
      <c r="GSB74" s="262"/>
      <c r="GSC74" s="262"/>
      <c r="GSD74" s="262"/>
      <c r="GSE74" s="262"/>
      <c r="GSF74" s="262"/>
      <c r="GSG74" s="262"/>
      <c r="GSH74" s="262"/>
      <c r="GSI74" s="262"/>
      <c r="GSJ74" s="262"/>
      <c r="GSK74" s="1740"/>
      <c r="GSL74" s="1740"/>
      <c r="GSM74" s="1740"/>
      <c r="GSN74" s="349"/>
      <c r="GSO74" s="262"/>
      <c r="GSP74" s="262"/>
      <c r="GSQ74" s="262"/>
      <c r="GSR74" s="350"/>
      <c r="GSS74" s="262"/>
      <c r="GST74" s="262"/>
      <c r="GSU74" s="262"/>
      <c r="GSV74" s="262"/>
      <c r="GSW74" s="262"/>
      <c r="GSX74" s="262"/>
      <c r="GSY74" s="262"/>
      <c r="GSZ74" s="262"/>
      <c r="GTA74" s="262"/>
      <c r="GTB74" s="1740"/>
      <c r="GTC74" s="1740"/>
      <c r="GTD74" s="1740"/>
      <c r="GTE74" s="349"/>
      <c r="GTF74" s="262"/>
      <c r="GTG74" s="262"/>
      <c r="GTH74" s="262"/>
      <c r="GTI74" s="350"/>
      <c r="GTJ74" s="262"/>
      <c r="GTK74" s="262"/>
      <c r="GTL74" s="262"/>
      <c r="GTM74" s="262"/>
      <c r="GTN74" s="262"/>
      <c r="GTO74" s="262"/>
      <c r="GTP74" s="262"/>
      <c r="GTQ74" s="262"/>
      <c r="GTR74" s="262"/>
      <c r="GTS74" s="1740"/>
      <c r="GTT74" s="1740"/>
      <c r="GTU74" s="1740"/>
      <c r="GTV74" s="349"/>
      <c r="GTW74" s="262"/>
      <c r="GTX74" s="262"/>
      <c r="GTY74" s="262"/>
      <c r="GTZ74" s="350"/>
      <c r="GUA74" s="262"/>
      <c r="GUB74" s="262"/>
      <c r="GUC74" s="262"/>
      <c r="GUD74" s="262"/>
      <c r="GUE74" s="262"/>
      <c r="GUF74" s="262"/>
      <c r="GUG74" s="262"/>
      <c r="GUH74" s="262"/>
      <c r="GUI74" s="262"/>
      <c r="GUJ74" s="1740"/>
      <c r="GUK74" s="1740"/>
      <c r="GUL74" s="1740"/>
      <c r="GUM74" s="349"/>
      <c r="GUN74" s="262"/>
      <c r="GUO74" s="262"/>
      <c r="GUP74" s="262"/>
      <c r="GUQ74" s="350"/>
      <c r="GUR74" s="262"/>
      <c r="GUS74" s="262"/>
      <c r="GUT74" s="262"/>
      <c r="GUU74" s="262"/>
      <c r="GUV74" s="262"/>
      <c r="GUW74" s="262"/>
      <c r="GUX74" s="262"/>
      <c r="GUY74" s="262"/>
      <c r="GUZ74" s="262"/>
      <c r="GVA74" s="1740"/>
      <c r="GVB74" s="1740"/>
      <c r="GVC74" s="1740"/>
      <c r="GVD74" s="349"/>
      <c r="GVE74" s="262"/>
      <c r="GVF74" s="262"/>
      <c r="GVG74" s="262"/>
      <c r="GVH74" s="350"/>
      <c r="GVI74" s="262"/>
      <c r="GVJ74" s="262"/>
      <c r="GVK74" s="262"/>
      <c r="GVL74" s="262"/>
      <c r="GVM74" s="262"/>
      <c r="GVN74" s="262"/>
      <c r="GVO74" s="262"/>
      <c r="GVP74" s="262"/>
      <c r="GVQ74" s="262"/>
      <c r="GVR74" s="1740"/>
      <c r="GVS74" s="1740"/>
      <c r="GVT74" s="1740"/>
      <c r="GVU74" s="349"/>
      <c r="GVV74" s="262"/>
      <c r="GVW74" s="262"/>
      <c r="GVX74" s="262"/>
      <c r="GVY74" s="350"/>
      <c r="GVZ74" s="262"/>
      <c r="GWA74" s="262"/>
      <c r="GWB74" s="262"/>
      <c r="GWC74" s="262"/>
      <c r="GWD74" s="262"/>
      <c r="GWE74" s="262"/>
      <c r="GWF74" s="262"/>
      <c r="GWG74" s="262"/>
      <c r="GWH74" s="262"/>
      <c r="GWI74" s="1740"/>
      <c r="GWJ74" s="1740"/>
      <c r="GWK74" s="1740"/>
      <c r="GWL74" s="349"/>
      <c r="GWM74" s="262"/>
      <c r="GWN74" s="262"/>
      <c r="GWO74" s="262"/>
      <c r="GWP74" s="350"/>
      <c r="GWQ74" s="262"/>
      <c r="GWR74" s="262"/>
      <c r="GWS74" s="262"/>
      <c r="GWT74" s="262"/>
      <c r="GWU74" s="262"/>
      <c r="GWV74" s="262"/>
      <c r="GWW74" s="262"/>
      <c r="GWX74" s="262"/>
      <c r="GWY74" s="262"/>
      <c r="GWZ74" s="1740"/>
      <c r="GXA74" s="1740"/>
      <c r="GXB74" s="1740"/>
      <c r="GXC74" s="349"/>
      <c r="GXD74" s="262"/>
      <c r="GXE74" s="262"/>
      <c r="GXF74" s="262"/>
      <c r="GXG74" s="350"/>
      <c r="GXH74" s="262"/>
      <c r="GXI74" s="262"/>
      <c r="GXJ74" s="262"/>
      <c r="GXK74" s="262"/>
      <c r="GXL74" s="262"/>
      <c r="GXM74" s="262"/>
      <c r="GXN74" s="262"/>
      <c r="GXO74" s="262"/>
      <c r="GXP74" s="262"/>
      <c r="GXQ74" s="1740"/>
      <c r="GXR74" s="1740"/>
      <c r="GXS74" s="1740"/>
      <c r="GXT74" s="349"/>
      <c r="GXU74" s="262"/>
      <c r="GXV74" s="262"/>
      <c r="GXW74" s="262"/>
      <c r="GXX74" s="350"/>
      <c r="GXY74" s="262"/>
      <c r="GXZ74" s="262"/>
      <c r="GYA74" s="262"/>
      <c r="GYB74" s="262"/>
      <c r="GYC74" s="262"/>
      <c r="GYD74" s="262"/>
      <c r="GYE74" s="262"/>
      <c r="GYF74" s="262"/>
      <c r="GYG74" s="262"/>
      <c r="GYH74" s="1740"/>
      <c r="GYI74" s="1740"/>
      <c r="GYJ74" s="1740"/>
      <c r="GYK74" s="349"/>
      <c r="GYL74" s="262"/>
      <c r="GYM74" s="262"/>
      <c r="GYN74" s="262"/>
      <c r="GYO74" s="350"/>
      <c r="GYP74" s="262"/>
      <c r="GYQ74" s="262"/>
      <c r="GYR74" s="262"/>
      <c r="GYS74" s="262"/>
      <c r="GYT74" s="262"/>
      <c r="GYU74" s="262"/>
      <c r="GYV74" s="262"/>
      <c r="GYW74" s="262"/>
      <c r="GYX74" s="262"/>
      <c r="GYY74" s="1740"/>
      <c r="GYZ74" s="1740"/>
      <c r="GZA74" s="1740"/>
      <c r="GZB74" s="349"/>
      <c r="GZC74" s="262"/>
      <c r="GZD74" s="262"/>
      <c r="GZE74" s="262"/>
      <c r="GZF74" s="350"/>
      <c r="GZG74" s="262"/>
      <c r="GZH74" s="262"/>
      <c r="GZI74" s="262"/>
      <c r="GZJ74" s="262"/>
      <c r="GZK74" s="262"/>
      <c r="GZL74" s="262"/>
      <c r="GZM74" s="262"/>
      <c r="GZN74" s="262"/>
      <c r="GZO74" s="262"/>
      <c r="GZP74" s="1740"/>
      <c r="GZQ74" s="1740"/>
      <c r="GZR74" s="1740"/>
      <c r="GZS74" s="349"/>
      <c r="GZT74" s="262"/>
      <c r="GZU74" s="262"/>
      <c r="GZV74" s="262"/>
      <c r="GZW74" s="350"/>
      <c r="GZX74" s="262"/>
      <c r="GZY74" s="262"/>
      <c r="GZZ74" s="262"/>
      <c r="HAA74" s="262"/>
      <c r="HAB74" s="262"/>
      <c r="HAC74" s="262"/>
      <c r="HAD74" s="262"/>
      <c r="HAE74" s="262"/>
      <c r="HAF74" s="262"/>
      <c r="HAG74" s="1740"/>
      <c r="HAH74" s="1740"/>
      <c r="HAI74" s="1740"/>
      <c r="HAJ74" s="349"/>
      <c r="HAK74" s="262"/>
      <c r="HAL74" s="262"/>
      <c r="HAM74" s="262"/>
      <c r="HAN74" s="350"/>
      <c r="HAO74" s="262"/>
      <c r="HAP74" s="262"/>
      <c r="HAQ74" s="262"/>
      <c r="HAR74" s="262"/>
      <c r="HAS74" s="262"/>
      <c r="HAT74" s="262"/>
      <c r="HAU74" s="262"/>
      <c r="HAV74" s="262"/>
      <c r="HAW74" s="262"/>
      <c r="HAX74" s="1740"/>
      <c r="HAY74" s="1740"/>
      <c r="HAZ74" s="1740"/>
      <c r="HBA74" s="349"/>
      <c r="HBB74" s="262"/>
      <c r="HBC74" s="262"/>
      <c r="HBD74" s="262"/>
      <c r="HBE74" s="350"/>
      <c r="HBF74" s="262"/>
      <c r="HBG74" s="262"/>
      <c r="HBH74" s="262"/>
      <c r="HBI74" s="262"/>
      <c r="HBJ74" s="262"/>
      <c r="HBK74" s="262"/>
      <c r="HBL74" s="262"/>
      <c r="HBM74" s="262"/>
      <c r="HBN74" s="262"/>
      <c r="HBO74" s="1740"/>
      <c r="HBP74" s="1740"/>
      <c r="HBQ74" s="1740"/>
      <c r="HBR74" s="349"/>
      <c r="HBS74" s="262"/>
      <c r="HBT74" s="262"/>
      <c r="HBU74" s="262"/>
      <c r="HBV74" s="350"/>
      <c r="HBW74" s="262"/>
      <c r="HBX74" s="262"/>
      <c r="HBY74" s="262"/>
      <c r="HBZ74" s="262"/>
      <c r="HCA74" s="262"/>
      <c r="HCB74" s="262"/>
      <c r="HCC74" s="262"/>
      <c r="HCD74" s="262"/>
      <c r="HCE74" s="262"/>
      <c r="HCF74" s="1740"/>
      <c r="HCG74" s="1740"/>
      <c r="HCH74" s="1740"/>
      <c r="HCI74" s="349"/>
      <c r="HCJ74" s="262"/>
      <c r="HCK74" s="262"/>
      <c r="HCL74" s="262"/>
      <c r="HCM74" s="350"/>
      <c r="HCN74" s="262"/>
      <c r="HCO74" s="262"/>
      <c r="HCP74" s="262"/>
      <c r="HCQ74" s="262"/>
      <c r="HCR74" s="262"/>
      <c r="HCS74" s="262"/>
      <c r="HCT74" s="262"/>
      <c r="HCU74" s="262"/>
      <c r="HCV74" s="262"/>
      <c r="HCW74" s="1740"/>
      <c r="HCX74" s="1740"/>
      <c r="HCY74" s="1740"/>
      <c r="HCZ74" s="349"/>
      <c r="HDA74" s="262"/>
      <c r="HDB74" s="262"/>
      <c r="HDC74" s="262"/>
      <c r="HDD74" s="350"/>
      <c r="HDE74" s="262"/>
      <c r="HDF74" s="262"/>
      <c r="HDG74" s="262"/>
      <c r="HDH74" s="262"/>
      <c r="HDI74" s="262"/>
      <c r="HDJ74" s="262"/>
      <c r="HDK74" s="262"/>
      <c r="HDL74" s="262"/>
      <c r="HDM74" s="262"/>
      <c r="HDN74" s="1740"/>
      <c r="HDO74" s="1740"/>
      <c r="HDP74" s="1740"/>
      <c r="HDQ74" s="349"/>
      <c r="HDR74" s="262"/>
      <c r="HDS74" s="262"/>
      <c r="HDT74" s="262"/>
      <c r="HDU74" s="350"/>
      <c r="HDV74" s="262"/>
      <c r="HDW74" s="262"/>
      <c r="HDX74" s="262"/>
      <c r="HDY74" s="262"/>
      <c r="HDZ74" s="262"/>
      <c r="HEA74" s="262"/>
      <c r="HEB74" s="262"/>
      <c r="HEC74" s="262"/>
      <c r="HED74" s="262"/>
      <c r="HEE74" s="1740"/>
      <c r="HEF74" s="1740"/>
      <c r="HEG74" s="1740"/>
      <c r="HEH74" s="349"/>
      <c r="HEI74" s="262"/>
      <c r="HEJ74" s="262"/>
      <c r="HEK74" s="262"/>
      <c r="HEL74" s="350"/>
      <c r="HEM74" s="262"/>
      <c r="HEN74" s="262"/>
      <c r="HEO74" s="262"/>
      <c r="HEP74" s="262"/>
      <c r="HEQ74" s="262"/>
      <c r="HER74" s="262"/>
      <c r="HES74" s="262"/>
      <c r="HET74" s="262"/>
      <c r="HEU74" s="262"/>
      <c r="HEV74" s="1740"/>
      <c r="HEW74" s="1740"/>
      <c r="HEX74" s="1740"/>
      <c r="HEY74" s="349"/>
      <c r="HEZ74" s="262"/>
      <c r="HFA74" s="262"/>
      <c r="HFB74" s="262"/>
      <c r="HFC74" s="350"/>
      <c r="HFD74" s="262"/>
      <c r="HFE74" s="262"/>
      <c r="HFF74" s="262"/>
      <c r="HFG74" s="262"/>
      <c r="HFH74" s="262"/>
      <c r="HFI74" s="262"/>
      <c r="HFJ74" s="262"/>
      <c r="HFK74" s="262"/>
      <c r="HFL74" s="262"/>
      <c r="HFM74" s="1740"/>
      <c r="HFN74" s="1740"/>
      <c r="HFO74" s="1740"/>
      <c r="HFP74" s="349"/>
      <c r="HFQ74" s="262"/>
      <c r="HFR74" s="262"/>
      <c r="HFS74" s="262"/>
      <c r="HFT74" s="350"/>
      <c r="HFU74" s="262"/>
      <c r="HFV74" s="262"/>
      <c r="HFW74" s="262"/>
      <c r="HFX74" s="262"/>
      <c r="HFY74" s="262"/>
      <c r="HFZ74" s="262"/>
      <c r="HGA74" s="262"/>
      <c r="HGB74" s="262"/>
      <c r="HGC74" s="262"/>
      <c r="HGD74" s="1740"/>
      <c r="HGE74" s="1740"/>
      <c r="HGF74" s="1740"/>
      <c r="HGG74" s="349"/>
      <c r="HGH74" s="262"/>
      <c r="HGI74" s="262"/>
      <c r="HGJ74" s="262"/>
      <c r="HGK74" s="350"/>
      <c r="HGL74" s="262"/>
      <c r="HGM74" s="262"/>
      <c r="HGN74" s="262"/>
      <c r="HGO74" s="262"/>
      <c r="HGP74" s="262"/>
      <c r="HGQ74" s="262"/>
      <c r="HGR74" s="262"/>
      <c r="HGS74" s="262"/>
      <c r="HGT74" s="262"/>
      <c r="HGU74" s="1740"/>
      <c r="HGV74" s="1740"/>
      <c r="HGW74" s="1740"/>
      <c r="HGX74" s="349"/>
      <c r="HGY74" s="262"/>
      <c r="HGZ74" s="262"/>
      <c r="HHA74" s="262"/>
      <c r="HHB74" s="350"/>
      <c r="HHC74" s="262"/>
      <c r="HHD74" s="262"/>
      <c r="HHE74" s="262"/>
      <c r="HHF74" s="262"/>
      <c r="HHG74" s="262"/>
      <c r="HHH74" s="262"/>
      <c r="HHI74" s="262"/>
      <c r="HHJ74" s="262"/>
      <c r="HHK74" s="262"/>
      <c r="HHL74" s="1740"/>
      <c r="HHM74" s="1740"/>
      <c r="HHN74" s="1740"/>
      <c r="HHO74" s="349"/>
      <c r="HHP74" s="262"/>
      <c r="HHQ74" s="262"/>
      <c r="HHR74" s="262"/>
      <c r="HHS74" s="350"/>
      <c r="HHT74" s="262"/>
      <c r="HHU74" s="262"/>
      <c r="HHV74" s="262"/>
      <c r="HHW74" s="262"/>
      <c r="HHX74" s="262"/>
      <c r="HHY74" s="262"/>
      <c r="HHZ74" s="262"/>
      <c r="HIA74" s="262"/>
      <c r="HIB74" s="262"/>
      <c r="HIC74" s="1740"/>
      <c r="HID74" s="1740"/>
      <c r="HIE74" s="1740"/>
      <c r="HIF74" s="349"/>
      <c r="HIG74" s="262"/>
      <c r="HIH74" s="262"/>
      <c r="HII74" s="262"/>
      <c r="HIJ74" s="350"/>
      <c r="HIK74" s="262"/>
      <c r="HIL74" s="262"/>
      <c r="HIM74" s="262"/>
      <c r="HIN74" s="262"/>
      <c r="HIO74" s="262"/>
      <c r="HIP74" s="262"/>
      <c r="HIQ74" s="262"/>
      <c r="HIR74" s="262"/>
      <c r="HIS74" s="262"/>
      <c r="HIT74" s="1740"/>
      <c r="HIU74" s="1740"/>
      <c r="HIV74" s="1740"/>
      <c r="HIW74" s="349"/>
      <c r="HIX74" s="262"/>
      <c r="HIY74" s="262"/>
      <c r="HIZ74" s="262"/>
      <c r="HJA74" s="350"/>
      <c r="HJB74" s="262"/>
      <c r="HJC74" s="262"/>
      <c r="HJD74" s="262"/>
      <c r="HJE74" s="262"/>
      <c r="HJF74" s="262"/>
      <c r="HJG74" s="262"/>
      <c r="HJH74" s="262"/>
      <c r="HJI74" s="262"/>
      <c r="HJJ74" s="262"/>
      <c r="HJK74" s="1740"/>
      <c r="HJL74" s="1740"/>
      <c r="HJM74" s="1740"/>
      <c r="HJN74" s="349"/>
      <c r="HJO74" s="262"/>
      <c r="HJP74" s="262"/>
      <c r="HJQ74" s="262"/>
      <c r="HJR74" s="350"/>
      <c r="HJS74" s="262"/>
      <c r="HJT74" s="262"/>
      <c r="HJU74" s="262"/>
      <c r="HJV74" s="262"/>
      <c r="HJW74" s="262"/>
      <c r="HJX74" s="262"/>
      <c r="HJY74" s="262"/>
      <c r="HJZ74" s="262"/>
      <c r="HKA74" s="262"/>
      <c r="HKB74" s="1740"/>
      <c r="HKC74" s="1740"/>
      <c r="HKD74" s="1740"/>
      <c r="HKE74" s="349"/>
      <c r="HKF74" s="262"/>
      <c r="HKG74" s="262"/>
      <c r="HKH74" s="262"/>
      <c r="HKI74" s="350"/>
      <c r="HKJ74" s="262"/>
      <c r="HKK74" s="262"/>
      <c r="HKL74" s="262"/>
      <c r="HKM74" s="262"/>
      <c r="HKN74" s="262"/>
      <c r="HKO74" s="262"/>
      <c r="HKP74" s="262"/>
      <c r="HKQ74" s="262"/>
      <c r="HKR74" s="262"/>
      <c r="HKS74" s="1740"/>
      <c r="HKT74" s="1740"/>
      <c r="HKU74" s="1740"/>
      <c r="HKV74" s="349"/>
      <c r="HKW74" s="262"/>
      <c r="HKX74" s="262"/>
      <c r="HKY74" s="262"/>
      <c r="HKZ74" s="350"/>
      <c r="HLA74" s="262"/>
      <c r="HLB74" s="262"/>
      <c r="HLC74" s="262"/>
      <c r="HLD74" s="262"/>
      <c r="HLE74" s="262"/>
      <c r="HLF74" s="262"/>
      <c r="HLG74" s="262"/>
      <c r="HLH74" s="262"/>
      <c r="HLI74" s="262"/>
      <c r="HLJ74" s="1740"/>
      <c r="HLK74" s="1740"/>
      <c r="HLL74" s="1740"/>
      <c r="HLM74" s="349"/>
      <c r="HLN74" s="262"/>
      <c r="HLO74" s="262"/>
      <c r="HLP74" s="262"/>
      <c r="HLQ74" s="350"/>
      <c r="HLR74" s="262"/>
      <c r="HLS74" s="262"/>
      <c r="HLT74" s="262"/>
      <c r="HLU74" s="262"/>
      <c r="HLV74" s="262"/>
      <c r="HLW74" s="262"/>
      <c r="HLX74" s="262"/>
      <c r="HLY74" s="262"/>
      <c r="HLZ74" s="262"/>
      <c r="HMA74" s="1740"/>
      <c r="HMB74" s="1740"/>
      <c r="HMC74" s="1740"/>
      <c r="HMD74" s="349"/>
      <c r="HME74" s="262"/>
      <c r="HMF74" s="262"/>
      <c r="HMG74" s="262"/>
      <c r="HMH74" s="350"/>
      <c r="HMI74" s="262"/>
      <c r="HMJ74" s="262"/>
      <c r="HMK74" s="262"/>
      <c r="HML74" s="262"/>
      <c r="HMM74" s="262"/>
      <c r="HMN74" s="262"/>
      <c r="HMO74" s="262"/>
      <c r="HMP74" s="262"/>
      <c r="HMQ74" s="262"/>
      <c r="HMR74" s="1740"/>
      <c r="HMS74" s="1740"/>
      <c r="HMT74" s="1740"/>
      <c r="HMU74" s="349"/>
      <c r="HMV74" s="262"/>
      <c r="HMW74" s="262"/>
      <c r="HMX74" s="262"/>
      <c r="HMY74" s="350"/>
      <c r="HMZ74" s="262"/>
      <c r="HNA74" s="262"/>
      <c r="HNB74" s="262"/>
      <c r="HNC74" s="262"/>
      <c r="HND74" s="262"/>
      <c r="HNE74" s="262"/>
      <c r="HNF74" s="262"/>
      <c r="HNG74" s="262"/>
      <c r="HNH74" s="262"/>
      <c r="HNI74" s="1740"/>
      <c r="HNJ74" s="1740"/>
      <c r="HNK74" s="1740"/>
      <c r="HNL74" s="349"/>
      <c r="HNM74" s="262"/>
      <c r="HNN74" s="262"/>
      <c r="HNO74" s="262"/>
      <c r="HNP74" s="350"/>
      <c r="HNQ74" s="262"/>
      <c r="HNR74" s="262"/>
      <c r="HNS74" s="262"/>
      <c r="HNT74" s="262"/>
      <c r="HNU74" s="262"/>
      <c r="HNV74" s="262"/>
      <c r="HNW74" s="262"/>
      <c r="HNX74" s="262"/>
      <c r="HNY74" s="262"/>
      <c r="HNZ74" s="1740"/>
      <c r="HOA74" s="1740"/>
      <c r="HOB74" s="1740"/>
      <c r="HOC74" s="349"/>
      <c r="HOD74" s="262"/>
      <c r="HOE74" s="262"/>
      <c r="HOF74" s="262"/>
      <c r="HOG74" s="350"/>
      <c r="HOH74" s="262"/>
      <c r="HOI74" s="262"/>
      <c r="HOJ74" s="262"/>
      <c r="HOK74" s="262"/>
      <c r="HOL74" s="262"/>
      <c r="HOM74" s="262"/>
      <c r="HON74" s="262"/>
      <c r="HOO74" s="262"/>
      <c r="HOP74" s="262"/>
      <c r="HOQ74" s="1740"/>
      <c r="HOR74" s="1740"/>
      <c r="HOS74" s="1740"/>
      <c r="HOT74" s="349"/>
      <c r="HOU74" s="262"/>
      <c r="HOV74" s="262"/>
      <c r="HOW74" s="262"/>
      <c r="HOX74" s="350"/>
      <c r="HOY74" s="262"/>
      <c r="HOZ74" s="262"/>
      <c r="HPA74" s="262"/>
      <c r="HPB74" s="262"/>
      <c r="HPC74" s="262"/>
      <c r="HPD74" s="262"/>
      <c r="HPE74" s="262"/>
      <c r="HPF74" s="262"/>
      <c r="HPG74" s="262"/>
      <c r="HPH74" s="1740"/>
      <c r="HPI74" s="1740"/>
      <c r="HPJ74" s="1740"/>
      <c r="HPK74" s="349"/>
      <c r="HPL74" s="262"/>
      <c r="HPM74" s="262"/>
      <c r="HPN74" s="262"/>
      <c r="HPO74" s="350"/>
      <c r="HPP74" s="262"/>
      <c r="HPQ74" s="262"/>
      <c r="HPR74" s="262"/>
      <c r="HPS74" s="262"/>
      <c r="HPT74" s="262"/>
      <c r="HPU74" s="262"/>
      <c r="HPV74" s="262"/>
      <c r="HPW74" s="262"/>
      <c r="HPX74" s="262"/>
      <c r="HPY74" s="1740"/>
      <c r="HPZ74" s="1740"/>
      <c r="HQA74" s="1740"/>
      <c r="HQB74" s="349"/>
      <c r="HQC74" s="262"/>
      <c r="HQD74" s="262"/>
      <c r="HQE74" s="262"/>
      <c r="HQF74" s="350"/>
      <c r="HQG74" s="262"/>
      <c r="HQH74" s="262"/>
      <c r="HQI74" s="262"/>
      <c r="HQJ74" s="262"/>
      <c r="HQK74" s="262"/>
      <c r="HQL74" s="262"/>
      <c r="HQM74" s="262"/>
      <c r="HQN74" s="262"/>
      <c r="HQO74" s="262"/>
      <c r="HQP74" s="1740"/>
      <c r="HQQ74" s="1740"/>
      <c r="HQR74" s="1740"/>
      <c r="HQS74" s="349"/>
      <c r="HQT74" s="262"/>
      <c r="HQU74" s="262"/>
      <c r="HQV74" s="262"/>
      <c r="HQW74" s="350"/>
      <c r="HQX74" s="262"/>
      <c r="HQY74" s="262"/>
      <c r="HQZ74" s="262"/>
      <c r="HRA74" s="262"/>
      <c r="HRB74" s="262"/>
      <c r="HRC74" s="262"/>
      <c r="HRD74" s="262"/>
      <c r="HRE74" s="262"/>
      <c r="HRF74" s="262"/>
      <c r="HRG74" s="1740"/>
      <c r="HRH74" s="1740"/>
      <c r="HRI74" s="1740"/>
      <c r="HRJ74" s="349"/>
      <c r="HRK74" s="262"/>
      <c r="HRL74" s="262"/>
      <c r="HRM74" s="262"/>
      <c r="HRN74" s="350"/>
      <c r="HRO74" s="262"/>
      <c r="HRP74" s="262"/>
      <c r="HRQ74" s="262"/>
      <c r="HRR74" s="262"/>
      <c r="HRS74" s="262"/>
      <c r="HRT74" s="262"/>
      <c r="HRU74" s="262"/>
      <c r="HRV74" s="262"/>
      <c r="HRW74" s="262"/>
      <c r="HRX74" s="1740"/>
      <c r="HRY74" s="1740"/>
      <c r="HRZ74" s="1740"/>
      <c r="HSA74" s="349"/>
      <c r="HSB74" s="262"/>
      <c r="HSC74" s="262"/>
      <c r="HSD74" s="262"/>
      <c r="HSE74" s="350"/>
      <c r="HSF74" s="262"/>
      <c r="HSG74" s="262"/>
      <c r="HSH74" s="262"/>
      <c r="HSI74" s="262"/>
      <c r="HSJ74" s="262"/>
      <c r="HSK74" s="262"/>
      <c r="HSL74" s="262"/>
      <c r="HSM74" s="262"/>
      <c r="HSN74" s="262"/>
      <c r="HSO74" s="1740"/>
      <c r="HSP74" s="1740"/>
      <c r="HSQ74" s="1740"/>
      <c r="HSR74" s="349"/>
      <c r="HSS74" s="262"/>
      <c r="HST74" s="262"/>
      <c r="HSU74" s="262"/>
      <c r="HSV74" s="350"/>
      <c r="HSW74" s="262"/>
      <c r="HSX74" s="262"/>
      <c r="HSY74" s="262"/>
      <c r="HSZ74" s="262"/>
      <c r="HTA74" s="262"/>
      <c r="HTB74" s="262"/>
      <c r="HTC74" s="262"/>
      <c r="HTD74" s="262"/>
      <c r="HTE74" s="262"/>
      <c r="HTF74" s="1740"/>
      <c r="HTG74" s="1740"/>
      <c r="HTH74" s="1740"/>
      <c r="HTI74" s="349"/>
      <c r="HTJ74" s="262"/>
      <c r="HTK74" s="262"/>
      <c r="HTL74" s="262"/>
      <c r="HTM74" s="350"/>
      <c r="HTN74" s="262"/>
      <c r="HTO74" s="262"/>
      <c r="HTP74" s="262"/>
      <c r="HTQ74" s="262"/>
      <c r="HTR74" s="262"/>
      <c r="HTS74" s="262"/>
      <c r="HTT74" s="262"/>
      <c r="HTU74" s="262"/>
      <c r="HTV74" s="262"/>
      <c r="HTW74" s="1740"/>
      <c r="HTX74" s="1740"/>
      <c r="HTY74" s="1740"/>
      <c r="HTZ74" s="349"/>
      <c r="HUA74" s="262"/>
      <c r="HUB74" s="262"/>
      <c r="HUC74" s="262"/>
      <c r="HUD74" s="350"/>
      <c r="HUE74" s="262"/>
      <c r="HUF74" s="262"/>
      <c r="HUG74" s="262"/>
      <c r="HUH74" s="262"/>
      <c r="HUI74" s="262"/>
      <c r="HUJ74" s="262"/>
      <c r="HUK74" s="262"/>
      <c r="HUL74" s="262"/>
      <c r="HUM74" s="262"/>
      <c r="HUN74" s="1740"/>
      <c r="HUO74" s="1740"/>
      <c r="HUP74" s="1740"/>
      <c r="HUQ74" s="349"/>
      <c r="HUR74" s="262"/>
      <c r="HUS74" s="262"/>
      <c r="HUT74" s="262"/>
      <c r="HUU74" s="350"/>
      <c r="HUV74" s="262"/>
      <c r="HUW74" s="262"/>
      <c r="HUX74" s="262"/>
      <c r="HUY74" s="262"/>
      <c r="HUZ74" s="262"/>
      <c r="HVA74" s="262"/>
      <c r="HVB74" s="262"/>
      <c r="HVC74" s="262"/>
      <c r="HVD74" s="262"/>
      <c r="HVE74" s="1740"/>
      <c r="HVF74" s="1740"/>
      <c r="HVG74" s="1740"/>
      <c r="HVH74" s="349"/>
      <c r="HVI74" s="262"/>
      <c r="HVJ74" s="262"/>
      <c r="HVK74" s="262"/>
      <c r="HVL74" s="350"/>
      <c r="HVM74" s="262"/>
      <c r="HVN74" s="262"/>
      <c r="HVO74" s="262"/>
      <c r="HVP74" s="262"/>
      <c r="HVQ74" s="262"/>
      <c r="HVR74" s="262"/>
      <c r="HVS74" s="262"/>
      <c r="HVT74" s="262"/>
      <c r="HVU74" s="262"/>
      <c r="HVV74" s="1740"/>
      <c r="HVW74" s="1740"/>
      <c r="HVX74" s="1740"/>
      <c r="HVY74" s="349"/>
      <c r="HVZ74" s="262"/>
      <c r="HWA74" s="262"/>
      <c r="HWB74" s="262"/>
      <c r="HWC74" s="350"/>
      <c r="HWD74" s="262"/>
      <c r="HWE74" s="262"/>
      <c r="HWF74" s="262"/>
      <c r="HWG74" s="262"/>
      <c r="HWH74" s="262"/>
      <c r="HWI74" s="262"/>
      <c r="HWJ74" s="262"/>
      <c r="HWK74" s="262"/>
      <c r="HWL74" s="262"/>
      <c r="HWM74" s="1740"/>
      <c r="HWN74" s="1740"/>
      <c r="HWO74" s="1740"/>
      <c r="HWP74" s="349"/>
      <c r="HWQ74" s="262"/>
      <c r="HWR74" s="262"/>
      <c r="HWS74" s="262"/>
      <c r="HWT74" s="350"/>
      <c r="HWU74" s="262"/>
      <c r="HWV74" s="262"/>
      <c r="HWW74" s="262"/>
      <c r="HWX74" s="262"/>
      <c r="HWY74" s="262"/>
      <c r="HWZ74" s="262"/>
      <c r="HXA74" s="262"/>
      <c r="HXB74" s="262"/>
      <c r="HXC74" s="262"/>
      <c r="HXD74" s="1740"/>
      <c r="HXE74" s="1740"/>
      <c r="HXF74" s="1740"/>
      <c r="HXG74" s="349"/>
      <c r="HXH74" s="262"/>
      <c r="HXI74" s="262"/>
      <c r="HXJ74" s="262"/>
      <c r="HXK74" s="350"/>
      <c r="HXL74" s="262"/>
      <c r="HXM74" s="262"/>
      <c r="HXN74" s="262"/>
      <c r="HXO74" s="262"/>
      <c r="HXP74" s="262"/>
      <c r="HXQ74" s="262"/>
      <c r="HXR74" s="262"/>
      <c r="HXS74" s="262"/>
      <c r="HXT74" s="262"/>
      <c r="HXU74" s="1740"/>
      <c r="HXV74" s="1740"/>
      <c r="HXW74" s="1740"/>
      <c r="HXX74" s="349"/>
      <c r="HXY74" s="262"/>
      <c r="HXZ74" s="262"/>
      <c r="HYA74" s="262"/>
      <c r="HYB74" s="350"/>
      <c r="HYC74" s="262"/>
      <c r="HYD74" s="262"/>
      <c r="HYE74" s="262"/>
      <c r="HYF74" s="262"/>
      <c r="HYG74" s="262"/>
      <c r="HYH74" s="262"/>
      <c r="HYI74" s="262"/>
      <c r="HYJ74" s="262"/>
      <c r="HYK74" s="262"/>
      <c r="HYL74" s="1740"/>
      <c r="HYM74" s="1740"/>
      <c r="HYN74" s="1740"/>
      <c r="HYO74" s="349"/>
      <c r="HYP74" s="262"/>
      <c r="HYQ74" s="262"/>
      <c r="HYR74" s="262"/>
      <c r="HYS74" s="350"/>
      <c r="HYT74" s="262"/>
      <c r="HYU74" s="262"/>
      <c r="HYV74" s="262"/>
      <c r="HYW74" s="262"/>
      <c r="HYX74" s="262"/>
      <c r="HYY74" s="262"/>
      <c r="HYZ74" s="262"/>
      <c r="HZA74" s="262"/>
      <c r="HZB74" s="262"/>
      <c r="HZC74" s="1740"/>
      <c r="HZD74" s="1740"/>
      <c r="HZE74" s="1740"/>
      <c r="HZF74" s="349"/>
      <c r="HZG74" s="262"/>
      <c r="HZH74" s="262"/>
      <c r="HZI74" s="262"/>
      <c r="HZJ74" s="350"/>
      <c r="HZK74" s="262"/>
      <c r="HZL74" s="262"/>
      <c r="HZM74" s="262"/>
      <c r="HZN74" s="262"/>
      <c r="HZO74" s="262"/>
      <c r="HZP74" s="262"/>
      <c r="HZQ74" s="262"/>
      <c r="HZR74" s="262"/>
      <c r="HZS74" s="262"/>
      <c r="HZT74" s="1740"/>
      <c r="HZU74" s="1740"/>
      <c r="HZV74" s="1740"/>
      <c r="HZW74" s="349"/>
      <c r="HZX74" s="262"/>
      <c r="HZY74" s="262"/>
      <c r="HZZ74" s="262"/>
      <c r="IAA74" s="350"/>
      <c r="IAB74" s="262"/>
      <c r="IAC74" s="262"/>
      <c r="IAD74" s="262"/>
      <c r="IAE74" s="262"/>
      <c r="IAF74" s="262"/>
      <c r="IAG74" s="262"/>
      <c r="IAH74" s="262"/>
      <c r="IAI74" s="262"/>
      <c r="IAJ74" s="262"/>
      <c r="IAK74" s="1740"/>
      <c r="IAL74" s="1740"/>
      <c r="IAM74" s="1740"/>
      <c r="IAN74" s="349"/>
      <c r="IAO74" s="262"/>
      <c r="IAP74" s="262"/>
      <c r="IAQ74" s="262"/>
      <c r="IAR74" s="350"/>
      <c r="IAS74" s="262"/>
      <c r="IAT74" s="262"/>
      <c r="IAU74" s="262"/>
      <c r="IAV74" s="262"/>
      <c r="IAW74" s="262"/>
      <c r="IAX74" s="262"/>
      <c r="IAY74" s="262"/>
      <c r="IAZ74" s="262"/>
      <c r="IBA74" s="262"/>
      <c r="IBB74" s="1740"/>
      <c r="IBC74" s="1740"/>
      <c r="IBD74" s="1740"/>
      <c r="IBE74" s="349"/>
      <c r="IBF74" s="262"/>
      <c r="IBG74" s="262"/>
      <c r="IBH74" s="262"/>
      <c r="IBI74" s="350"/>
      <c r="IBJ74" s="262"/>
      <c r="IBK74" s="262"/>
      <c r="IBL74" s="262"/>
      <c r="IBM74" s="262"/>
      <c r="IBN74" s="262"/>
      <c r="IBO74" s="262"/>
      <c r="IBP74" s="262"/>
      <c r="IBQ74" s="262"/>
      <c r="IBR74" s="262"/>
      <c r="IBS74" s="1740"/>
      <c r="IBT74" s="1740"/>
      <c r="IBU74" s="1740"/>
      <c r="IBV74" s="349"/>
      <c r="IBW74" s="262"/>
      <c r="IBX74" s="262"/>
      <c r="IBY74" s="262"/>
      <c r="IBZ74" s="350"/>
      <c r="ICA74" s="262"/>
      <c r="ICB74" s="262"/>
      <c r="ICC74" s="262"/>
      <c r="ICD74" s="262"/>
      <c r="ICE74" s="262"/>
      <c r="ICF74" s="262"/>
      <c r="ICG74" s="262"/>
      <c r="ICH74" s="262"/>
      <c r="ICI74" s="262"/>
      <c r="ICJ74" s="1740"/>
      <c r="ICK74" s="1740"/>
      <c r="ICL74" s="1740"/>
      <c r="ICM74" s="349"/>
      <c r="ICN74" s="262"/>
      <c r="ICO74" s="262"/>
      <c r="ICP74" s="262"/>
      <c r="ICQ74" s="350"/>
      <c r="ICR74" s="262"/>
      <c r="ICS74" s="262"/>
      <c r="ICT74" s="262"/>
      <c r="ICU74" s="262"/>
      <c r="ICV74" s="262"/>
      <c r="ICW74" s="262"/>
      <c r="ICX74" s="262"/>
      <c r="ICY74" s="262"/>
      <c r="ICZ74" s="262"/>
      <c r="IDA74" s="1740"/>
      <c r="IDB74" s="1740"/>
      <c r="IDC74" s="1740"/>
      <c r="IDD74" s="349"/>
      <c r="IDE74" s="262"/>
      <c r="IDF74" s="262"/>
      <c r="IDG74" s="262"/>
      <c r="IDH74" s="350"/>
      <c r="IDI74" s="262"/>
      <c r="IDJ74" s="262"/>
      <c r="IDK74" s="262"/>
      <c r="IDL74" s="262"/>
      <c r="IDM74" s="262"/>
      <c r="IDN74" s="262"/>
      <c r="IDO74" s="262"/>
      <c r="IDP74" s="262"/>
      <c r="IDQ74" s="262"/>
      <c r="IDR74" s="1740"/>
      <c r="IDS74" s="1740"/>
      <c r="IDT74" s="1740"/>
      <c r="IDU74" s="349"/>
      <c r="IDV74" s="262"/>
      <c r="IDW74" s="262"/>
      <c r="IDX74" s="262"/>
      <c r="IDY74" s="350"/>
      <c r="IDZ74" s="262"/>
      <c r="IEA74" s="262"/>
      <c r="IEB74" s="262"/>
      <c r="IEC74" s="262"/>
      <c r="IED74" s="262"/>
      <c r="IEE74" s="262"/>
      <c r="IEF74" s="262"/>
      <c r="IEG74" s="262"/>
      <c r="IEH74" s="262"/>
      <c r="IEI74" s="1740"/>
      <c r="IEJ74" s="1740"/>
      <c r="IEK74" s="1740"/>
      <c r="IEL74" s="349"/>
      <c r="IEM74" s="262"/>
      <c r="IEN74" s="262"/>
      <c r="IEO74" s="262"/>
      <c r="IEP74" s="350"/>
      <c r="IEQ74" s="262"/>
      <c r="IER74" s="262"/>
      <c r="IES74" s="262"/>
      <c r="IET74" s="262"/>
      <c r="IEU74" s="262"/>
      <c r="IEV74" s="262"/>
      <c r="IEW74" s="262"/>
      <c r="IEX74" s="262"/>
      <c r="IEY74" s="262"/>
      <c r="IEZ74" s="1740"/>
      <c r="IFA74" s="1740"/>
      <c r="IFB74" s="1740"/>
      <c r="IFC74" s="349"/>
      <c r="IFD74" s="262"/>
      <c r="IFE74" s="262"/>
      <c r="IFF74" s="262"/>
      <c r="IFG74" s="350"/>
      <c r="IFH74" s="262"/>
      <c r="IFI74" s="262"/>
      <c r="IFJ74" s="262"/>
      <c r="IFK74" s="262"/>
      <c r="IFL74" s="262"/>
      <c r="IFM74" s="262"/>
      <c r="IFN74" s="262"/>
      <c r="IFO74" s="262"/>
      <c r="IFP74" s="262"/>
      <c r="IFQ74" s="1740"/>
      <c r="IFR74" s="1740"/>
      <c r="IFS74" s="1740"/>
      <c r="IFT74" s="349"/>
      <c r="IFU74" s="262"/>
      <c r="IFV74" s="262"/>
      <c r="IFW74" s="262"/>
      <c r="IFX74" s="350"/>
      <c r="IFY74" s="262"/>
      <c r="IFZ74" s="262"/>
      <c r="IGA74" s="262"/>
      <c r="IGB74" s="262"/>
      <c r="IGC74" s="262"/>
      <c r="IGD74" s="262"/>
      <c r="IGE74" s="262"/>
      <c r="IGF74" s="262"/>
      <c r="IGG74" s="262"/>
      <c r="IGH74" s="1740"/>
      <c r="IGI74" s="1740"/>
      <c r="IGJ74" s="1740"/>
      <c r="IGK74" s="349"/>
      <c r="IGL74" s="262"/>
      <c r="IGM74" s="262"/>
      <c r="IGN74" s="262"/>
      <c r="IGO74" s="350"/>
      <c r="IGP74" s="262"/>
      <c r="IGQ74" s="262"/>
      <c r="IGR74" s="262"/>
      <c r="IGS74" s="262"/>
      <c r="IGT74" s="262"/>
      <c r="IGU74" s="262"/>
      <c r="IGV74" s="262"/>
      <c r="IGW74" s="262"/>
      <c r="IGX74" s="262"/>
      <c r="IGY74" s="1740"/>
      <c r="IGZ74" s="1740"/>
      <c r="IHA74" s="1740"/>
      <c r="IHB74" s="349"/>
      <c r="IHC74" s="262"/>
      <c r="IHD74" s="262"/>
      <c r="IHE74" s="262"/>
      <c r="IHF74" s="350"/>
      <c r="IHG74" s="262"/>
      <c r="IHH74" s="262"/>
      <c r="IHI74" s="262"/>
      <c r="IHJ74" s="262"/>
      <c r="IHK74" s="262"/>
      <c r="IHL74" s="262"/>
      <c r="IHM74" s="262"/>
      <c r="IHN74" s="262"/>
      <c r="IHO74" s="262"/>
      <c r="IHP74" s="1740"/>
      <c r="IHQ74" s="1740"/>
      <c r="IHR74" s="1740"/>
      <c r="IHS74" s="349"/>
      <c r="IHT74" s="262"/>
      <c r="IHU74" s="262"/>
      <c r="IHV74" s="262"/>
      <c r="IHW74" s="350"/>
      <c r="IHX74" s="262"/>
      <c r="IHY74" s="262"/>
      <c r="IHZ74" s="262"/>
      <c r="IIA74" s="262"/>
      <c r="IIB74" s="262"/>
      <c r="IIC74" s="262"/>
      <c r="IID74" s="262"/>
      <c r="IIE74" s="262"/>
      <c r="IIF74" s="262"/>
      <c r="IIG74" s="1740"/>
      <c r="IIH74" s="1740"/>
      <c r="III74" s="1740"/>
      <c r="IIJ74" s="349"/>
      <c r="IIK74" s="262"/>
      <c r="IIL74" s="262"/>
      <c r="IIM74" s="262"/>
      <c r="IIN74" s="350"/>
      <c r="IIO74" s="262"/>
      <c r="IIP74" s="262"/>
      <c r="IIQ74" s="262"/>
      <c r="IIR74" s="262"/>
      <c r="IIS74" s="262"/>
      <c r="IIT74" s="262"/>
      <c r="IIU74" s="262"/>
      <c r="IIV74" s="262"/>
      <c r="IIW74" s="262"/>
      <c r="IIX74" s="1740"/>
      <c r="IIY74" s="1740"/>
      <c r="IIZ74" s="1740"/>
      <c r="IJA74" s="349"/>
      <c r="IJB74" s="262"/>
      <c r="IJC74" s="262"/>
      <c r="IJD74" s="262"/>
      <c r="IJE74" s="350"/>
      <c r="IJF74" s="262"/>
      <c r="IJG74" s="262"/>
      <c r="IJH74" s="262"/>
      <c r="IJI74" s="262"/>
      <c r="IJJ74" s="262"/>
      <c r="IJK74" s="262"/>
      <c r="IJL74" s="262"/>
      <c r="IJM74" s="262"/>
      <c r="IJN74" s="262"/>
      <c r="IJO74" s="1740"/>
      <c r="IJP74" s="1740"/>
      <c r="IJQ74" s="1740"/>
      <c r="IJR74" s="349"/>
      <c r="IJS74" s="262"/>
      <c r="IJT74" s="262"/>
      <c r="IJU74" s="262"/>
      <c r="IJV74" s="350"/>
      <c r="IJW74" s="262"/>
      <c r="IJX74" s="262"/>
      <c r="IJY74" s="262"/>
      <c r="IJZ74" s="262"/>
      <c r="IKA74" s="262"/>
      <c r="IKB74" s="262"/>
      <c r="IKC74" s="262"/>
      <c r="IKD74" s="262"/>
      <c r="IKE74" s="262"/>
      <c r="IKF74" s="1740"/>
      <c r="IKG74" s="1740"/>
      <c r="IKH74" s="1740"/>
      <c r="IKI74" s="349"/>
      <c r="IKJ74" s="262"/>
      <c r="IKK74" s="262"/>
      <c r="IKL74" s="262"/>
      <c r="IKM74" s="350"/>
      <c r="IKN74" s="262"/>
      <c r="IKO74" s="262"/>
      <c r="IKP74" s="262"/>
      <c r="IKQ74" s="262"/>
      <c r="IKR74" s="262"/>
      <c r="IKS74" s="262"/>
      <c r="IKT74" s="262"/>
      <c r="IKU74" s="262"/>
      <c r="IKV74" s="262"/>
      <c r="IKW74" s="1740"/>
      <c r="IKX74" s="1740"/>
      <c r="IKY74" s="1740"/>
      <c r="IKZ74" s="349"/>
      <c r="ILA74" s="262"/>
      <c r="ILB74" s="262"/>
      <c r="ILC74" s="262"/>
      <c r="ILD74" s="350"/>
      <c r="ILE74" s="262"/>
      <c r="ILF74" s="262"/>
      <c r="ILG74" s="262"/>
      <c r="ILH74" s="262"/>
      <c r="ILI74" s="262"/>
      <c r="ILJ74" s="262"/>
      <c r="ILK74" s="262"/>
      <c r="ILL74" s="262"/>
      <c r="ILM74" s="262"/>
      <c r="ILN74" s="1740"/>
      <c r="ILO74" s="1740"/>
      <c r="ILP74" s="1740"/>
      <c r="ILQ74" s="349"/>
      <c r="ILR74" s="262"/>
      <c r="ILS74" s="262"/>
      <c r="ILT74" s="262"/>
      <c r="ILU74" s="350"/>
      <c r="ILV74" s="262"/>
      <c r="ILW74" s="262"/>
      <c r="ILX74" s="262"/>
      <c r="ILY74" s="262"/>
      <c r="ILZ74" s="262"/>
      <c r="IMA74" s="262"/>
      <c r="IMB74" s="262"/>
      <c r="IMC74" s="262"/>
      <c r="IMD74" s="262"/>
      <c r="IME74" s="1740"/>
      <c r="IMF74" s="1740"/>
      <c r="IMG74" s="1740"/>
      <c r="IMH74" s="349"/>
      <c r="IMI74" s="262"/>
      <c r="IMJ74" s="262"/>
      <c r="IMK74" s="262"/>
      <c r="IML74" s="350"/>
      <c r="IMM74" s="262"/>
      <c r="IMN74" s="262"/>
      <c r="IMO74" s="262"/>
      <c r="IMP74" s="262"/>
      <c r="IMQ74" s="262"/>
      <c r="IMR74" s="262"/>
      <c r="IMS74" s="262"/>
      <c r="IMT74" s="262"/>
      <c r="IMU74" s="262"/>
      <c r="IMV74" s="1740"/>
      <c r="IMW74" s="1740"/>
      <c r="IMX74" s="1740"/>
      <c r="IMY74" s="349"/>
      <c r="IMZ74" s="262"/>
      <c r="INA74" s="262"/>
      <c r="INB74" s="262"/>
      <c r="INC74" s="350"/>
      <c r="IND74" s="262"/>
      <c r="INE74" s="262"/>
      <c r="INF74" s="262"/>
      <c r="ING74" s="262"/>
      <c r="INH74" s="262"/>
      <c r="INI74" s="262"/>
      <c r="INJ74" s="262"/>
      <c r="INK74" s="262"/>
      <c r="INL74" s="262"/>
      <c r="INM74" s="1740"/>
      <c r="INN74" s="1740"/>
      <c r="INO74" s="1740"/>
      <c r="INP74" s="349"/>
      <c r="INQ74" s="262"/>
      <c r="INR74" s="262"/>
      <c r="INS74" s="262"/>
      <c r="INT74" s="350"/>
      <c r="INU74" s="262"/>
      <c r="INV74" s="262"/>
      <c r="INW74" s="262"/>
      <c r="INX74" s="262"/>
      <c r="INY74" s="262"/>
      <c r="INZ74" s="262"/>
      <c r="IOA74" s="262"/>
      <c r="IOB74" s="262"/>
      <c r="IOC74" s="262"/>
      <c r="IOD74" s="1740"/>
      <c r="IOE74" s="1740"/>
      <c r="IOF74" s="1740"/>
      <c r="IOG74" s="349"/>
      <c r="IOH74" s="262"/>
      <c r="IOI74" s="262"/>
      <c r="IOJ74" s="262"/>
      <c r="IOK74" s="350"/>
      <c r="IOL74" s="262"/>
      <c r="IOM74" s="262"/>
      <c r="ION74" s="262"/>
      <c r="IOO74" s="262"/>
      <c r="IOP74" s="262"/>
      <c r="IOQ74" s="262"/>
      <c r="IOR74" s="262"/>
      <c r="IOS74" s="262"/>
      <c r="IOT74" s="262"/>
      <c r="IOU74" s="1740"/>
      <c r="IOV74" s="1740"/>
      <c r="IOW74" s="1740"/>
      <c r="IOX74" s="349"/>
      <c r="IOY74" s="262"/>
      <c r="IOZ74" s="262"/>
      <c r="IPA74" s="262"/>
      <c r="IPB74" s="350"/>
      <c r="IPC74" s="262"/>
      <c r="IPD74" s="262"/>
      <c r="IPE74" s="262"/>
      <c r="IPF74" s="262"/>
      <c r="IPG74" s="262"/>
      <c r="IPH74" s="262"/>
      <c r="IPI74" s="262"/>
      <c r="IPJ74" s="262"/>
      <c r="IPK74" s="262"/>
      <c r="IPL74" s="1740"/>
      <c r="IPM74" s="1740"/>
      <c r="IPN74" s="1740"/>
      <c r="IPO74" s="349"/>
      <c r="IPP74" s="262"/>
      <c r="IPQ74" s="262"/>
      <c r="IPR74" s="262"/>
      <c r="IPS74" s="350"/>
      <c r="IPT74" s="262"/>
      <c r="IPU74" s="262"/>
      <c r="IPV74" s="262"/>
      <c r="IPW74" s="262"/>
      <c r="IPX74" s="262"/>
      <c r="IPY74" s="262"/>
      <c r="IPZ74" s="262"/>
      <c r="IQA74" s="262"/>
      <c r="IQB74" s="262"/>
      <c r="IQC74" s="1740"/>
      <c r="IQD74" s="1740"/>
      <c r="IQE74" s="1740"/>
      <c r="IQF74" s="349"/>
      <c r="IQG74" s="262"/>
      <c r="IQH74" s="262"/>
      <c r="IQI74" s="262"/>
      <c r="IQJ74" s="350"/>
      <c r="IQK74" s="262"/>
      <c r="IQL74" s="262"/>
      <c r="IQM74" s="262"/>
      <c r="IQN74" s="262"/>
      <c r="IQO74" s="262"/>
      <c r="IQP74" s="262"/>
      <c r="IQQ74" s="262"/>
      <c r="IQR74" s="262"/>
      <c r="IQS74" s="262"/>
      <c r="IQT74" s="1740"/>
      <c r="IQU74" s="1740"/>
      <c r="IQV74" s="1740"/>
      <c r="IQW74" s="349"/>
      <c r="IQX74" s="262"/>
      <c r="IQY74" s="262"/>
      <c r="IQZ74" s="262"/>
      <c r="IRA74" s="350"/>
      <c r="IRB74" s="262"/>
      <c r="IRC74" s="262"/>
      <c r="IRD74" s="262"/>
      <c r="IRE74" s="262"/>
      <c r="IRF74" s="262"/>
      <c r="IRG74" s="262"/>
      <c r="IRH74" s="262"/>
      <c r="IRI74" s="262"/>
      <c r="IRJ74" s="262"/>
      <c r="IRK74" s="1740"/>
      <c r="IRL74" s="1740"/>
      <c r="IRM74" s="1740"/>
      <c r="IRN74" s="349"/>
      <c r="IRO74" s="262"/>
      <c r="IRP74" s="262"/>
      <c r="IRQ74" s="262"/>
      <c r="IRR74" s="350"/>
      <c r="IRS74" s="262"/>
      <c r="IRT74" s="262"/>
      <c r="IRU74" s="262"/>
      <c r="IRV74" s="262"/>
      <c r="IRW74" s="262"/>
      <c r="IRX74" s="262"/>
      <c r="IRY74" s="262"/>
      <c r="IRZ74" s="262"/>
      <c r="ISA74" s="262"/>
      <c r="ISB74" s="1740"/>
      <c r="ISC74" s="1740"/>
      <c r="ISD74" s="1740"/>
      <c r="ISE74" s="349"/>
      <c r="ISF74" s="262"/>
      <c r="ISG74" s="262"/>
      <c r="ISH74" s="262"/>
      <c r="ISI74" s="350"/>
      <c r="ISJ74" s="262"/>
      <c r="ISK74" s="262"/>
      <c r="ISL74" s="262"/>
      <c r="ISM74" s="262"/>
      <c r="ISN74" s="262"/>
      <c r="ISO74" s="262"/>
      <c r="ISP74" s="262"/>
      <c r="ISQ74" s="262"/>
      <c r="ISR74" s="262"/>
      <c r="ISS74" s="1740"/>
      <c r="IST74" s="1740"/>
      <c r="ISU74" s="1740"/>
      <c r="ISV74" s="349"/>
      <c r="ISW74" s="262"/>
      <c r="ISX74" s="262"/>
      <c r="ISY74" s="262"/>
      <c r="ISZ74" s="350"/>
      <c r="ITA74" s="262"/>
      <c r="ITB74" s="262"/>
      <c r="ITC74" s="262"/>
      <c r="ITD74" s="262"/>
      <c r="ITE74" s="262"/>
      <c r="ITF74" s="262"/>
      <c r="ITG74" s="262"/>
      <c r="ITH74" s="262"/>
      <c r="ITI74" s="262"/>
      <c r="ITJ74" s="1740"/>
      <c r="ITK74" s="1740"/>
      <c r="ITL74" s="1740"/>
      <c r="ITM74" s="349"/>
      <c r="ITN74" s="262"/>
      <c r="ITO74" s="262"/>
      <c r="ITP74" s="262"/>
      <c r="ITQ74" s="350"/>
      <c r="ITR74" s="262"/>
      <c r="ITS74" s="262"/>
      <c r="ITT74" s="262"/>
      <c r="ITU74" s="262"/>
      <c r="ITV74" s="262"/>
      <c r="ITW74" s="262"/>
      <c r="ITX74" s="262"/>
      <c r="ITY74" s="262"/>
      <c r="ITZ74" s="262"/>
      <c r="IUA74" s="1740"/>
      <c r="IUB74" s="1740"/>
      <c r="IUC74" s="1740"/>
      <c r="IUD74" s="349"/>
      <c r="IUE74" s="262"/>
      <c r="IUF74" s="262"/>
      <c r="IUG74" s="262"/>
      <c r="IUH74" s="350"/>
      <c r="IUI74" s="262"/>
      <c r="IUJ74" s="262"/>
      <c r="IUK74" s="262"/>
      <c r="IUL74" s="262"/>
      <c r="IUM74" s="262"/>
      <c r="IUN74" s="262"/>
      <c r="IUO74" s="262"/>
      <c r="IUP74" s="262"/>
      <c r="IUQ74" s="262"/>
      <c r="IUR74" s="1740"/>
      <c r="IUS74" s="1740"/>
      <c r="IUT74" s="1740"/>
      <c r="IUU74" s="349"/>
      <c r="IUV74" s="262"/>
      <c r="IUW74" s="262"/>
      <c r="IUX74" s="262"/>
      <c r="IUY74" s="350"/>
      <c r="IUZ74" s="262"/>
      <c r="IVA74" s="262"/>
      <c r="IVB74" s="262"/>
      <c r="IVC74" s="262"/>
      <c r="IVD74" s="262"/>
      <c r="IVE74" s="262"/>
      <c r="IVF74" s="262"/>
      <c r="IVG74" s="262"/>
      <c r="IVH74" s="262"/>
      <c r="IVI74" s="1740"/>
      <c r="IVJ74" s="1740"/>
      <c r="IVK74" s="1740"/>
      <c r="IVL74" s="349"/>
      <c r="IVM74" s="262"/>
      <c r="IVN74" s="262"/>
      <c r="IVO74" s="262"/>
      <c r="IVP74" s="350"/>
      <c r="IVQ74" s="262"/>
      <c r="IVR74" s="262"/>
      <c r="IVS74" s="262"/>
      <c r="IVT74" s="262"/>
      <c r="IVU74" s="262"/>
      <c r="IVV74" s="262"/>
      <c r="IVW74" s="262"/>
      <c r="IVX74" s="262"/>
      <c r="IVY74" s="262"/>
      <c r="IVZ74" s="1740"/>
      <c r="IWA74" s="1740"/>
      <c r="IWB74" s="1740"/>
      <c r="IWC74" s="349"/>
      <c r="IWD74" s="262"/>
      <c r="IWE74" s="262"/>
      <c r="IWF74" s="262"/>
      <c r="IWG74" s="350"/>
      <c r="IWH74" s="262"/>
      <c r="IWI74" s="262"/>
      <c r="IWJ74" s="262"/>
      <c r="IWK74" s="262"/>
      <c r="IWL74" s="262"/>
      <c r="IWM74" s="262"/>
      <c r="IWN74" s="262"/>
      <c r="IWO74" s="262"/>
      <c r="IWP74" s="262"/>
      <c r="IWQ74" s="1740"/>
      <c r="IWR74" s="1740"/>
      <c r="IWS74" s="1740"/>
      <c r="IWT74" s="349"/>
      <c r="IWU74" s="262"/>
      <c r="IWV74" s="262"/>
      <c r="IWW74" s="262"/>
      <c r="IWX74" s="350"/>
      <c r="IWY74" s="262"/>
      <c r="IWZ74" s="262"/>
      <c r="IXA74" s="262"/>
      <c r="IXB74" s="262"/>
      <c r="IXC74" s="262"/>
      <c r="IXD74" s="262"/>
      <c r="IXE74" s="262"/>
      <c r="IXF74" s="262"/>
      <c r="IXG74" s="262"/>
      <c r="IXH74" s="1740"/>
      <c r="IXI74" s="1740"/>
      <c r="IXJ74" s="1740"/>
      <c r="IXK74" s="349"/>
      <c r="IXL74" s="262"/>
      <c r="IXM74" s="262"/>
      <c r="IXN74" s="262"/>
      <c r="IXO74" s="350"/>
      <c r="IXP74" s="262"/>
      <c r="IXQ74" s="262"/>
      <c r="IXR74" s="262"/>
      <c r="IXS74" s="262"/>
      <c r="IXT74" s="262"/>
      <c r="IXU74" s="262"/>
      <c r="IXV74" s="262"/>
      <c r="IXW74" s="262"/>
      <c r="IXX74" s="262"/>
      <c r="IXY74" s="1740"/>
      <c r="IXZ74" s="1740"/>
      <c r="IYA74" s="1740"/>
      <c r="IYB74" s="349"/>
      <c r="IYC74" s="262"/>
      <c r="IYD74" s="262"/>
      <c r="IYE74" s="262"/>
      <c r="IYF74" s="350"/>
      <c r="IYG74" s="262"/>
      <c r="IYH74" s="262"/>
      <c r="IYI74" s="262"/>
      <c r="IYJ74" s="262"/>
      <c r="IYK74" s="262"/>
      <c r="IYL74" s="262"/>
      <c r="IYM74" s="262"/>
      <c r="IYN74" s="262"/>
      <c r="IYO74" s="262"/>
      <c r="IYP74" s="1740"/>
      <c r="IYQ74" s="1740"/>
      <c r="IYR74" s="1740"/>
      <c r="IYS74" s="349"/>
      <c r="IYT74" s="262"/>
      <c r="IYU74" s="262"/>
      <c r="IYV74" s="262"/>
      <c r="IYW74" s="350"/>
      <c r="IYX74" s="262"/>
      <c r="IYY74" s="262"/>
      <c r="IYZ74" s="262"/>
      <c r="IZA74" s="262"/>
      <c r="IZB74" s="262"/>
      <c r="IZC74" s="262"/>
      <c r="IZD74" s="262"/>
      <c r="IZE74" s="262"/>
      <c r="IZF74" s="262"/>
      <c r="IZG74" s="1740"/>
      <c r="IZH74" s="1740"/>
      <c r="IZI74" s="1740"/>
      <c r="IZJ74" s="349"/>
      <c r="IZK74" s="262"/>
      <c r="IZL74" s="262"/>
      <c r="IZM74" s="262"/>
      <c r="IZN74" s="350"/>
      <c r="IZO74" s="262"/>
      <c r="IZP74" s="262"/>
      <c r="IZQ74" s="262"/>
      <c r="IZR74" s="262"/>
      <c r="IZS74" s="262"/>
      <c r="IZT74" s="262"/>
      <c r="IZU74" s="262"/>
      <c r="IZV74" s="262"/>
      <c r="IZW74" s="262"/>
      <c r="IZX74" s="1740"/>
      <c r="IZY74" s="1740"/>
      <c r="IZZ74" s="1740"/>
      <c r="JAA74" s="349"/>
      <c r="JAB74" s="262"/>
      <c r="JAC74" s="262"/>
      <c r="JAD74" s="262"/>
      <c r="JAE74" s="350"/>
      <c r="JAF74" s="262"/>
      <c r="JAG74" s="262"/>
      <c r="JAH74" s="262"/>
      <c r="JAI74" s="262"/>
      <c r="JAJ74" s="262"/>
      <c r="JAK74" s="262"/>
      <c r="JAL74" s="262"/>
      <c r="JAM74" s="262"/>
      <c r="JAN74" s="262"/>
      <c r="JAO74" s="1740"/>
      <c r="JAP74" s="1740"/>
      <c r="JAQ74" s="1740"/>
      <c r="JAR74" s="349"/>
      <c r="JAS74" s="262"/>
      <c r="JAT74" s="262"/>
      <c r="JAU74" s="262"/>
      <c r="JAV74" s="350"/>
      <c r="JAW74" s="262"/>
      <c r="JAX74" s="262"/>
      <c r="JAY74" s="262"/>
      <c r="JAZ74" s="262"/>
      <c r="JBA74" s="262"/>
      <c r="JBB74" s="262"/>
      <c r="JBC74" s="262"/>
      <c r="JBD74" s="262"/>
      <c r="JBE74" s="262"/>
      <c r="JBF74" s="1740"/>
      <c r="JBG74" s="1740"/>
      <c r="JBH74" s="1740"/>
      <c r="JBI74" s="349"/>
      <c r="JBJ74" s="262"/>
      <c r="JBK74" s="262"/>
      <c r="JBL74" s="262"/>
      <c r="JBM74" s="350"/>
      <c r="JBN74" s="262"/>
      <c r="JBO74" s="262"/>
      <c r="JBP74" s="262"/>
      <c r="JBQ74" s="262"/>
      <c r="JBR74" s="262"/>
      <c r="JBS74" s="262"/>
      <c r="JBT74" s="262"/>
      <c r="JBU74" s="262"/>
      <c r="JBV74" s="262"/>
      <c r="JBW74" s="1740"/>
      <c r="JBX74" s="1740"/>
      <c r="JBY74" s="1740"/>
      <c r="JBZ74" s="349"/>
      <c r="JCA74" s="262"/>
      <c r="JCB74" s="262"/>
      <c r="JCC74" s="262"/>
      <c r="JCD74" s="350"/>
      <c r="JCE74" s="262"/>
      <c r="JCF74" s="262"/>
      <c r="JCG74" s="262"/>
      <c r="JCH74" s="262"/>
      <c r="JCI74" s="262"/>
      <c r="JCJ74" s="262"/>
      <c r="JCK74" s="262"/>
      <c r="JCL74" s="262"/>
      <c r="JCM74" s="262"/>
      <c r="JCN74" s="1740"/>
      <c r="JCO74" s="1740"/>
      <c r="JCP74" s="1740"/>
      <c r="JCQ74" s="349"/>
      <c r="JCR74" s="262"/>
      <c r="JCS74" s="262"/>
      <c r="JCT74" s="262"/>
      <c r="JCU74" s="350"/>
      <c r="JCV74" s="262"/>
      <c r="JCW74" s="262"/>
      <c r="JCX74" s="262"/>
      <c r="JCY74" s="262"/>
      <c r="JCZ74" s="262"/>
      <c r="JDA74" s="262"/>
      <c r="JDB74" s="262"/>
      <c r="JDC74" s="262"/>
      <c r="JDD74" s="262"/>
      <c r="JDE74" s="1740"/>
      <c r="JDF74" s="1740"/>
      <c r="JDG74" s="1740"/>
      <c r="JDH74" s="349"/>
      <c r="JDI74" s="262"/>
      <c r="JDJ74" s="262"/>
      <c r="JDK74" s="262"/>
      <c r="JDL74" s="350"/>
      <c r="JDM74" s="262"/>
      <c r="JDN74" s="262"/>
      <c r="JDO74" s="262"/>
      <c r="JDP74" s="262"/>
      <c r="JDQ74" s="262"/>
      <c r="JDR74" s="262"/>
      <c r="JDS74" s="262"/>
      <c r="JDT74" s="262"/>
      <c r="JDU74" s="262"/>
      <c r="JDV74" s="1740"/>
      <c r="JDW74" s="1740"/>
      <c r="JDX74" s="1740"/>
      <c r="JDY74" s="349"/>
      <c r="JDZ74" s="262"/>
      <c r="JEA74" s="262"/>
      <c r="JEB74" s="262"/>
      <c r="JEC74" s="350"/>
      <c r="JED74" s="262"/>
      <c r="JEE74" s="262"/>
      <c r="JEF74" s="262"/>
      <c r="JEG74" s="262"/>
      <c r="JEH74" s="262"/>
      <c r="JEI74" s="262"/>
      <c r="JEJ74" s="262"/>
      <c r="JEK74" s="262"/>
      <c r="JEL74" s="262"/>
      <c r="JEM74" s="1740"/>
      <c r="JEN74" s="1740"/>
      <c r="JEO74" s="1740"/>
      <c r="JEP74" s="349"/>
      <c r="JEQ74" s="262"/>
      <c r="JER74" s="262"/>
      <c r="JES74" s="262"/>
      <c r="JET74" s="350"/>
      <c r="JEU74" s="262"/>
      <c r="JEV74" s="262"/>
      <c r="JEW74" s="262"/>
      <c r="JEX74" s="262"/>
      <c r="JEY74" s="262"/>
      <c r="JEZ74" s="262"/>
      <c r="JFA74" s="262"/>
      <c r="JFB74" s="262"/>
      <c r="JFC74" s="262"/>
      <c r="JFD74" s="1740"/>
      <c r="JFE74" s="1740"/>
      <c r="JFF74" s="1740"/>
      <c r="JFG74" s="349"/>
      <c r="JFH74" s="262"/>
      <c r="JFI74" s="262"/>
      <c r="JFJ74" s="262"/>
      <c r="JFK74" s="350"/>
      <c r="JFL74" s="262"/>
      <c r="JFM74" s="262"/>
      <c r="JFN74" s="262"/>
      <c r="JFO74" s="262"/>
      <c r="JFP74" s="262"/>
      <c r="JFQ74" s="262"/>
      <c r="JFR74" s="262"/>
      <c r="JFS74" s="262"/>
      <c r="JFT74" s="262"/>
      <c r="JFU74" s="1740"/>
      <c r="JFV74" s="1740"/>
      <c r="JFW74" s="1740"/>
      <c r="JFX74" s="349"/>
      <c r="JFY74" s="262"/>
      <c r="JFZ74" s="262"/>
      <c r="JGA74" s="262"/>
      <c r="JGB74" s="350"/>
      <c r="JGC74" s="262"/>
      <c r="JGD74" s="262"/>
      <c r="JGE74" s="262"/>
      <c r="JGF74" s="262"/>
      <c r="JGG74" s="262"/>
      <c r="JGH74" s="262"/>
      <c r="JGI74" s="262"/>
      <c r="JGJ74" s="262"/>
      <c r="JGK74" s="262"/>
      <c r="JGL74" s="1740"/>
      <c r="JGM74" s="1740"/>
      <c r="JGN74" s="1740"/>
      <c r="JGO74" s="349"/>
      <c r="JGP74" s="262"/>
      <c r="JGQ74" s="262"/>
      <c r="JGR74" s="262"/>
      <c r="JGS74" s="350"/>
      <c r="JGT74" s="262"/>
      <c r="JGU74" s="262"/>
      <c r="JGV74" s="262"/>
      <c r="JGW74" s="262"/>
      <c r="JGX74" s="262"/>
      <c r="JGY74" s="262"/>
      <c r="JGZ74" s="262"/>
      <c r="JHA74" s="262"/>
      <c r="JHB74" s="262"/>
      <c r="JHC74" s="1740"/>
      <c r="JHD74" s="1740"/>
      <c r="JHE74" s="1740"/>
      <c r="JHF74" s="349"/>
      <c r="JHG74" s="262"/>
      <c r="JHH74" s="262"/>
      <c r="JHI74" s="262"/>
      <c r="JHJ74" s="350"/>
      <c r="JHK74" s="262"/>
      <c r="JHL74" s="262"/>
      <c r="JHM74" s="262"/>
      <c r="JHN74" s="262"/>
      <c r="JHO74" s="262"/>
      <c r="JHP74" s="262"/>
      <c r="JHQ74" s="262"/>
      <c r="JHR74" s="262"/>
      <c r="JHS74" s="262"/>
      <c r="JHT74" s="1740"/>
      <c r="JHU74" s="1740"/>
      <c r="JHV74" s="1740"/>
      <c r="JHW74" s="349"/>
      <c r="JHX74" s="262"/>
      <c r="JHY74" s="262"/>
      <c r="JHZ74" s="262"/>
      <c r="JIA74" s="350"/>
      <c r="JIB74" s="262"/>
      <c r="JIC74" s="262"/>
      <c r="JID74" s="262"/>
      <c r="JIE74" s="262"/>
      <c r="JIF74" s="262"/>
      <c r="JIG74" s="262"/>
      <c r="JIH74" s="262"/>
      <c r="JII74" s="262"/>
      <c r="JIJ74" s="262"/>
      <c r="JIK74" s="1740"/>
      <c r="JIL74" s="1740"/>
      <c r="JIM74" s="1740"/>
      <c r="JIN74" s="349"/>
      <c r="JIO74" s="262"/>
      <c r="JIP74" s="262"/>
      <c r="JIQ74" s="262"/>
      <c r="JIR74" s="350"/>
      <c r="JIS74" s="262"/>
      <c r="JIT74" s="262"/>
      <c r="JIU74" s="262"/>
      <c r="JIV74" s="262"/>
      <c r="JIW74" s="262"/>
      <c r="JIX74" s="262"/>
      <c r="JIY74" s="262"/>
      <c r="JIZ74" s="262"/>
      <c r="JJA74" s="262"/>
      <c r="JJB74" s="1740"/>
      <c r="JJC74" s="1740"/>
      <c r="JJD74" s="1740"/>
      <c r="JJE74" s="349"/>
      <c r="JJF74" s="262"/>
      <c r="JJG74" s="262"/>
      <c r="JJH74" s="262"/>
      <c r="JJI74" s="350"/>
      <c r="JJJ74" s="262"/>
      <c r="JJK74" s="262"/>
      <c r="JJL74" s="262"/>
      <c r="JJM74" s="262"/>
      <c r="JJN74" s="262"/>
      <c r="JJO74" s="262"/>
      <c r="JJP74" s="262"/>
      <c r="JJQ74" s="262"/>
      <c r="JJR74" s="262"/>
      <c r="JJS74" s="1740"/>
      <c r="JJT74" s="1740"/>
      <c r="JJU74" s="1740"/>
      <c r="JJV74" s="349"/>
      <c r="JJW74" s="262"/>
      <c r="JJX74" s="262"/>
      <c r="JJY74" s="262"/>
      <c r="JJZ74" s="350"/>
      <c r="JKA74" s="262"/>
      <c r="JKB74" s="262"/>
      <c r="JKC74" s="262"/>
      <c r="JKD74" s="262"/>
      <c r="JKE74" s="262"/>
      <c r="JKF74" s="262"/>
      <c r="JKG74" s="262"/>
      <c r="JKH74" s="262"/>
      <c r="JKI74" s="262"/>
      <c r="JKJ74" s="1740"/>
      <c r="JKK74" s="1740"/>
      <c r="JKL74" s="1740"/>
      <c r="JKM74" s="349"/>
      <c r="JKN74" s="262"/>
      <c r="JKO74" s="262"/>
      <c r="JKP74" s="262"/>
      <c r="JKQ74" s="350"/>
      <c r="JKR74" s="262"/>
      <c r="JKS74" s="262"/>
      <c r="JKT74" s="262"/>
      <c r="JKU74" s="262"/>
      <c r="JKV74" s="262"/>
      <c r="JKW74" s="262"/>
      <c r="JKX74" s="262"/>
      <c r="JKY74" s="262"/>
      <c r="JKZ74" s="262"/>
      <c r="JLA74" s="1740"/>
      <c r="JLB74" s="1740"/>
      <c r="JLC74" s="1740"/>
      <c r="JLD74" s="349"/>
      <c r="JLE74" s="262"/>
      <c r="JLF74" s="262"/>
      <c r="JLG74" s="262"/>
      <c r="JLH74" s="350"/>
      <c r="JLI74" s="262"/>
      <c r="JLJ74" s="262"/>
      <c r="JLK74" s="262"/>
      <c r="JLL74" s="262"/>
      <c r="JLM74" s="262"/>
      <c r="JLN74" s="262"/>
      <c r="JLO74" s="262"/>
      <c r="JLP74" s="262"/>
      <c r="JLQ74" s="262"/>
      <c r="JLR74" s="1740"/>
      <c r="JLS74" s="1740"/>
      <c r="JLT74" s="1740"/>
      <c r="JLU74" s="349"/>
      <c r="JLV74" s="262"/>
      <c r="JLW74" s="262"/>
      <c r="JLX74" s="262"/>
      <c r="JLY74" s="350"/>
      <c r="JLZ74" s="262"/>
      <c r="JMA74" s="262"/>
      <c r="JMB74" s="262"/>
      <c r="JMC74" s="262"/>
      <c r="JMD74" s="262"/>
      <c r="JME74" s="262"/>
      <c r="JMF74" s="262"/>
      <c r="JMG74" s="262"/>
      <c r="JMH74" s="262"/>
      <c r="JMI74" s="1740"/>
      <c r="JMJ74" s="1740"/>
      <c r="JMK74" s="1740"/>
      <c r="JML74" s="349"/>
      <c r="JMM74" s="262"/>
      <c r="JMN74" s="262"/>
      <c r="JMO74" s="262"/>
      <c r="JMP74" s="350"/>
      <c r="JMQ74" s="262"/>
      <c r="JMR74" s="262"/>
      <c r="JMS74" s="262"/>
      <c r="JMT74" s="262"/>
      <c r="JMU74" s="262"/>
      <c r="JMV74" s="262"/>
      <c r="JMW74" s="262"/>
      <c r="JMX74" s="262"/>
      <c r="JMY74" s="262"/>
      <c r="JMZ74" s="1740"/>
      <c r="JNA74" s="1740"/>
      <c r="JNB74" s="1740"/>
      <c r="JNC74" s="349"/>
      <c r="JND74" s="262"/>
      <c r="JNE74" s="262"/>
      <c r="JNF74" s="262"/>
      <c r="JNG74" s="350"/>
      <c r="JNH74" s="262"/>
      <c r="JNI74" s="262"/>
      <c r="JNJ74" s="262"/>
      <c r="JNK74" s="262"/>
      <c r="JNL74" s="262"/>
      <c r="JNM74" s="262"/>
      <c r="JNN74" s="262"/>
      <c r="JNO74" s="262"/>
      <c r="JNP74" s="262"/>
      <c r="JNQ74" s="1740"/>
      <c r="JNR74" s="1740"/>
      <c r="JNS74" s="1740"/>
      <c r="JNT74" s="349"/>
      <c r="JNU74" s="262"/>
      <c r="JNV74" s="262"/>
      <c r="JNW74" s="262"/>
      <c r="JNX74" s="350"/>
      <c r="JNY74" s="262"/>
      <c r="JNZ74" s="262"/>
      <c r="JOA74" s="262"/>
      <c r="JOB74" s="262"/>
      <c r="JOC74" s="262"/>
      <c r="JOD74" s="262"/>
      <c r="JOE74" s="262"/>
      <c r="JOF74" s="262"/>
      <c r="JOG74" s="262"/>
      <c r="JOH74" s="1740"/>
      <c r="JOI74" s="1740"/>
      <c r="JOJ74" s="1740"/>
      <c r="JOK74" s="349"/>
      <c r="JOL74" s="262"/>
      <c r="JOM74" s="262"/>
      <c r="JON74" s="262"/>
      <c r="JOO74" s="350"/>
      <c r="JOP74" s="262"/>
      <c r="JOQ74" s="262"/>
      <c r="JOR74" s="262"/>
      <c r="JOS74" s="262"/>
      <c r="JOT74" s="262"/>
      <c r="JOU74" s="262"/>
      <c r="JOV74" s="262"/>
      <c r="JOW74" s="262"/>
      <c r="JOX74" s="262"/>
      <c r="JOY74" s="1740"/>
      <c r="JOZ74" s="1740"/>
      <c r="JPA74" s="1740"/>
      <c r="JPB74" s="349"/>
      <c r="JPC74" s="262"/>
      <c r="JPD74" s="262"/>
      <c r="JPE74" s="262"/>
      <c r="JPF74" s="350"/>
      <c r="JPG74" s="262"/>
      <c r="JPH74" s="262"/>
      <c r="JPI74" s="262"/>
      <c r="JPJ74" s="262"/>
      <c r="JPK74" s="262"/>
      <c r="JPL74" s="262"/>
      <c r="JPM74" s="262"/>
      <c r="JPN74" s="262"/>
      <c r="JPO74" s="262"/>
      <c r="JPP74" s="1740"/>
      <c r="JPQ74" s="1740"/>
      <c r="JPR74" s="1740"/>
      <c r="JPS74" s="349"/>
      <c r="JPT74" s="262"/>
      <c r="JPU74" s="262"/>
      <c r="JPV74" s="262"/>
      <c r="JPW74" s="350"/>
      <c r="JPX74" s="262"/>
      <c r="JPY74" s="262"/>
      <c r="JPZ74" s="262"/>
      <c r="JQA74" s="262"/>
      <c r="JQB74" s="262"/>
      <c r="JQC74" s="262"/>
      <c r="JQD74" s="262"/>
      <c r="JQE74" s="262"/>
      <c r="JQF74" s="262"/>
      <c r="JQG74" s="1740"/>
      <c r="JQH74" s="1740"/>
      <c r="JQI74" s="1740"/>
      <c r="JQJ74" s="349"/>
      <c r="JQK74" s="262"/>
      <c r="JQL74" s="262"/>
      <c r="JQM74" s="262"/>
      <c r="JQN74" s="350"/>
      <c r="JQO74" s="262"/>
      <c r="JQP74" s="262"/>
      <c r="JQQ74" s="262"/>
      <c r="JQR74" s="262"/>
      <c r="JQS74" s="262"/>
      <c r="JQT74" s="262"/>
      <c r="JQU74" s="262"/>
      <c r="JQV74" s="262"/>
      <c r="JQW74" s="262"/>
      <c r="JQX74" s="1740"/>
      <c r="JQY74" s="1740"/>
      <c r="JQZ74" s="1740"/>
      <c r="JRA74" s="349"/>
      <c r="JRB74" s="262"/>
      <c r="JRC74" s="262"/>
      <c r="JRD74" s="262"/>
      <c r="JRE74" s="350"/>
      <c r="JRF74" s="262"/>
      <c r="JRG74" s="262"/>
      <c r="JRH74" s="262"/>
      <c r="JRI74" s="262"/>
      <c r="JRJ74" s="262"/>
      <c r="JRK74" s="262"/>
      <c r="JRL74" s="262"/>
      <c r="JRM74" s="262"/>
      <c r="JRN74" s="262"/>
      <c r="JRO74" s="1740"/>
      <c r="JRP74" s="1740"/>
      <c r="JRQ74" s="1740"/>
      <c r="JRR74" s="349"/>
      <c r="JRS74" s="262"/>
      <c r="JRT74" s="262"/>
      <c r="JRU74" s="262"/>
      <c r="JRV74" s="350"/>
      <c r="JRW74" s="262"/>
      <c r="JRX74" s="262"/>
      <c r="JRY74" s="262"/>
      <c r="JRZ74" s="262"/>
      <c r="JSA74" s="262"/>
      <c r="JSB74" s="262"/>
      <c r="JSC74" s="262"/>
      <c r="JSD74" s="262"/>
      <c r="JSE74" s="262"/>
      <c r="JSF74" s="1740"/>
      <c r="JSG74" s="1740"/>
      <c r="JSH74" s="1740"/>
      <c r="JSI74" s="349"/>
      <c r="JSJ74" s="262"/>
      <c r="JSK74" s="262"/>
      <c r="JSL74" s="262"/>
      <c r="JSM74" s="350"/>
      <c r="JSN74" s="262"/>
      <c r="JSO74" s="262"/>
      <c r="JSP74" s="262"/>
      <c r="JSQ74" s="262"/>
      <c r="JSR74" s="262"/>
      <c r="JSS74" s="262"/>
      <c r="JST74" s="262"/>
      <c r="JSU74" s="262"/>
      <c r="JSV74" s="262"/>
      <c r="JSW74" s="1740"/>
      <c r="JSX74" s="1740"/>
      <c r="JSY74" s="1740"/>
      <c r="JSZ74" s="349"/>
      <c r="JTA74" s="262"/>
      <c r="JTB74" s="262"/>
      <c r="JTC74" s="262"/>
      <c r="JTD74" s="350"/>
      <c r="JTE74" s="262"/>
      <c r="JTF74" s="262"/>
      <c r="JTG74" s="262"/>
      <c r="JTH74" s="262"/>
      <c r="JTI74" s="262"/>
      <c r="JTJ74" s="262"/>
      <c r="JTK74" s="262"/>
      <c r="JTL74" s="262"/>
      <c r="JTM74" s="262"/>
      <c r="JTN74" s="1740"/>
      <c r="JTO74" s="1740"/>
      <c r="JTP74" s="1740"/>
      <c r="JTQ74" s="349"/>
      <c r="JTR74" s="262"/>
      <c r="JTS74" s="262"/>
      <c r="JTT74" s="262"/>
      <c r="JTU74" s="350"/>
      <c r="JTV74" s="262"/>
      <c r="JTW74" s="262"/>
      <c r="JTX74" s="262"/>
      <c r="JTY74" s="262"/>
      <c r="JTZ74" s="262"/>
      <c r="JUA74" s="262"/>
      <c r="JUB74" s="262"/>
      <c r="JUC74" s="262"/>
      <c r="JUD74" s="262"/>
      <c r="JUE74" s="1740"/>
      <c r="JUF74" s="1740"/>
      <c r="JUG74" s="1740"/>
      <c r="JUH74" s="349"/>
      <c r="JUI74" s="262"/>
      <c r="JUJ74" s="262"/>
      <c r="JUK74" s="262"/>
      <c r="JUL74" s="350"/>
      <c r="JUM74" s="262"/>
      <c r="JUN74" s="262"/>
      <c r="JUO74" s="262"/>
      <c r="JUP74" s="262"/>
      <c r="JUQ74" s="262"/>
      <c r="JUR74" s="262"/>
      <c r="JUS74" s="262"/>
      <c r="JUT74" s="262"/>
      <c r="JUU74" s="262"/>
      <c r="JUV74" s="1740"/>
      <c r="JUW74" s="1740"/>
      <c r="JUX74" s="1740"/>
      <c r="JUY74" s="349"/>
      <c r="JUZ74" s="262"/>
      <c r="JVA74" s="262"/>
      <c r="JVB74" s="262"/>
      <c r="JVC74" s="350"/>
      <c r="JVD74" s="262"/>
      <c r="JVE74" s="262"/>
      <c r="JVF74" s="262"/>
      <c r="JVG74" s="262"/>
      <c r="JVH74" s="262"/>
      <c r="JVI74" s="262"/>
      <c r="JVJ74" s="262"/>
      <c r="JVK74" s="262"/>
      <c r="JVL74" s="262"/>
      <c r="JVM74" s="1740"/>
      <c r="JVN74" s="1740"/>
      <c r="JVO74" s="1740"/>
      <c r="JVP74" s="349"/>
      <c r="JVQ74" s="262"/>
      <c r="JVR74" s="262"/>
      <c r="JVS74" s="262"/>
      <c r="JVT74" s="350"/>
      <c r="JVU74" s="262"/>
      <c r="JVV74" s="262"/>
      <c r="JVW74" s="262"/>
      <c r="JVX74" s="262"/>
      <c r="JVY74" s="262"/>
      <c r="JVZ74" s="262"/>
      <c r="JWA74" s="262"/>
      <c r="JWB74" s="262"/>
      <c r="JWC74" s="262"/>
      <c r="JWD74" s="1740"/>
      <c r="JWE74" s="1740"/>
      <c r="JWF74" s="1740"/>
      <c r="JWG74" s="349"/>
      <c r="JWH74" s="262"/>
      <c r="JWI74" s="262"/>
      <c r="JWJ74" s="262"/>
      <c r="JWK74" s="350"/>
      <c r="JWL74" s="262"/>
      <c r="JWM74" s="262"/>
      <c r="JWN74" s="262"/>
      <c r="JWO74" s="262"/>
      <c r="JWP74" s="262"/>
      <c r="JWQ74" s="262"/>
      <c r="JWR74" s="262"/>
      <c r="JWS74" s="262"/>
      <c r="JWT74" s="262"/>
      <c r="JWU74" s="1740"/>
      <c r="JWV74" s="1740"/>
      <c r="JWW74" s="1740"/>
      <c r="JWX74" s="349"/>
      <c r="JWY74" s="262"/>
      <c r="JWZ74" s="262"/>
      <c r="JXA74" s="262"/>
      <c r="JXB74" s="350"/>
      <c r="JXC74" s="262"/>
      <c r="JXD74" s="262"/>
      <c r="JXE74" s="262"/>
      <c r="JXF74" s="262"/>
      <c r="JXG74" s="262"/>
      <c r="JXH74" s="262"/>
      <c r="JXI74" s="262"/>
      <c r="JXJ74" s="262"/>
      <c r="JXK74" s="262"/>
      <c r="JXL74" s="1740"/>
      <c r="JXM74" s="1740"/>
      <c r="JXN74" s="1740"/>
      <c r="JXO74" s="349"/>
      <c r="JXP74" s="262"/>
      <c r="JXQ74" s="262"/>
      <c r="JXR74" s="262"/>
      <c r="JXS74" s="350"/>
      <c r="JXT74" s="262"/>
      <c r="JXU74" s="262"/>
      <c r="JXV74" s="262"/>
      <c r="JXW74" s="262"/>
      <c r="JXX74" s="262"/>
      <c r="JXY74" s="262"/>
      <c r="JXZ74" s="262"/>
      <c r="JYA74" s="262"/>
      <c r="JYB74" s="262"/>
      <c r="JYC74" s="1740"/>
      <c r="JYD74" s="1740"/>
      <c r="JYE74" s="1740"/>
      <c r="JYF74" s="349"/>
      <c r="JYG74" s="262"/>
      <c r="JYH74" s="262"/>
      <c r="JYI74" s="262"/>
      <c r="JYJ74" s="350"/>
      <c r="JYK74" s="262"/>
      <c r="JYL74" s="262"/>
      <c r="JYM74" s="262"/>
      <c r="JYN74" s="262"/>
      <c r="JYO74" s="262"/>
      <c r="JYP74" s="262"/>
      <c r="JYQ74" s="262"/>
      <c r="JYR74" s="262"/>
      <c r="JYS74" s="262"/>
      <c r="JYT74" s="1740"/>
      <c r="JYU74" s="1740"/>
      <c r="JYV74" s="1740"/>
      <c r="JYW74" s="349"/>
      <c r="JYX74" s="262"/>
      <c r="JYY74" s="262"/>
      <c r="JYZ74" s="262"/>
      <c r="JZA74" s="350"/>
      <c r="JZB74" s="262"/>
      <c r="JZC74" s="262"/>
      <c r="JZD74" s="262"/>
      <c r="JZE74" s="262"/>
      <c r="JZF74" s="262"/>
      <c r="JZG74" s="262"/>
      <c r="JZH74" s="262"/>
      <c r="JZI74" s="262"/>
      <c r="JZJ74" s="262"/>
      <c r="JZK74" s="1740"/>
      <c r="JZL74" s="1740"/>
      <c r="JZM74" s="1740"/>
      <c r="JZN74" s="349"/>
      <c r="JZO74" s="262"/>
      <c r="JZP74" s="262"/>
      <c r="JZQ74" s="262"/>
      <c r="JZR74" s="350"/>
      <c r="JZS74" s="262"/>
      <c r="JZT74" s="262"/>
      <c r="JZU74" s="262"/>
      <c r="JZV74" s="262"/>
      <c r="JZW74" s="262"/>
      <c r="JZX74" s="262"/>
      <c r="JZY74" s="262"/>
      <c r="JZZ74" s="262"/>
      <c r="KAA74" s="262"/>
      <c r="KAB74" s="1740"/>
      <c r="KAC74" s="1740"/>
      <c r="KAD74" s="1740"/>
      <c r="KAE74" s="349"/>
      <c r="KAF74" s="262"/>
      <c r="KAG74" s="262"/>
      <c r="KAH74" s="262"/>
      <c r="KAI74" s="350"/>
      <c r="KAJ74" s="262"/>
      <c r="KAK74" s="262"/>
      <c r="KAL74" s="262"/>
      <c r="KAM74" s="262"/>
      <c r="KAN74" s="262"/>
      <c r="KAO74" s="262"/>
      <c r="KAP74" s="262"/>
      <c r="KAQ74" s="262"/>
      <c r="KAR74" s="262"/>
      <c r="KAS74" s="1740"/>
      <c r="KAT74" s="1740"/>
      <c r="KAU74" s="1740"/>
      <c r="KAV74" s="349"/>
      <c r="KAW74" s="262"/>
      <c r="KAX74" s="262"/>
      <c r="KAY74" s="262"/>
      <c r="KAZ74" s="350"/>
      <c r="KBA74" s="262"/>
      <c r="KBB74" s="262"/>
      <c r="KBC74" s="262"/>
      <c r="KBD74" s="262"/>
      <c r="KBE74" s="262"/>
      <c r="KBF74" s="262"/>
      <c r="KBG74" s="262"/>
      <c r="KBH74" s="262"/>
      <c r="KBI74" s="262"/>
      <c r="KBJ74" s="1740"/>
      <c r="KBK74" s="1740"/>
      <c r="KBL74" s="1740"/>
      <c r="KBM74" s="349"/>
      <c r="KBN74" s="262"/>
      <c r="KBO74" s="262"/>
      <c r="KBP74" s="262"/>
      <c r="KBQ74" s="350"/>
      <c r="KBR74" s="262"/>
      <c r="KBS74" s="262"/>
      <c r="KBT74" s="262"/>
      <c r="KBU74" s="262"/>
      <c r="KBV74" s="262"/>
      <c r="KBW74" s="262"/>
      <c r="KBX74" s="262"/>
      <c r="KBY74" s="262"/>
      <c r="KBZ74" s="262"/>
      <c r="KCA74" s="1740"/>
      <c r="KCB74" s="1740"/>
      <c r="KCC74" s="1740"/>
      <c r="KCD74" s="349"/>
      <c r="KCE74" s="262"/>
      <c r="KCF74" s="262"/>
      <c r="KCG74" s="262"/>
      <c r="KCH74" s="350"/>
      <c r="KCI74" s="262"/>
      <c r="KCJ74" s="262"/>
      <c r="KCK74" s="262"/>
      <c r="KCL74" s="262"/>
      <c r="KCM74" s="262"/>
      <c r="KCN74" s="262"/>
      <c r="KCO74" s="262"/>
      <c r="KCP74" s="262"/>
      <c r="KCQ74" s="262"/>
      <c r="KCR74" s="1740"/>
      <c r="KCS74" s="1740"/>
      <c r="KCT74" s="1740"/>
      <c r="KCU74" s="349"/>
      <c r="KCV74" s="262"/>
      <c r="KCW74" s="262"/>
      <c r="KCX74" s="262"/>
      <c r="KCY74" s="350"/>
      <c r="KCZ74" s="262"/>
      <c r="KDA74" s="262"/>
      <c r="KDB74" s="262"/>
      <c r="KDC74" s="262"/>
      <c r="KDD74" s="262"/>
      <c r="KDE74" s="262"/>
      <c r="KDF74" s="262"/>
      <c r="KDG74" s="262"/>
      <c r="KDH74" s="262"/>
      <c r="KDI74" s="1740"/>
      <c r="KDJ74" s="1740"/>
      <c r="KDK74" s="1740"/>
      <c r="KDL74" s="349"/>
      <c r="KDM74" s="262"/>
      <c r="KDN74" s="262"/>
      <c r="KDO74" s="262"/>
      <c r="KDP74" s="350"/>
      <c r="KDQ74" s="262"/>
      <c r="KDR74" s="262"/>
      <c r="KDS74" s="262"/>
      <c r="KDT74" s="262"/>
      <c r="KDU74" s="262"/>
      <c r="KDV74" s="262"/>
      <c r="KDW74" s="262"/>
      <c r="KDX74" s="262"/>
      <c r="KDY74" s="262"/>
      <c r="KDZ74" s="1740"/>
      <c r="KEA74" s="1740"/>
      <c r="KEB74" s="1740"/>
      <c r="KEC74" s="349"/>
      <c r="KED74" s="262"/>
      <c r="KEE74" s="262"/>
      <c r="KEF74" s="262"/>
      <c r="KEG74" s="350"/>
      <c r="KEH74" s="262"/>
      <c r="KEI74" s="262"/>
      <c r="KEJ74" s="262"/>
      <c r="KEK74" s="262"/>
      <c r="KEL74" s="262"/>
      <c r="KEM74" s="262"/>
      <c r="KEN74" s="262"/>
      <c r="KEO74" s="262"/>
      <c r="KEP74" s="262"/>
      <c r="KEQ74" s="1740"/>
      <c r="KER74" s="1740"/>
      <c r="KES74" s="1740"/>
      <c r="KET74" s="349"/>
      <c r="KEU74" s="262"/>
      <c r="KEV74" s="262"/>
      <c r="KEW74" s="262"/>
      <c r="KEX74" s="350"/>
      <c r="KEY74" s="262"/>
      <c r="KEZ74" s="262"/>
      <c r="KFA74" s="262"/>
      <c r="KFB74" s="262"/>
      <c r="KFC74" s="262"/>
      <c r="KFD74" s="262"/>
      <c r="KFE74" s="262"/>
      <c r="KFF74" s="262"/>
      <c r="KFG74" s="262"/>
      <c r="KFH74" s="1740"/>
      <c r="KFI74" s="1740"/>
      <c r="KFJ74" s="1740"/>
      <c r="KFK74" s="349"/>
      <c r="KFL74" s="262"/>
      <c r="KFM74" s="262"/>
      <c r="KFN74" s="262"/>
      <c r="KFO74" s="350"/>
      <c r="KFP74" s="262"/>
      <c r="KFQ74" s="262"/>
      <c r="KFR74" s="262"/>
      <c r="KFS74" s="262"/>
      <c r="KFT74" s="262"/>
      <c r="KFU74" s="262"/>
      <c r="KFV74" s="262"/>
      <c r="KFW74" s="262"/>
      <c r="KFX74" s="262"/>
      <c r="KFY74" s="1740"/>
      <c r="KFZ74" s="1740"/>
      <c r="KGA74" s="1740"/>
      <c r="KGB74" s="349"/>
      <c r="KGC74" s="262"/>
      <c r="KGD74" s="262"/>
      <c r="KGE74" s="262"/>
      <c r="KGF74" s="350"/>
      <c r="KGG74" s="262"/>
      <c r="KGH74" s="262"/>
      <c r="KGI74" s="262"/>
      <c r="KGJ74" s="262"/>
      <c r="KGK74" s="262"/>
      <c r="KGL74" s="262"/>
      <c r="KGM74" s="262"/>
      <c r="KGN74" s="262"/>
      <c r="KGO74" s="262"/>
      <c r="KGP74" s="1740"/>
      <c r="KGQ74" s="1740"/>
      <c r="KGR74" s="1740"/>
      <c r="KGS74" s="349"/>
      <c r="KGT74" s="262"/>
      <c r="KGU74" s="262"/>
      <c r="KGV74" s="262"/>
      <c r="KGW74" s="350"/>
      <c r="KGX74" s="262"/>
      <c r="KGY74" s="262"/>
      <c r="KGZ74" s="262"/>
      <c r="KHA74" s="262"/>
      <c r="KHB74" s="262"/>
      <c r="KHC74" s="262"/>
      <c r="KHD74" s="262"/>
      <c r="KHE74" s="262"/>
      <c r="KHF74" s="262"/>
      <c r="KHG74" s="1740"/>
      <c r="KHH74" s="1740"/>
      <c r="KHI74" s="1740"/>
      <c r="KHJ74" s="349"/>
      <c r="KHK74" s="262"/>
      <c r="KHL74" s="262"/>
      <c r="KHM74" s="262"/>
      <c r="KHN74" s="350"/>
      <c r="KHO74" s="262"/>
      <c r="KHP74" s="262"/>
      <c r="KHQ74" s="262"/>
      <c r="KHR74" s="262"/>
      <c r="KHS74" s="262"/>
      <c r="KHT74" s="262"/>
      <c r="KHU74" s="262"/>
      <c r="KHV74" s="262"/>
      <c r="KHW74" s="262"/>
      <c r="KHX74" s="1740"/>
      <c r="KHY74" s="1740"/>
      <c r="KHZ74" s="1740"/>
      <c r="KIA74" s="349"/>
      <c r="KIB74" s="262"/>
      <c r="KIC74" s="262"/>
      <c r="KID74" s="262"/>
      <c r="KIE74" s="350"/>
      <c r="KIF74" s="262"/>
      <c r="KIG74" s="262"/>
      <c r="KIH74" s="262"/>
      <c r="KII74" s="262"/>
      <c r="KIJ74" s="262"/>
      <c r="KIK74" s="262"/>
      <c r="KIL74" s="262"/>
      <c r="KIM74" s="262"/>
      <c r="KIN74" s="262"/>
      <c r="KIO74" s="1740"/>
      <c r="KIP74" s="1740"/>
      <c r="KIQ74" s="1740"/>
      <c r="KIR74" s="349"/>
      <c r="KIS74" s="262"/>
      <c r="KIT74" s="262"/>
      <c r="KIU74" s="262"/>
      <c r="KIV74" s="350"/>
      <c r="KIW74" s="262"/>
      <c r="KIX74" s="262"/>
      <c r="KIY74" s="262"/>
      <c r="KIZ74" s="262"/>
      <c r="KJA74" s="262"/>
      <c r="KJB74" s="262"/>
      <c r="KJC74" s="262"/>
      <c r="KJD74" s="262"/>
      <c r="KJE74" s="262"/>
      <c r="KJF74" s="1740"/>
      <c r="KJG74" s="1740"/>
      <c r="KJH74" s="1740"/>
      <c r="KJI74" s="349"/>
      <c r="KJJ74" s="262"/>
      <c r="KJK74" s="262"/>
      <c r="KJL74" s="262"/>
      <c r="KJM74" s="350"/>
      <c r="KJN74" s="262"/>
      <c r="KJO74" s="262"/>
      <c r="KJP74" s="262"/>
      <c r="KJQ74" s="262"/>
      <c r="KJR74" s="262"/>
      <c r="KJS74" s="262"/>
      <c r="KJT74" s="262"/>
      <c r="KJU74" s="262"/>
      <c r="KJV74" s="262"/>
      <c r="KJW74" s="1740"/>
      <c r="KJX74" s="1740"/>
      <c r="KJY74" s="1740"/>
      <c r="KJZ74" s="349"/>
      <c r="KKA74" s="262"/>
      <c r="KKB74" s="262"/>
      <c r="KKC74" s="262"/>
      <c r="KKD74" s="350"/>
      <c r="KKE74" s="262"/>
      <c r="KKF74" s="262"/>
      <c r="KKG74" s="262"/>
      <c r="KKH74" s="262"/>
      <c r="KKI74" s="262"/>
      <c r="KKJ74" s="262"/>
      <c r="KKK74" s="262"/>
      <c r="KKL74" s="262"/>
      <c r="KKM74" s="262"/>
      <c r="KKN74" s="1740"/>
      <c r="KKO74" s="1740"/>
      <c r="KKP74" s="1740"/>
      <c r="KKQ74" s="349"/>
      <c r="KKR74" s="262"/>
      <c r="KKS74" s="262"/>
      <c r="KKT74" s="262"/>
      <c r="KKU74" s="350"/>
      <c r="KKV74" s="262"/>
      <c r="KKW74" s="262"/>
      <c r="KKX74" s="262"/>
      <c r="KKY74" s="262"/>
      <c r="KKZ74" s="262"/>
      <c r="KLA74" s="262"/>
      <c r="KLB74" s="262"/>
      <c r="KLC74" s="262"/>
      <c r="KLD74" s="262"/>
      <c r="KLE74" s="1740"/>
      <c r="KLF74" s="1740"/>
      <c r="KLG74" s="1740"/>
      <c r="KLH74" s="349"/>
      <c r="KLI74" s="262"/>
      <c r="KLJ74" s="262"/>
      <c r="KLK74" s="262"/>
      <c r="KLL74" s="350"/>
      <c r="KLM74" s="262"/>
      <c r="KLN74" s="262"/>
      <c r="KLO74" s="262"/>
      <c r="KLP74" s="262"/>
      <c r="KLQ74" s="262"/>
      <c r="KLR74" s="262"/>
      <c r="KLS74" s="262"/>
      <c r="KLT74" s="262"/>
      <c r="KLU74" s="262"/>
      <c r="KLV74" s="1740"/>
      <c r="KLW74" s="1740"/>
      <c r="KLX74" s="1740"/>
      <c r="KLY74" s="349"/>
      <c r="KLZ74" s="262"/>
      <c r="KMA74" s="262"/>
      <c r="KMB74" s="262"/>
      <c r="KMC74" s="350"/>
      <c r="KMD74" s="262"/>
      <c r="KME74" s="262"/>
      <c r="KMF74" s="262"/>
      <c r="KMG74" s="262"/>
      <c r="KMH74" s="262"/>
      <c r="KMI74" s="262"/>
      <c r="KMJ74" s="262"/>
      <c r="KMK74" s="262"/>
      <c r="KML74" s="262"/>
      <c r="KMM74" s="1740"/>
      <c r="KMN74" s="1740"/>
      <c r="KMO74" s="1740"/>
      <c r="KMP74" s="349"/>
      <c r="KMQ74" s="262"/>
      <c r="KMR74" s="262"/>
      <c r="KMS74" s="262"/>
      <c r="KMT74" s="350"/>
      <c r="KMU74" s="262"/>
      <c r="KMV74" s="262"/>
      <c r="KMW74" s="262"/>
      <c r="KMX74" s="262"/>
      <c r="KMY74" s="262"/>
      <c r="KMZ74" s="262"/>
      <c r="KNA74" s="262"/>
      <c r="KNB74" s="262"/>
      <c r="KNC74" s="262"/>
      <c r="KND74" s="1740"/>
      <c r="KNE74" s="1740"/>
      <c r="KNF74" s="1740"/>
      <c r="KNG74" s="349"/>
      <c r="KNH74" s="262"/>
      <c r="KNI74" s="262"/>
      <c r="KNJ74" s="262"/>
      <c r="KNK74" s="350"/>
      <c r="KNL74" s="262"/>
      <c r="KNM74" s="262"/>
      <c r="KNN74" s="262"/>
      <c r="KNO74" s="262"/>
      <c r="KNP74" s="262"/>
      <c r="KNQ74" s="262"/>
      <c r="KNR74" s="262"/>
      <c r="KNS74" s="262"/>
      <c r="KNT74" s="262"/>
      <c r="KNU74" s="1740"/>
      <c r="KNV74" s="1740"/>
      <c r="KNW74" s="1740"/>
      <c r="KNX74" s="349"/>
      <c r="KNY74" s="262"/>
      <c r="KNZ74" s="262"/>
      <c r="KOA74" s="262"/>
      <c r="KOB74" s="350"/>
      <c r="KOC74" s="262"/>
      <c r="KOD74" s="262"/>
      <c r="KOE74" s="262"/>
      <c r="KOF74" s="262"/>
      <c r="KOG74" s="262"/>
      <c r="KOH74" s="262"/>
      <c r="KOI74" s="262"/>
      <c r="KOJ74" s="262"/>
      <c r="KOK74" s="262"/>
      <c r="KOL74" s="1740"/>
      <c r="KOM74" s="1740"/>
      <c r="KON74" s="1740"/>
      <c r="KOO74" s="349"/>
      <c r="KOP74" s="262"/>
      <c r="KOQ74" s="262"/>
      <c r="KOR74" s="262"/>
      <c r="KOS74" s="350"/>
      <c r="KOT74" s="262"/>
      <c r="KOU74" s="262"/>
      <c r="KOV74" s="262"/>
      <c r="KOW74" s="262"/>
      <c r="KOX74" s="262"/>
      <c r="KOY74" s="262"/>
      <c r="KOZ74" s="262"/>
      <c r="KPA74" s="262"/>
      <c r="KPB74" s="262"/>
      <c r="KPC74" s="1740"/>
      <c r="KPD74" s="1740"/>
      <c r="KPE74" s="1740"/>
      <c r="KPF74" s="349"/>
      <c r="KPG74" s="262"/>
      <c r="KPH74" s="262"/>
      <c r="KPI74" s="262"/>
      <c r="KPJ74" s="350"/>
      <c r="KPK74" s="262"/>
      <c r="KPL74" s="262"/>
      <c r="KPM74" s="262"/>
      <c r="KPN74" s="262"/>
      <c r="KPO74" s="262"/>
      <c r="KPP74" s="262"/>
      <c r="KPQ74" s="262"/>
      <c r="KPR74" s="262"/>
      <c r="KPS74" s="262"/>
      <c r="KPT74" s="1740"/>
      <c r="KPU74" s="1740"/>
      <c r="KPV74" s="1740"/>
      <c r="KPW74" s="349"/>
      <c r="KPX74" s="262"/>
      <c r="KPY74" s="262"/>
      <c r="KPZ74" s="262"/>
      <c r="KQA74" s="350"/>
      <c r="KQB74" s="262"/>
      <c r="KQC74" s="262"/>
      <c r="KQD74" s="262"/>
      <c r="KQE74" s="262"/>
      <c r="KQF74" s="262"/>
      <c r="KQG74" s="262"/>
      <c r="KQH74" s="262"/>
      <c r="KQI74" s="262"/>
      <c r="KQJ74" s="262"/>
      <c r="KQK74" s="1740"/>
      <c r="KQL74" s="1740"/>
      <c r="KQM74" s="1740"/>
      <c r="KQN74" s="349"/>
      <c r="KQO74" s="262"/>
      <c r="KQP74" s="262"/>
      <c r="KQQ74" s="262"/>
      <c r="KQR74" s="350"/>
      <c r="KQS74" s="262"/>
      <c r="KQT74" s="262"/>
      <c r="KQU74" s="262"/>
      <c r="KQV74" s="262"/>
      <c r="KQW74" s="262"/>
      <c r="KQX74" s="262"/>
      <c r="KQY74" s="262"/>
      <c r="KQZ74" s="262"/>
      <c r="KRA74" s="262"/>
      <c r="KRB74" s="1740"/>
      <c r="KRC74" s="1740"/>
      <c r="KRD74" s="1740"/>
      <c r="KRE74" s="349"/>
      <c r="KRF74" s="262"/>
      <c r="KRG74" s="262"/>
      <c r="KRH74" s="262"/>
      <c r="KRI74" s="350"/>
      <c r="KRJ74" s="262"/>
      <c r="KRK74" s="262"/>
      <c r="KRL74" s="262"/>
      <c r="KRM74" s="262"/>
      <c r="KRN74" s="262"/>
      <c r="KRO74" s="262"/>
      <c r="KRP74" s="262"/>
      <c r="KRQ74" s="262"/>
      <c r="KRR74" s="262"/>
      <c r="KRS74" s="1740"/>
      <c r="KRT74" s="1740"/>
      <c r="KRU74" s="1740"/>
      <c r="KRV74" s="349"/>
      <c r="KRW74" s="262"/>
      <c r="KRX74" s="262"/>
      <c r="KRY74" s="262"/>
      <c r="KRZ74" s="350"/>
      <c r="KSA74" s="262"/>
      <c r="KSB74" s="262"/>
      <c r="KSC74" s="262"/>
      <c r="KSD74" s="262"/>
      <c r="KSE74" s="262"/>
      <c r="KSF74" s="262"/>
      <c r="KSG74" s="262"/>
      <c r="KSH74" s="262"/>
      <c r="KSI74" s="262"/>
      <c r="KSJ74" s="1740"/>
      <c r="KSK74" s="1740"/>
      <c r="KSL74" s="1740"/>
      <c r="KSM74" s="349"/>
      <c r="KSN74" s="262"/>
      <c r="KSO74" s="262"/>
      <c r="KSP74" s="262"/>
      <c r="KSQ74" s="350"/>
      <c r="KSR74" s="262"/>
      <c r="KSS74" s="262"/>
      <c r="KST74" s="262"/>
      <c r="KSU74" s="262"/>
      <c r="KSV74" s="262"/>
      <c r="KSW74" s="262"/>
      <c r="KSX74" s="262"/>
      <c r="KSY74" s="262"/>
      <c r="KSZ74" s="262"/>
      <c r="KTA74" s="1740"/>
      <c r="KTB74" s="1740"/>
      <c r="KTC74" s="1740"/>
      <c r="KTD74" s="349"/>
      <c r="KTE74" s="262"/>
      <c r="KTF74" s="262"/>
      <c r="KTG74" s="262"/>
      <c r="KTH74" s="350"/>
      <c r="KTI74" s="262"/>
      <c r="KTJ74" s="262"/>
      <c r="KTK74" s="262"/>
      <c r="KTL74" s="262"/>
      <c r="KTM74" s="262"/>
      <c r="KTN74" s="262"/>
      <c r="KTO74" s="262"/>
      <c r="KTP74" s="262"/>
      <c r="KTQ74" s="262"/>
      <c r="KTR74" s="1740"/>
      <c r="KTS74" s="1740"/>
      <c r="KTT74" s="1740"/>
      <c r="KTU74" s="349"/>
      <c r="KTV74" s="262"/>
      <c r="KTW74" s="262"/>
      <c r="KTX74" s="262"/>
      <c r="KTY74" s="350"/>
      <c r="KTZ74" s="262"/>
      <c r="KUA74" s="262"/>
      <c r="KUB74" s="262"/>
      <c r="KUC74" s="262"/>
      <c r="KUD74" s="262"/>
      <c r="KUE74" s="262"/>
      <c r="KUF74" s="262"/>
      <c r="KUG74" s="262"/>
      <c r="KUH74" s="262"/>
      <c r="KUI74" s="1740"/>
      <c r="KUJ74" s="1740"/>
      <c r="KUK74" s="1740"/>
      <c r="KUL74" s="349"/>
      <c r="KUM74" s="262"/>
      <c r="KUN74" s="262"/>
      <c r="KUO74" s="262"/>
      <c r="KUP74" s="350"/>
      <c r="KUQ74" s="262"/>
      <c r="KUR74" s="262"/>
      <c r="KUS74" s="262"/>
      <c r="KUT74" s="262"/>
      <c r="KUU74" s="262"/>
      <c r="KUV74" s="262"/>
      <c r="KUW74" s="262"/>
      <c r="KUX74" s="262"/>
      <c r="KUY74" s="262"/>
      <c r="KUZ74" s="1740"/>
      <c r="KVA74" s="1740"/>
      <c r="KVB74" s="1740"/>
      <c r="KVC74" s="349"/>
      <c r="KVD74" s="262"/>
      <c r="KVE74" s="262"/>
      <c r="KVF74" s="262"/>
      <c r="KVG74" s="350"/>
      <c r="KVH74" s="262"/>
      <c r="KVI74" s="262"/>
      <c r="KVJ74" s="262"/>
      <c r="KVK74" s="262"/>
      <c r="KVL74" s="262"/>
      <c r="KVM74" s="262"/>
      <c r="KVN74" s="262"/>
      <c r="KVO74" s="262"/>
      <c r="KVP74" s="262"/>
      <c r="KVQ74" s="1740"/>
      <c r="KVR74" s="1740"/>
      <c r="KVS74" s="1740"/>
      <c r="KVT74" s="349"/>
      <c r="KVU74" s="262"/>
      <c r="KVV74" s="262"/>
      <c r="KVW74" s="262"/>
      <c r="KVX74" s="350"/>
      <c r="KVY74" s="262"/>
      <c r="KVZ74" s="262"/>
      <c r="KWA74" s="262"/>
      <c r="KWB74" s="262"/>
      <c r="KWC74" s="262"/>
      <c r="KWD74" s="262"/>
      <c r="KWE74" s="262"/>
      <c r="KWF74" s="262"/>
      <c r="KWG74" s="262"/>
      <c r="KWH74" s="1740"/>
      <c r="KWI74" s="1740"/>
      <c r="KWJ74" s="1740"/>
      <c r="KWK74" s="349"/>
      <c r="KWL74" s="262"/>
      <c r="KWM74" s="262"/>
      <c r="KWN74" s="262"/>
      <c r="KWO74" s="350"/>
      <c r="KWP74" s="262"/>
      <c r="KWQ74" s="262"/>
      <c r="KWR74" s="262"/>
      <c r="KWS74" s="262"/>
      <c r="KWT74" s="262"/>
      <c r="KWU74" s="262"/>
      <c r="KWV74" s="262"/>
      <c r="KWW74" s="262"/>
      <c r="KWX74" s="262"/>
      <c r="KWY74" s="1740"/>
      <c r="KWZ74" s="1740"/>
      <c r="KXA74" s="1740"/>
      <c r="KXB74" s="349"/>
      <c r="KXC74" s="262"/>
      <c r="KXD74" s="262"/>
      <c r="KXE74" s="262"/>
      <c r="KXF74" s="350"/>
      <c r="KXG74" s="262"/>
      <c r="KXH74" s="262"/>
      <c r="KXI74" s="262"/>
      <c r="KXJ74" s="262"/>
      <c r="KXK74" s="262"/>
      <c r="KXL74" s="262"/>
      <c r="KXM74" s="262"/>
      <c r="KXN74" s="262"/>
      <c r="KXO74" s="262"/>
      <c r="KXP74" s="1740"/>
      <c r="KXQ74" s="1740"/>
      <c r="KXR74" s="1740"/>
      <c r="KXS74" s="349"/>
      <c r="KXT74" s="262"/>
      <c r="KXU74" s="262"/>
      <c r="KXV74" s="262"/>
      <c r="KXW74" s="350"/>
      <c r="KXX74" s="262"/>
      <c r="KXY74" s="262"/>
      <c r="KXZ74" s="262"/>
      <c r="KYA74" s="262"/>
      <c r="KYB74" s="262"/>
      <c r="KYC74" s="262"/>
      <c r="KYD74" s="262"/>
      <c r="KYE74" s="262"/>
      <c r="KYF74" s="262"/>
      <c r="KYG74" s="1740"/>
      <c r="KYH74" s="1740"/>
      <c r="KYI74" s="1740"/>
      <c r="KYJ74" s="349"/>
      <c r="KYK74" s="262"/>
      <c r="KYL74" s="262"/>
      <c r="KYM74" s="262"/>
      <c r="KYN74" s="350"/>
      <c r="KYO74" s="262"/>
      <c r="KYP74" s="262"/>
      <c r="KYQ74" s="262"/>
      <c r="KYR74" s="262"/>
      <c r="KYS74" s="262"/>
      <c r="KYT74" s="262"/>
      <c r="KYU74" s="262"/>
      <c r="KYV74" s="262"/>
      <c r="KYW74" s="262"/>
      <c r="KYX74" s="1740"/>
      <c r="KYY74" s="1740"/>
      <c r="KYZ74" s="1740"/>
      <c r="KZA74" s="349"/>
      <c r="KZB74" s="262"/>
      <c r="KZC74" s="262"/>
      <c r="KZD74" s="262"/>
      <c r="KZE74" s="350"/>
      <c r="KZF74" s="262"/>
      <c r="KZG74" s="262"/>
      <c r="KZH74" s="262"/>
      <c r="KZI74" s="262"/>
      <c r="KZJ74" s="262"/>
      <c r="KZK74" s="262"/>
      <c r="KZL74" s="262"/>
      <c r="KZM74" s="262"/>
      <c r="KZN74" s="262"/>
      <c r="KZO74" s="1740"/>
      <c r="KZP74" s="1740"/>
      <c r="KZQ74" s="1740"/>
      <c r="KZR74" s="349"/>
      <c r="KZS74" s="262"/>
      <c r="KZT74" s="262"/>
      <c r="KZU74" s="262"/>
      <c r="KZV74" s="350"/>
      <c r="KZW74" s="262"/>
      <c r="KZX74" s="262"/>
      <c r="KZY74" s="262"/>
      <c r="KZZ74" s="262"/>
      <c r="LAA74" s="262"/>
      <c r="LAB74" s="262"/>
      <c r="LAC74" s="262"/>
      <c r="LAD74" s="262"/>
      <c r="LAE74" s="262"/>
      <c r="LAF74" s="1740"/>
      <c r="LAG74" s="1740"/>
      <c r="LAH74" s="1740"/>
      <c r="LAI74" s="349"/>
      <c r="LAJ74" s="262"/>
      <c r="LAK74" s="262"/>
      <c r="LAL74" s="262"/>
      <c r="LAM74" s="350"/>
      <c r="LAN74" s="262"/>
      <c r="LAO74" s="262"/>
      <c r="LAP74" s="262"/>
      <c r="LAQ74" s="262"/>
      <c r="LAR74" s="262"/>
      <c r="LAS74" s="262"/>
      <c r="LAT74" s="262"/>
      <c r="LAU74" s="262"/>
      <c r="LAV74" s="262"/>
      <c r="LAW74" s="1740"/>
      <c r="LAX74" s="1740"/>
      <c r="LAY74" s="1740"/>
      <c r="LAZ74" s="349"/>
      <c r="LBA74" s="262"/>
      <c r="LBB74" s="262"/>
      <c r="LBC74" s="262"/>
      <c r="LBD74" s="350"/>
      <c r="LBE74" s="262"/>
      <c r="LBF74" s="262"/>
      <c r="LBG74" s="262"/>
      <c r="LBH74" s="262"/>
      <c r="LBI74" s="262"/>
      <c r="LBJ74" s="262"/>
      <c r="LBK74" s="262"/>
      <c r="LBL74" s="262"/>
      <c r="LBM74" s="262"/>
      <c r="LBN74" s="1740"/>
      <c r="LBO74" s="1740"/>
      <c r="LBP74" s="1740"/>
      <c r="LBQ74" s="349"/>
      <c r="LBR74" s="262"/>
      <c r="LBS74" s="262"/>
      <c r="LBT74" s="262"/>
      <c r="LBU74" s="350"/>
      <c r="LBV74" s="262"/>
      <c r="LBW74" s="262"/>
      <c r="LBX74" s="262"/>
      <c r="LBY74" s="262"/>
      <c r="LBZ74" s="262"/>
      <c r="LCA74" s="262"/>
      <c r="LCB74" s="262"/>
      <c r="LCC74" s="262"/>
      <c r="LCD74" s="262"/>
      <c r="LCE74" s="1740"/>
      <c r="LCF74" s="1740"/>
      <c r="LCG74" s="1740"/>
      <c r="LCH74" s="349"/>
      <c r="LCI74" s="262"/>
      <c r="LCJ74" s="262"/>
      <c r="LCK74" s="262"/>
      <c r="LCL74" s="350"/>
      <c r="LCM74" s="262"/>
      <c r="LCN74" s="262"/>
      <c r="LCO74" s="262"/>
      <c r="LCP74" s="262"/>
      <c r="LCQ74" s="262"/>
      <c r="LCR74" s="262"/>
      <c r="LCS74" s="262"/>
      <c r="LCT74" s="262"/>
      <c r="LCU74" s="262"/>
      <c r="LCV74" s="1740"/>
      <c r="LCW74" s="1740"/>
      <c r="LCX74" s="1740"/>
      <c r="LCY74" s="349"/>
      <c r="LCZ74" s="262"/>
      <c r="LDA74" s="262"/>
      <c r="LDB74" s="262"/>
      <c r="LDC74" s="350"/>
      <c r="LDD74" s="262"/>
      <c r="LDE74" s="262"/>
      <c r="LDF74" s="262"/>
      <c r="LDG74" s="262"/>
      <c r="LDH74" s="262"/>
      <c r="LDI74" s="262"/>
      <c r="LDJ74" s="262"/>
      <c r="LDK74" s="262"/>
      <c r="LDL74" s="262"/>
      <c r="LDM74" s="1740"/>
      <c r="LDN74" s="1740"/>
      <c r="LDO74" s="1740"/>
      <c r="LDP74" s="349"/>
      <c r="LDQ74" s="262"/>
      <c r="LDR74" s="262"/>
      <c r="LDS74" s="262"/>
      <c r="LDT74" s="350"/>
      <c r="LDU74" s="262"/>
      <c r="LDV74" s="262"/>
      <c r="LDW74" s="262"/>
      <c r="LDX74" s="262"/>
      <c r="LDY74" s="262"/>
      <c r="LDZ74" s="262"/>
      <c r="LEA74" s="262"/>
      <c r="LEB74" s="262"/>
      <c r="LEC74" s="262"/>
      <c r="LED74" s="1740"/>
      <c r="LEE74" s="1740"/>
      <c r="LEF74" s="1740"/>
      <c r="LEG74" s="349"/>
      <c r="LEH74" s="262"/>
      <c r="LEI74" s="262"/>
      <c r="LEJ74" s="262"/>
      <c r="LEK74" s="350"/>
      <c r="LEL74" s="262"/>
      <c r="LEM74" s="262"/>
      <c r="LEN74" s="262"/>
      <c r="LEO74" s="262"/>
      <c r="LEP74" s="262"/>
      <c r="LEQ74" s="262"/>
      <c r="LER74" s="262"/>
      <c r="LES74" s="262"/>
      <c r="LET74" s="262"/>
      <c r="LEU74" s="1740"/>
      <c r="LEV74" s="1740"/>
      <c r="LEW74" s="1740"/>
      <c r="LEX74" s="349"/>
      <c r="LEY74" s="262"/>
      <c r="LEZ74" s="262"/>
      <c r="LFA74" s="262"/>
      <c r="LFB74" s="350"/>
      <c r="LFC74" s="262"/>
      <c r="LFD74" s="262"/>
      <c r="LFE74" s="262"/>
      <c r="LFF74" s="262"/>
      <c r="LFG74" s="262"/>
      <c r="LFH74" s="262"/>
      <c r="LFI74" s="262"/>
      <c r="LFJ74" s="262"/>
      <c r="LFK74" s="262"/>
      <c r="LFL74" s="1740"/>
      <c r="LFM74" s="1740"/>
      <c r="LFN74" s="1740"/>
      <c r="LFO74" s="349"/>
      <c r="LFP74" s="262"/>
      <c r="LFQ74" s="262"/>
      <c r="LFR74" s="262"/>
      <c r="LFS74" s="350"/>
      <c r="LFT74" s="262"/>
      <c r="LFU74" s="262"/>
      <c r="LFV74" s="262"/>
      <c r="LFW74" s="262"/>
      <c r="LFX74" s="262"/>
      <c r="LFY74" s="262"/>
      <c r="LFZ74" s="262"/>
      <c r="LGA74" s="262"/>
      <c r="LGB74" s="262"/>
      <c r="LGC74" s="1740"/>
      <c r="LGD74" s="1740"/>
      <c r="LGE74" s="1740"/>
      <c r="LGF74" s="349"/>
      <c r="LGG74" s="262"/>
      <c r="LGH74" s="262"/>
      <c r="LGI74" s="262"/>
      <c r="LGJ74" s="350"/>
      <c r="LGK74" s="262"/>
      <c r="LGL74" s="262"/>
      <c r="LGM74" s="262"/>
      <c r="LGN74" s="262"/>
      <c r="LGO74" s="262"/>
      <c r="LGP74" s="262"/>
      <c r="LGQ74" s="262"/>
      <c r="LGR74" s="262"/>
      <c r="LGS74" s="262"/>
      <c r="LGT74" s="1740"/>
      <c r="LGU74" s="1740"/>
      <c r="LGV74" s="1740"/>
      <c r="LGW74" s="349"/>
      <c r="LGX74" s="262"/>
      <c r="LGY74" s="262"/>
      <c r="LGZ74" s="262"/>
      <c r="LHA74" s="350"/>
      <c r="LHB74" s="262"/>
      <c r="LHC74" s="262"/>
      <c r="LHD74" s="262"/>
      <c r="LHE74" s="262"/>
      <c r="LHF74" s="262"/>
      <c r="LHG74" s="262"/>
      <c r="LHH74" s="262"/>
      <c r="LHI74" s="262"/>
      <c r="LHJ74" s="262"/>
      <c r="LHK74" s="1740"/>
      <c r="LHL74" s="1740"/>
      <c r="LHM74" s="1740"/>
      <c r="LHN74" s="349"/>
      <c r="LHO74" s="262"/>
      <c r="LHP74" s="262"/>
      <c r="LHQ74" s="262"/>
      <c r="LHR74" s="350"/>
      <c r="LHS74" s="262"/>
      <c r="LHT74" s="262"/>
      <c r="LHU74" s="262"/>
      <c r="LHV74" s="262"/>
      <c r="LHW74" s="262"/>
      <c r="LHX74" s="262"/>
      <c r="LHY74" s="262"/>
      <c r="LHZ74" s="262"/>
      <c r="LIA74" s="262"/>
      <c r="LIB74" s="1740"/>
      <c r="LIC74" s="1740"/>
      <c r="LID74" s="1740"/>
      <c r="LIE74" s="349"/>
      <c r="LIF74" s="262"/>
      <c r="LIG74" s="262"/>
      <c r="LIH74" s="262"/>
      <c r="LII74" s="350"/>
      <c r="LIJ74" s="262"/>
      <c r="LIK74" s="262"/>
      <c r="LIL74" s="262"/>
      <c r="LIM74" s="262"/>
      <c r="LIN74" s="262"/>
      <c r="LIO74" s="262"/>
      <c r="LIP74" s="262"/>
      <c r="LIQ74" s="262"/>
      <c r="LIR74" s="262"/>
      <c r="LIS74" s="1740"/>
      <c r="LIT74" s="1740"/>
      <c r="LIU74" s="1740"/>
      <c r="LIV74" s="349"/>
      <c r="LIW74" s="262"/>
      <c r="LIX74" s="262"/>
      <c r="LIY74" s="262"/>
      <c r="LIZ74" s="350"/>
      <c r="LJA74" s="262"/>
      <c r="LJB74" s="262"/>
      <c r="LJC74" s="262"/>
      <c r="LJD74" s="262"/>
      <c r="LJE74" s="262"/>
      <c r="LJF74" s="262"/>
      <c r="LJG74" s="262"/>
      <c r="LJH74" s="262"/>
      <c r="LJI74" s="262"/>
      <c r="LJJ74" s="1740"/>
      <c r="LJK74" s="1740"/>
      <c r="LJL74" s="1740"/>
      <c r="LJM74" s="349"/>
      <c r="LJN74" s="262"/>
      <c r="LJO74" s="262"/>
      <c r="LJP74" s="262"/>
      <c r="LJQ74" s="350"/>
      <c r="LJR74" s="262"/>
      <c r="LJS74" s="262"/>
      <c r="LJT74" s="262"/>
      <c r="LJU74" s="262"/>
      <c r="LJV74" s="262"/>
      <c r="LJW74" s="262"/>
      <c r="LJX74" s="262"/>
      <c r="LJY74" s="262"/>
      <c r="LJZ74" s="262"/>
      <c r="LKA74" s="1740"/>
      <c r="LKB74" s="1740"/>
      <c r="LKC74" s="1740"/>
      <c r="LKD74" s="349"/>
      <c r="LKE74" s="262"/>
      <c r="LKF74" s="262"/>
      <c r="LKG74" s="262"/>
      <c r="LKH74" s="350"/>
      <c r="LKI74" s="262"/>
      <c r="LKJ74" s="262"/>
      <c r="LKK74" s="262"/>
      <c r="LKL74" s="262"/>
      <c r="LKM74" s="262"/>
      <c r="LKN74" s="262"/>
      <c r="LKO74" s="262"/>
      <c r="LKP74" s="262"/>
      <c r="LKQ74" s="262"/>
      <c r="LKR74" s="1740"/>
      <c r="LKS74" s="1740"/>
      <c r="LKT74" s="1740"/>
      <c r="LKU74" s="349"/>
      <c r="LKV74" s="262"/>
      <c r="LKW74" s="262"/>
      <c r="LKX74" s="262"/>
      <c r="LKY74" s="350"/>
      <c r="LKZ74" s="262"/>
      <c r="LLA74" s="262"/>
      <c r="LLB74" s="262"/>
      <c r="LLC74" s="262"/>
      <c r="LLD74" s="262"/>
      <c r="LLE74" s="262"/>
      <c r="LLF74" s="262"/>
      <c r="LLG74" s="262"/>
      <c r="LLH74" s="262"/>
      <c r="LLI74" s="1740"/>
      <c r="LLJ74" s="1740"/>
      <c r="LLK74" s="1740"/>
      <c r="LLL74" s="349"/>
      <c r="LLM74" s="262"/>
      <c r="LLN74" s="262"/>
      <c r="LLO74" s="262"/>
      <c r="LLP74" s="350"/>
      <c r="LLQ74" s="262"/>
      <c r="LLR74" s="262"/>
      <c r="LLS74" s="262"/>
      <c r="LLT74" s="262"/>
      <c r="LLU74" s="262"/>
      <c r="LLV74" s="262"/>
      <c r="LLW74" s="262"/>
      <c r="LLX74" s="262"/>
      <c r="LLY74" s="262"/>
      <c r="LLZ74" s="1740"/>
      <c r="LMA74" s="1740"/>
      <c r="LMB74" s="1740"/>
      <c r="LMC74" s="349"/>
      <c r="LMD74" s="262"/>
      <c r="LME74" s="262"/>
      <c r="LMF74" s="262"/>
      <c r="LMG74" s="350"/>
      <c r="LMH74" s="262"/>
      <c r="LMI74" s="262"/>
      <c r="LMJ74" s="262"/>
      <c r="LMK74" s="262"/>
      <c r="LML74" s="262"/>
      <c r="LMM74" s="262"/>
      <c r="LMN74" s="262"/>
      <c r="LMO74" s="262"/>
      <c r="LMP74" s="262"/>
      <c r="LMQ74" s="1740"/>
      <c r="LMR74" s="1740"/>
      <c r="LMS74" s="1740"/>
      <c r="LMT74" s="349"/>
      <c r="LMU74" s="262"/>
      <c r="LMV74" s="262"/>
      <c r="LMW74" s="262"/>
      <c r="LMX74" s="350"/>
      <c r="LMY74" s="262"/>
      <c r="LMZ74" s="262"/>
      <c r="LNA74" s="262"/>
      <c r="LNB74" s="262"/>
      <c r="LNC74" s="262"/>
      <c r="LND74" s="262"/>
      <c r="LNE74" s="262"/>
      <c r="LNF74" s="262"/>
      <c r="LNG74" s="262"/>
      <c r="LNH74" s="1740"/>
      <c r="LNI74" s="1740"/>
      <c r="LNJ74" s="1740"/>
      <c r="LNK74" s="349"/>
      <c r="LNL74" s="262"/>
      <c r="LNM74" s="262"/>
      <c r="LNN74" s="262"/>
      <c r="LNO74" s="350"/>
      <c r="LNP74" s="262"/>
      <c r="LNQ74" s="262"/>
      <c r="LNR74" s="262"/>
      <c r="LNS74" s="262"/>
      <c r="LNT74" s="262"/>
      <c r="LNU74" s="262"/>
      <c r="LNV74" s="262"/>
      <c r="LNW74" s="262"/>
      <c r="LNX74" s="262"/>
      <c r="LNY74" s="1740"/>
      <c r="LNZ74" s="1740"/>
      <c r="LOA74" s="1740"/>
      <c r="LOB74" s="349"/>
      <c r="LOC74" s="262"/>
      <c r="LOD74" s="262"/>
      <c r="LOE74" s="262"/>
      <c r="LOF74" s="350"/>
      <c r="LOG74" s="262"/>
      <c r="LOH74" s="262"/>
      <c r="LOI74" s="262"/>
      <c r="LOJ74" s="262"/>
      <c r="LOK74" s="262"/>
      <c r="LOL74" s="262"/>
      <c r="LOM74" s="262"/>
      <c r="LON74" s="262"/>
      <c r="LOO74" s="262"/>
      <c r="LOP74" s="1740"/>
      <c r="LOQ74" s="1740"/>
      <c r="LOR74" s="1740"/>
      <c r="LOS74" s="349"/>
      <c r="LOT74" s="262"/>
      <c r="LOU74" s="262"/>
      <c r="LOV74" s="262"/>
      <c r="LOW74" s="350"/>
      <c r="LOX74" s="262"/>
      <c r="LOY74" s="262"/>
      <c r="LOZ74" s="262"/>
      <c r="LPA74" s="262"/>
      <c r="LPB74" s="262"/>
      <c r="LPC74" s="262"/>
      <c r="LPD74" s="262"/>
      <c r="LPE74" s="262"/>
      <c r="LPF74" s="262"/>
      <c r="LPG74" s="1740"/>
      <c r="LPH74" s="1740"/>
      <c r="LPI74" s="1740"/>
      <c r="LPJ74" s="349"/>
      <c r="LPK74" s="262"/>
      <c r="LPL74" s="262"/>
      <c r="LPM74" s="262"/>
      <c r="LPN74" s="350"/>
      <c r="LPO74" s="262"/>
      <c r="LPP74" s="262"/>
      <c r="LPQ74" s="262"/>
      <c r="LPR74" s="262"/>
      <c r="LPS74" s="262"/>
      <c r="LPT74" s="262"/>
      <c r="LPU74" s="262"/>
      <c r="LPV74" s="262"/>
      <c r="LPW74" s="262"/>
      <c r="LPX74" s="1740"/>
      <c r="LPY74" s="1740"/>
      <c r="LPZ74" s="1740"/>
      <c r="LQA74" s="349"/>
      <c r="LQB74" s="262"/>
      <c r="LQC74" s="262"/>
      <c r="LQD74" s="262"/>
      <c r="LQE74" s="350"/>
      <c r="LQF74" s="262"/>
      <c r="LQG74" s="262"/>
      <c r="LQH74" s="262"/>
      <c r="LQI74" s="262"/>
      <c r="LQJ74" s="262"/>
      <c r="LQK74" s="262"/>
      <c r="LQL74" s="262"/>
      <c r="LQM74" s="262"/>
      <c r="LQN74" s="262"/>
      <c r="LQO74" s="1740"/>
      <c r="LQP74" s="1740"/>
      <c r="LQQ74" s="1740"/>
      <c r="LQR74" s="349"/>
      <c r="LQS74" s="262"/>
      <c r="LQT74" s="262"/>
      <c r="LQU74" s="262"/>
      <c r="LQV74" s="350"/>
      <c r="LQW74" s="262"/>
      <c r="LQX74" s="262"/>
      <c r="LQY74" s="262"/>
      <c r="LQZ74" s="262"/>
      <c r="LRA74" s="262"/>
      <c r="LRB74" s="262"/>
      <c r="LRC74" s="262"/>
      <c r="LRD74" s="262"/>
      <c r="LRE74" s="262"/>
      <c r="LRF74" s="1740"/>
      <c r="LRG74" s="1740"/>
      <c r="LRH74" s="1740"/>
      <c r="LRI74" s="349"/>
      <c r="LRJ74" s="262"/>
      <c r="LRK74" s="262"/>
      <c r="LRL74" s="262"/>
      <c r="LRM74" s="350"/>
      <c r="LRN74" s="262"/>
      <c r="LRO74" s="262"/>
      <c r="LRP74" s="262"/>
      <c r="LRQ74" s="262"/>
      <c r="LRR74" s="262"/>
      <c r="LRS74" s="262"/>
      <c r="LRT74" s="262"/>
      <c r="LRU74" s="262"/>
      <c r="LRV74" s="262"/>
      <c r="LRW74" s="1740"/>
      <c r="LRX74" s="1740"/>
      <c r="LRY74" s="1740"/>
      <c r="LRZ74" s="349"/>
      <c r="LSA74" s="262"/>
      <c r="LSB74" s="262"/>
      <c r="LSC74" s="262"/>
      <c r="LSD74" s="350"/>
      <c r="LSE74" s="262"/>
      <c r="LSF74" s="262"/>
      <c r="LSG74" s="262"/>
      <c r="LSH74" s="262"/>
      <c r="LSI74" s="262"/>
      <c r="LSJ74" s="262"/>
      <c r="LSK74" s="262"/>
      <c r="LSL74" s="262"/>
      <c r="LSM74" s="262"/>
      <c r="LSN74" s="1740"/>
      <c r="LSO74" s="1740"/>
      <c r="LSP74" s="1740"/>
      <c r="LSQ74" s="349"/>
      <c r="LSR74" s="262"/>
      <c r="LSS74" s="262"/>
      <c r="LST74" s="262"/>
      <c r="LSU74" s="350"/>
      <c r="LSV74" s="262"/>
      <c r="LSW74" s="262"/>
      <c r="LSX74" s="262"/>
      <c r="LSY74" s="262"/>
      <c r="LSZ74" s="262"/>
      <c r="LTA74" s="262"/>
      <c r="LTB74" s="262"/>
      <c r="LTC74" s="262"/>
      <c r="LTD74" s="262"/>
      <c r="LTE74" s="1740"/>
      <c r="LTF74" s="1740"/>
      <c r="LTG74" s="1740"/>
      <c r="LTH74" s="349"/>
      <c r="LTI74" s="262"/>
      <c r="LTJ74" s="262"/>
      <c r="LTK74" s="262"/>
      <c r="LTL74" s="350"/>
      <c r="LTM74" s="262"/>
      <c r="LTN74" s="262"/>
      <c r="LTO74" s="262"/>
      <c r="LTP74" s="262"/>
      <c r="LTQ74" s="262"/>
      <c r="LTR74" s="262"/>
      <c r="LTS74" s="262"/>
      <c r="LTT74" s="262"/>
      <c r="LTU74" s="262"/>
      <c r="LTV74" s="1740"/>
      <c r="LTW74" s="1740"/>
      <c r="LTX74" s="1740"/>
      <c r="LTY74" s="349"/>
      <c r="LTZ74" s="262"/>
      <c r="LUA74" s="262"/>
      <c r="LUB74" s="262"/>
      <c r="LUC74" s="350"/>
      <c r="LUD74" s="262"/>
      <c r="LUE74" s="262"/>
      <c r="LUF74" s="262"/>
      <c r="LUG74" s="262"/>
      <c r="LUH74" s="262"/>
      <c r="LUI74" s="262"/>
      <c r="LUJ74" s="262"/>
      <c r="LUK74" s="262"/>
      <c r="LUL74" s="262"/>
      <c r="LUM74" s="1740"/>
      <c r="LUN74" s="1740"/>
      <c r="LUO74" s="1740"/>
      <c r="LUP74" s="349"/>
      <c r="LUQ74" s="262"/>
      <c r="LUR74" s="262"/>
      <c r="LUS74" s="262"/>
      <c r="LUT74" s="350"/>
      <c r="LUU74" s="262"/>
      <c r="LUV74" s="262"/>
      <c r="LUW74" s="262"/>
      <c r="LUX74" s="262"/>
      <c r="LUY74" s="262"/>
      <c r="LUZ74" s="262"/>
      <c r="LVA74" s="262"/>
      <c r="LVB74" s="262"/>
      <c r="LVC74" s="262"/>
      <c r="LVD74" s="1740"/>
      <c r="LVE74" s="1740"/>
      <c r="LVF74" s="1740"/>
      <c r="LVG74" s="349"/>
      <c r="LVH74" s="262"/>
      <c r="LVI74" s="262"/>
      <c r="LVJ74" s="262"/>
      <c r="LVK74" s="350"/>
      <c r="LVL74" s="262"/>
      <c r="LVM74" s="262"/>
      <c r="LVN74" s="262"/>
      <c r="LVO74" s="262"/>
      <c r="LVP74" s="262"/>
      <c r="LVQ74" s="262"/>
      <c r="LVR74" s="262"/>
      <c r="LVS74" s="262"/>
      <c r="LVT74" s="262"/>
      <c r="LVU74" s="1740"/>
      <c r="LVV74" s="1740"/>
      <c r="LVW74" s="1740"/>
      <c r="LVX74" s="349"/>
      <c r="LVY74" s="262"/>
      <c r="LVZ74" s="262"/>
      <c r="LWA74" s="262"/>
      <c r="LWB74" s="350"/>
      <c r="LWC74" s="262"/>
      <c r="LWD74" s="262"/>
      <c r="LWE74" s="262"/>
      <c r="LWF74" s="262"/>
      <c r="LWG74" s="262"/>
      <c r="LWH74" s="262"/>
      <c r="LWI74" s="262"/>
      <c r="LWJ74" s="262"/>
      <c r="LWK74" s="262"/>
      <c r="LWL74" s="1740"/>
      <c r="LWM74" s="1740"/>
      <c r="LWN74" s="1740"/>
      <c r="LWO74" s="349"/>
      <c r="LWP74" s="262"/>
      <c r="LWQ74" s="262"/>
      <c r="LWR74" s="262"/>
      <c r="LWS74" s="350"/>
      <c r="LWT74" s="262"/>
      <c r="LWU74" s="262"/>
      <c r="LWV74" s="262"/>
      <c r="LWW74" s="262"/>
      <c r="LWX74" s="262"/>
      <c r="LWY74" s="262"/>
      <c r="LWZ74" s="262"/>
      <c r="LXA74" s="262"/>
      <c r="LXB74" s="262"/>
      <c r="LXC74" s="1740"/>
      <c r="LXD74" s="1740"/>
      <c r="LXE74" s="1740"/>
      <c r="LXF74" s="349"/>
      <c r="LXG74" s="262"/>
      <c r="LXH74" s="262"/>
      <c r="LXI74" s="262"/>
      <c r="LXJ74" s="350"/>
      <c r="LXK74" s="262"/>
      <c r="LXL74" s="262"/>
      <c r="LXM74" s="262"/>
      <c r="LXN74" s="262"/>
      <c r="LXO74" s="262"/>
      <c r="LXP74" s="262"/>
      <c r="LXQ74" s="262"/>
      <c r="LXR74" s="262"/>
      <c r="LXS74" s="262"/>
      <c r="LXT74" s="1740"/>
      <c r="LXU74" s="1740"/>
      <c r="LXV74" s="1740"/>
      <c r="LXW74" s="349"/>
      <c r="LXX74" s="262"/>
      <c r="LXY74" s="262"/>
      <c r="LXZ74" s="262"/>
      <c r="LYA74" s="350"/>
      <c r="LYB74" s="262"/>
      <c r="LYC74" s="262"/>
      <c r="LYD74" s="262"/>
      <c r="LYE74" s="262"/>
      <c r="LYF74" s="262"/>
      <c r="LYG74" s="262"/>
      <c r="LYH74" s="262"/>
      <c r="LYI74" s="262"/>
      <c r="LYJ74" s="262"/>
      <c r="LYK74" s="1740"/>
      <c r="LYL74" s="1740"/>
      <c r="LYM74" s="1740"/>
      <c r="LYN74" s="349"/>
      <c r="LYO74" s="262"/>
      <c r="LYP74" s="262"/>
      <c r="LYQ74" s="262"/>
      <c r="LYR74" s="350"/>
      <c r="LYS74" s="262"/>
      <c r="LYT74" s="262"/>
      <c r="LYU74" s="262"/>
      <c r="LYV74" s="262"/>
      <c r="LYW74" s="262"/>
      <c r="LYX74" s="262"/>
      <c r="LYY74" s="262"/>
      <c r="LYZ74" s="262"/>
      <c r="LZA74" s="262"/>
      <c r="LZB74" s="1740"/>
      <c r="LZC74" s="1740"/>
      <c r="LZD74" s="1740"/>
      <c r="LZE74" s="349"/>
      <c r="LZF74" s="262"/>
      <c r="LZG74" s="262"/>
      <c r="LZH74" s="262"/>
      <c r="LZI74" s="350"/>
      <c r="LZJ74" s="262"/>
      <c r="LZK74" s="262"/>
      <c r="LZL74" s="262"/>
      <c r="LZM74" s="262"/>
      <c r="LZN74" s="262"/>
      <c r="LZO74" s="262"/>
      <c r="LZP74" s="262"/>
      <c r="LZQ74" s="262"/>
      <c r="LZR74" s="262"/>
      <c r="LZS74" s="1740"/>
      <c r="LZT74" s="1740"/>
      <c r="LZU74" s="1740"/>
      <c r="LZV74" s="349"/>
      <c r="LZW74" s="262"/>
      <c r="LZX74" s="262"/>
      <c r="LZY74" s="262"/>
      <c r="LZZ74" s="350"/>
      <c r="MAA74" s="262"/>
      <c r="MAB74" s="262"/>
      <c r="MAC74" s="262"/>
      <c r="MAD74" s="262"/>
      <c r="MAE74" s="262"/>
      <c r="MAF74" s="262"/>
      <c r="MAG74" s="262"/>
      <c r="MAH74" s="262"/>
      <c r="MAI74" s="262"/>
      <c r="MAJ74" s="1740"/>
      <c r="MAK74" s="1740"/>
      <c r="MAL74" s="1740"/>
      <c r="MAM74" s="349"/>
      <c r="MAN74" s="262"/>
      <c r="MAO74" s="262"/>
      <c r="MAP74" s="262"/>
      <c r="MAQ74" s="350"/>
      <c r="MAR74" s="262"/>
      <c r="MAS74" s="262"/>
      <c r="MAT74" s="262"/>
      <c r="MAU74" s="262"/>
      <c r="MAV74" s="262"/>
      <c r="MAW74" s="262"/>
      <c r="MAX74" s="262"/>
      <c r="MAY74" s="262"/>
      <c r="MAZ74" s="262"/>
      <c r="MBA74" s="1740"/>
      <c r="MBB74" s="1740"/>
      <c r="MBC74" s="1740"/>
      <c r="MBD74" s="349"/>
      <c r="MBE74" s="262"/>
      <c r="MBF74" s="262"/>
      <c r="MBG74" s="262"/>
      <c r="MBH74" s="350"/>
      <c r="MBI74" s="262"/>
      <c r="MBJ74" s="262"/>
      <c r="MBK74" s="262"/>
      <c r="MBL74" s="262"/>
      <c r="MBM74" s="262"/>
      <c r="MBN74" s="262"/>
      <c r="MBO74" s="262"/>
      <c r="MBP74" s="262"/>
      <c r="MBQ74" s="262"/>
      <c r="MBR74" s="1740"/>
      <c r="MBS74" s="1740"/>
      <c r="MBT74" s="1740"/>
      <c r="MBU74" s="349"/>
      <c r="MBV74" s="262"/>
      <c r="MBW74" s="262"/>
      <c r="MBX74" s="262"/>
      <c r="MBY74" s="350"/>
      <c r="MBZ74" s="262"/>
      <c r="MCA74" s="262"/>
      <c r="MCB74" s="262"/>
      <c r="MCC74" s="262"/>
      <c r="MCD74" s="262"/>
      <c r="MCE74" s="262"/>
      <c r="MCF74" s="262"/>
      <c r="MCG74" s="262"/>
      <c r="MCH74" s="262"/>
      <c r="MCI74" s="1740"/>
      <c r="MCJ74" s="1740"/>
      <c r="MCK74" s="1740"/>
      <c r="MCL74" s="349"/>
      <c r="MCM74" s="262"/>
      <c r="MCN74" s="262"/>
      <c r="MCO74" s="262"/>
      <c r="MCP74" s="350"/>
      <c r="MCQ74" s="262"/>
      <c r="MCR74" s="262"/>
      <c r="MCS74" s="262"/>
      <c r="MCT74" s="262"/>
      <c r="MCU74" s="262"/>
      <c r="MCV74" s="262"/>
      <c r="MCW74" s="262"/>
      <c r="MCX74" s="262"/>
      <c r="MCY74" s="262"/>
      <c r="MCZ74" s="1740"/>
      <c r="MDA74" s="1740"/>
      <c r="MDB74" s="1740"/>
      <c r="MDC74" s="349"/>
      <c r="MDD74" s="262"/>
      <c r="MDE74" s="262"/>
      <c r="MDF74" s="262"/>
      <c r="MDG74" s="350"/>
      <c r="MDH74" s="262"/>
      <c r="MDI74" s="262"/>
      <c r="MDJ74" s="262"/>
      <c r="MDK74" s="262"/>
      <c r="MDL74" s="262"/>
      <c r="MDM74" s="262"/>
      <c r="MDN74" s="262"/>
      <c r="MDO74" s="262"/>
      <c r="MDP74" s="262"/>
      <c r="MDQ74" s="1740"/>
      <c r="MDR74" s="1740"/>
      <c r="MDS74" s="1740"/>
      <c r="MDT74" s="349"/>
      <c r="MDU74" s="262"/>
      <c r="MDV74" s="262"/>
      <c r="MDW74" s="262"/>
      <c r="MDX74" s="350"/>
      <c r="MDY74" s="262"/>
      <c r="MDZ74" s="262"/>
      <c r="MEA74" s="262"/>
      <c r="MEB74" s="262"/>
      <c r="MEC74" s="262"/>
      <c r="MED74" s="262"/>
      <c r="MEE74" s="262"/>
      <c r="MEF74" s="262"/>
      <c r="MEG74" s="262"/>
      <c r="MEH74" s="1740"/>
      <c r="MEI74" s="1740"/>
      <c r="MEJ74" s="1740"/>
      <c r="MEK74" s="349"/>
      <c r="MEL74" s="262"/>
      <c r="MEM74" s="262"/>
      <c r="MEN74" s="262"/>
      <c r="MEO74" s="350"/>
      <c r="MEP74" s="262"/>
      <c r="MEQ74" s="262"/>
      <c r="MER74" s="262"/>
      <c r="MES74" s="262"/>
      <c r="MET74" s="262"/>
      <c r="MEU74" s="262"/>
      <c r="MEV74" s="262"/>
      <c r="MEW74" s="262"/>
      <c r="MEX74" s="262"/>
      <c r="MEY74" s="1740"/>
      <c r="MEZ74" s="1740"/>
      <c r="MFA74" s="1740"/>
      <c r="MFB74" s="349"/>
      <c r="MFC74" s="262"/>
      <c r="MFD74" s="262"/>
      <c r="MFE74" s="262"/>
      <c r="MFF74" s="350"/>
      <c r="MFG74" s="262"/>
      <c r="MFH74" s="262"/>
      <c r="MFI74" s="262"/>
      <c r="MFJ74" s="262"/>
      <c r="MFK74" s="262"/>
      <c r="MFL74" s="262"/>
      <c r="MFM74" s="262"/>
      <c r="MFN74" s="262"/>
      <c r="MFO74" s="262"/>
      <c r="MFP74" s="1740"/>
      <c r="MFQ74" s="1740"/>
      <c r="MFR74" s="1740"/>
      <c r="MFS74" s="349"/>
      <c r="MFT74" s="262"/>
      <c r="MFU74" s="262"/>
      <c r="MFV74" s="262"/>
      <c r="MFW74" s="350"/>
      <c r="MFX74" s="262"/>
      <c r="MFY74" s="262"/>
      <c r="MFZ74" s="262"/>
      <c r="MGA74" s="262"/>
      <c r="MGB74" s="262"/>
      <c r="MGC74" s="262"/>
      <c r="MGD74" s="262"/>
      <c r="MGE74" s="262"/>
      <c r="MGF74" s="262"/>
      <c r="MGG74" s="1740"/>
      <c r="MGH74" s="1740"/>
      <c r="MGI74" s="1740"/>
      <c r="MGJ74" s="349"/>
      <c r="MGK74" s="262"/>
      <c r="MGL74" s="262"/>
      <c r="MGM74" s="262"/>
      <c r="MGN74" s="350"/>
      <c r="MGO74" s="262"/>
      <c r="MGP74" s="262"/>
      <c r="MGQ74" s="262"/>
      <c r="MGR74" s="262"/>
      <c r="MGS74" s="262"/>
      <c r="MGT74" s="262"/>
      <c r="MGU74" s="262"/>
      <c r="MGV74" s="262"/>
      <c r="MGW74" s="262"/>
      <c r="MGX74" s="1740"/>
      <c r="MGY74" s="1740"/>
      <c r="MGZ74" s="1740"/>
      <c r="MHA74" s="349"/>
      <c r="MHB74" s="262"/>
      <c r="MHC74" s="262"/>
      <c r="MHD74" s="262"/>
      <c r="MHE74" s="350"/>
      <c r="MHF74" s="262"/>
      <c r="MHG74" s="262"/>
      <c r="MHH74" s="262"/>
      <c r="MHI74" s="262"/>
      <c r="MHJ74" s="262"/>
      <c r="MHK74" s="262"/>
      <c r="MHL74" s="262"/>
      <c r="MHM74" s="262"/>
      <c r="MHN74" s="262"/>
      <c r="MHO74" s="1740"/>
      <c r="MHP74" s="1740"/>
      <c r="MHQ74" s="1740"/>
      <c r="MHR74" s="349"/>
      <c r="MHS74" s="262"/>
      <c r="MHT74" s="262"/>
      <c r="MHU74" s="262"/>
      <c r="MHV74" s="350"/>
      <c r="MHW74" s="262"/>
      <c r="MHX74" s="262"/>
      <c r="MHY74" s="262"/>
      <c r="MHZ74" s="262"/>
      <c r="MIA74" s="262"/>
      <c r="MIB74" s="262"/>
      <c r="MIC74" s="262"/>
      <c r="MID74" s="262"/>
      <c r="MIE74" s="262"/>
      <c r="MIF74" s="1740"/>
      <c r="MIG74" s="1740"/>
      <c r="MIH74" s="1740"/>
      <c r="MII74" s="349"/>
      <c r="MIJ74" s="262"/>
      <c r="MIK74" s="262"/>
      <c r="MIL74" s="262"/>
      <c r="MIM74" s="350"/>
      <c r="MIN74" s="262"/>
      <c r="MIO74" s="262"/>
      <c r="MIP74" s="262"/>
      <c r="MIQ74" s="262"/>
      <c r="MIR74" s="262"/>
      <c r="MIS74" s="262"/>
      <c r="MIT74" s="262"/>
      <c r="MIU74" s="262"/>
      <c r="MIV74" s="262"/>
      <c r="MIW74" s="1740"/>
      <c r="MIX74" s="1740"/>
      <c r="MIY74" s="1740"/>
      <c r="MIZ74" s="349"/>
      <c r="MJA74" s="262"/>
      <c r="MJB74" s="262"/>
      <c r="MJC74" s="262"/>
      <c r="MJD74" s="350"/>
      <c r="MJE74" s="262"/>
      <c r="MJF74" s="262"/>
      <c r="MJG74" s="262"/>
      <c r="MJH74" s="262"/>
      <c r="MJI74" s="262"/>
      <c r="MJJ74" s="262"/>
      <c r="MJK74" s="262"/>
      <c r="MJL74" s="262"/>
      <c r="MJM74" s="262"/>
      <c r="MJN74" s="1740"/>
      <c r="MJO74" s="1740"/>
      <c r="MJP74" s="1740"/>
      <c r="MJQ74" s="349"/>
      <c r="MJR74" s="262"/>
      <c r="MJS74" s="262"/>
      <c r="MJT74" s="262"/>
      <c r="MJU74" s="350"/>
      <c r="MJV74" s="262"/>
      <c r="MJW74" s="262"/>
      <c r="MJX74" s="262"/>
      <c r="MJY74" s="262"/>
      <c r="MJZ74" s="262"/>
      <c r="MKA74" s="262"/>
      <c r="MKB74" s="262"/>
      <c r="MKC74" s="262"/>
      <c r="MKD74" s="262"/>
      <c r="MKE74" s="1740"/>
      <c r="MKF74" s="1740"/>
      <c r="MKG74" s="1740"/>
      <c r="MKH74" s="349"/>
      <c r="MKI74" s="262"/>
      <c r="MKJ74" s="262"/>
      <c r="MKK74" s="262"/>
      <c r="MKL74" s="350"/>
      <c r="MKM74" s="262"/>
      <c r="MKN74" s="262"/>
      <c r="MKO74" s="262"/>
      <c r="MKP74" s="262"/>
      <c r="MKQ74" s="262"/>
      <c r="MKR74" s="262"/>
      <c r="MKS74" s="262"/>
      <c r="MKT74" s="262"/>
      <c r="MKU74" s="262"/>
      <c r="MKV74" s="1740"/>
      <c r="MKW74" s="1740"/>
      <c r="MKX74" s="1740"/>
      <c r="MKY74" s="349"/>
      <c r="MKZ74" s="262"/>
      <c r="MLA74" s="262"/>
      <c r="MLB74" s="262"/>
      <c r="MLC74" s="350"/>
      <c r="MLD74" s="262"/>
      <c r="MLE74" s="262"/>
      <c r="MLF74" s="262"/>
      <c r="MLG74" s="262"/>
      <c r="MLH74" s="262"/>
      <c r="MLI74" s="262"/>
      <c r="MLJ74" s="262"/>
      <c r="MLK74" s="262"/>
      <c r="MLL74" s="262"/>
      <c r="MLM74" s="1740"/>
      <c r="MLN74" s="1740"/>
      <c r="MLO74" s="1740"/>
      <c r="MLP74" s="349"/>
      <c r="MLQ74" s="262"/>
      <c r="MLR74" s="262"/>
      <c r="MLS74" s="262"/>
      <c r="MLT74" s="350"/>
      <c r="MLU74" s="262"/>
      <c r="MLV74" s="262"/>
      <c r="MLW74" s="262"/>
      <c r="MLX74" s="262"/>
      <c r="MLY74" s="262"/>
      <c r="MLZ74" s="262"/>
      <c r="MMA74" s="262"/>
      <c r="MMB74" s="262"/>
      <c r="MMC74" s="262"/>
      <c r="MMD74" s="1740"/>
      <c r="MME74" s="1740"/>
      <c r="MMF74" s="1740"/>
      <c r="MMG74" s="349"/>
      <c r="MMH74" s="262"/>
      <c r="MMI74" s="262"/>
      <c r="MMJ74" s="262"/>
      <c r="MMK74" s="350"/>
      <c r="MML74" s="262"/>
      <c r="MMM74" s="262"/>
      <c r="MMN74" s="262"/>
      <c r="MMO74" s="262"/>
      <c r="MMP74" s="262"/>
      <c r="MMQ74" s="262"/>
      <c r="MMR74" s="262"/>
      <c r="MMS74" s="262"/>
      <c r="MMT74" s="262"/>
      <c r="MMU74" s="1740"/>
      <c r="MMV74" s="1740"/>
      <c r="MMW74" s="1740"/>
      <c r="MMX74" s="349"/>
      <c r="MMY74" s="262"/>
      <c r="MMZ74" s="262"/>
      <c r="MNA74" s="262"/>
      <c r="MNB74" s="350"/>
      <c r="MNC74" s="262"/>
      <c r="MND74" s="262"/>
      <c r="MNE74" s="262"/>
      <c r="MNF74" s="262"/>
      <c r="MNG74" s="262"/>
      <c r="MNH74" s="262"/>
      <c r="MNI74" s="262"/>
      <c r="MNJ74" s="262"/>
      <c r="MNK74" s="262"/>
      <c r="MNL74" s="1740"/>
      <c r="MNM74" s="1740"/>
      <c r="MNN74" s="1740"/>
      <c r="MNO74" s="349"/>
      <c r="MNP74" s="262"/>
      <c r="MNQ74" s="262"/>
      <c r="MNR74" s="262"/>
      <c r="MNS74" s="350"/>
      <c r="MNT74" s="262"/>
      <c r="MNU74" s="262"/>
      <c r="MNV74" s="262"/>
      <c r="MNW74" s="262"/>
      <c r="MNX74" s="262"/>
      <c r="MNY74" s="262"/>
      <c r="MNZ74" s="262"/>
      <c r="MOA74" s="262"/>
      <c r="MOB74" s="262"/>
      <c r="MOC74" s="1740"/>
      <c r="MOD74" s="1740"/>
      <c r="MOE74" s="1740"/>
      <c r="MOF74" s="349"/>
      <c r="MOG74" s="262"/>
      <c r="MOH74" s="262"/>
      <c r="MOI74" s="262"/>
      <c r="MOJ74" s="350"/>
      <c r="MOK74" s="262"/>
      <c r="MOL74" s="262"/>
      <c r="MOM74" s="262"/>
      <c r="MON74" s="262"/>
      <c r="MOO74" s="262"/>
      <c r="MOP74" s="262"/>
      <c r="MOQ74" s="262"/>
      <c r="MOR74" s="262"/>
      <c r="MOS74" s="262"/>
      <c r="MOT74" s="1740"/>
      <c r="MOU74" s="1740"/>
      <c r="MOV74" s="1740"/>
      <c r="MOW74" s="349"/>
      <c r="MOX74" s="262"/>
      <c r="MOY74" s="262"/>
      <c r="MOZ74" s="262"/>
      <c r="MPA74" s="350"/>
      <c r="MPB74" s="262"/>
      <c r="MPC74" s="262"/>
      <c r="MPD74" s="262"/>
      <c r="MPE74" s="262"/>
      <c r="MPF74" s="262"/>
      <c r="MPG74" s="262"/>
      <c r="MPH74" s="262"/>
      <c r="MPI74" s="262"/>
      <c r="MPJ74" s="262"/>
      <c r="MPK74" s="1740"/>
      <c r="MPL74" s="1740"/>
      <c r="MPM74" s="1740"/>
      <c r="MPN74" s="349"/>
      <c r="MPO74" s="262"/>
      <c r="MPP74" s="262"/>
      <c r="MPQ74" s="262"/>
      <c r="MPR74" s="350"/>
      <c r="MPS74" s="262"/>
      <c r="MPT74" s="262"/>
      <c r="MPU74" s="262"/>
      <c r="MPV74" s="262"/>
      <c r="MPW74" s="262"/>
      <c r="MPX74" s="262"/>
      <c r="MPY74" s="262"/>
      <c r="MPZ74" s="262"/>
      <c r="MQA74" s="262"/>
      <c r="MQB74" s="1740"/>
      <c r="MQC74" s="1740"/>
      <c r="MQD74" s="1740"/>
      <c r="MQE74" s="349"/>
      <c r="MQF74" s="262"/>
      <c r="MQG74" s="262"/>
      <c r="MQH74" s="262"/>
      <c r="MQI74" s="350"/>
      <c r="MQJ74" s="262"/>
      <c r="MQK74" s="262"/>
      <c r="MQL74" s="262"/>
      <c r="MQM74" s="262"/>
      <c r="MQN74" s="262"/>
      <c r="MQO74" s="262"/>
      <c r="MQP74" s="262"/>
      <c r="MQQ74" s="262"/>
      <c r="MQR74" s="262"/>
      <c r="MQS74" s="1740"/>
      <c r="MQT74" s="1740"/>
      <c r="MQU74" s="1740"/>
      <c r="MQV74" s="349"/>
      <c r="MQW74" s="262"/>
      <c r="MQX74" s="262"/>
      <c r="MQY74" s="262"/>
      <c r="MQZ74" s="350"/>
      <c r="MRA74" s="262"/>
      <c r="MRB74" s="262"/>
      <c r="MRC74" s="262"/>
      <c r="MRD74" s="262"/>
      <c r="MRE74" s="262"/>
      <c r="MRF74" s="262"/>
      <c r="MRG74" s="262"/>
      <c r="MRH74" s="262"/>
      <c r="MRI74" s="262"/>
      <c r="MRJ74" s="1740"/>
      <c r="MRK74" s="1740"/>
      <c r="MRL74" s="1740"/>
      <c r="MRM74" s="349"/>
      <c r="MRN74" s="262"/>
      <c r="MRO74" s="262"/>
      <c r="MRP74" s="262"/>
      <c r="MRQ74" s="350"/>
      <c r="MRR74" s="262"/>
      <c r="MRS74" s="262"/>
      <c r="MRT74" s="262"/>
      <c r="MRU74" s="262"/>
      <c r="MRV74" s="262"/>
      <c r="MRW74" s="262"/>
      <c r="MRX74" s="262"/>
      <c r="MRY74" s="262"/>
      <c r="MRZ74" s="262"/>
      <c r="MSA74" s="1740"/>
      <c r="MSB74" s="1740"/>
      <c r="MSC74" s="1740"/>
      <c r="MSD74" s="349"/>
      <c r="MSE74" s="262"/>
      <c r="MSF74" s="262"/>
      <c r="MSG74" s="262"/>
      <c r="MSH74" s="350"/>
      <c r="MSI74" s="262"/>
      <c r="MSJ74" s="262"/>
      <c r="MSK74" s="262"/>
      <c r="MSL74" s="262"/>
      <c r="MSM74" s="262"/>
      <c r="MSN74" s="262"/>
      <c r="MSO74" s="262"/>
      <c r="MSP74" s="262"/>
      <c r="MSQ74" s="262"/>
      <c r="MSR74" s="1740"/>
      <c r="MSS74" s="1740"/>
      <c r="MST74" s="1740"/>
      <c r="MSU74" s="349"/>
      <c r="MSV74" s="262"/>
      <c r="MSW74" s="262"/>
      <c r="MSX74" s="262"/>
      <c r="MSY74" s="350"/>
      <c r="MSZ74" s="262"/>
      <c r="MTA74" s="262"/>
      <c r="MTB74" s="262"/>
      <c r="MTC74" s="262"/>
      <c r="MTD74" s="262"/>
      <c r="MTE74" s="262"/>
      <c r="MTF74" s="262"/>
      <c r="MTG74" s="262"/>
      <c r="MTH74" s="262"/>
      <c r="MTI74" s="1740"/>
      <c r="MTJ74" s="1740"/>
      <c r="MTK74" s="1740"/>
      <c r="MTL74" s="349"/>
      <c r="MTM74" s="262"/>
      <c r="MTN74" s="262"/>
      <c r="MTO74" s="262"/>
      <c r="MTP74" s="350"/>
      <c r="MTQ74" s="262"/>
      <c r="MTR74" s="262"/>
      <c r="MTS74" s="262"/>
      <c r="MTT74" s="262"/>
      <c r="MTU74" s="262"/>
      <c r="MTV74" s="262"/>
      <c r="MTW74" s="262"/>
      <c r="MTX74" s="262"/>
      <c r="MTY74" s="262"/>
      <c r="MTZ74" s="1740"/>
      <c r="MUA74" s="1740"/>
      <c r="MUB74" s="1740"/>
      <c r="MUC74" s="349"/>
      <c r="MUD74" s="262"/>
      <c r="MUE74" s="262"/>
      <c r="MUF74" s="262"/>
      <c r="MUG74" s="350"/>
      <c r="MUH74" s="262"/>
      <c r="MUI74" s="262"/>
      <c r="MUJ74" s="262"/>
      <c r="MUK74" s="262"/>
      <c r="MUL74" s="262"/>
      <c r="MUM74" s="262"/>
      <c r="MUN74" s="262"/>
      <c r="MUO74" s="262"/>
      <c r="MUP74" s="262"/>
      <c r="MUQ74" s="1740"/>
      <c r="MUR74" s="1740"/>
      <c r="MUS74" s="1740"/>
      <c r="MUT74" s="349"/>
      <c r="MUU74" s="262"/>
      <c r="MUV74" s="262"/>
      <c r="MUW74" s="262"/>
      <c r="MUX74" s="350"/>
      <c r="MUY74" s="262"/>
      <c r="MUZ74" s="262"/>
      <c r="MVA74" s="262"/>
      <c r="MVB74" s="262"/>
      <c r="MVC74" s="262"/>
      <c r="MVD74" s="262"/>
      <c r="MVE74" s="262"/>
      <c r="MVF74" s="262"/>
      <c r="MVG74" s="262"/>
      <c r="MVH74" s="1740"/>
      <c r="MVI74" s="1740"/>
      <c r="MVJ74" s="1740"/>
      <c r="MVK74" s="349"/>
      <c r="MVL74" s="262"/>
      <c r="MVM74" s="262"/>
      <c r="MVN74" s="262"/>
      <c r="MVO74" s="350"/>
      <c r="MVP74" s="262"/>
      <c r="MVQ74" s="262"/>
      <c r="MVR74" s="262"/>
      <c r="MVS74" s="262"/>
      <c r="MVT74" s="262"/>
      <c r="MVU74" s="262"/>
      <c r="MVV74" s="262"/>
      <c r="MVW74" s="262"/>
      <c r="MVX74" s="262"/>
      <c r="MVY74" s="1740"/>
      <c r="MVZ74" s="1740"/>
      <c r="MWA74" s="1740"/>
      <c r="MWB74" s="349"/>
      <c r="MWC74" s="262"/>
      <c r="MWD74" s="262"/>
      <c r="MWE74" s="262"/>
      <c r="MWF74" s="350"/>
      <c r="MWG74" s="262"/>
      <c r="MWH74" s="262"/>
      <c r="MWI74" s="262"/>
      <c r="MWJ74" s="262"/>
      <c r="MWK74" s="262"/>
      <c r="MWL74" s="262"/>
      <c r="MWM74" s="262"/>
      <c r="MWN74" s="262"/>
      <c r="MWO74" s="262"/>
      <c r="MWP74" s="1740"/>
      <c r="MWQ74" s="1740"/>
      <c r="MWR74" s="1740"/>
      <c r="MWS74" s="349"/>
      <c r="MWT74" s="262"/>
      <c r="MWU74" s="262"/>
      <c r="MWV74" s="262"/>
      <c r="MWW74" s="350"/>
      <c r="MWX74" s="262"/>
      <c r="MWY74" s="262"/>
      <c r="MWZ74" s="262"/>
      <c r="MXA74" s="262"/>
      <c r="MXB74" s="262"/>
      <c r="MXC74" s="262"/>
      <c r="MXD74" s="262"/>
      <c r="MXE74" s="262"/>
      <c r="MXF74" s="262"/>
      <c r="MXG74" s="1740"/>
      <c r="MXH74" s="1740"/>
      <c r="MXI74" s="1740"/>
      <c r="MXJ74" s="349"/>
      <c r="MXK74" s="262"/>
      <c r="MXL74" s="262"/>
      <c r="MXM74" s="262"/>
      <c r="MXN74" s="350"/>
      <c r="MXO74" s="262"/>
      <c r="MXP74" s="262"/>
      <c r="MXQ74" s="262"/>
      <c r="MXR74" s="262"/>
      <c r="MXS74" s="262"/>
      <c r="MXT74" s="262"/>
      <c r="MXU74" s="262"/>
      <c r="MXV74" s="262"/>
      <c r="MXW74" s="262"/>
      <c r="MXX74" s="1740"/>
      <c r="MXY74" s="1740"/>
      <c r="MXZ74" s="1740"/>
      <c r="MYA74" s="349"/>
      <c r="MYB74" s="262"/>
      <c r="MYC74" s="262"/>
      <c r="MYD74" s="262"/>
      <c r="MYE74" s="350"/>
      <c r="MYF74" s="262"/>
      <c r="MYG74" s="262"/>
      <c r="MYH74" s="262"/>
      <c r="MYI74" s="262"/>
      <c r="MYJ74" s="262"/>
      <c r="MYK74" s="262"/>
      <c r="MYL74" s="262"/>
      <c r="MYM74" s="262"/>
      <c r="MYN74" s="262"/>
      <c r="MYO74" s="1740"/>
      <c r="MYP74" s="1740"/>
      <c r="MYQ74" s="1740"/>
      <c r="MYR74" s="349"/>
      <c r="MYS74" s="262"/>
      <c r="MYT74" s="262"/>
      <c r="MYU74" s="262"/>
      <c r="MYV74" s="350"/>
      <c r="MYW74" s="262"/>
      <c r="MYX74" s="262"/>
      <c r="MYY74" s="262"/>
      <c r="MYZ74" s="262"/>
      <c r="MZA74" s="262"/>
      <c r="MZB74" s="262"/>
      <c r="MZC74" s="262"/>
      <c r="MZD74" s="262"/>
      <c r="MZE74" s="262"/>
      <c r="MZF74" s="1740"/>
      <c r="MZG74" s="1740"/>
      <c r="MZH74" s="1740"/>
      <c r="MZI74" s="349"/>
      <c r="MZJ74" s="262"/>
      <c r="MZK74" s="262"/>
      <c r="MZL74" s="262"/>
      <c r="MZM74" s="350"/>
      <c r="MZN74" s="262"/>
      <c r="MZO74" s="262"/>
      <c r="MZP74" s="262"/>
      <c r="MZQ74" s="262"/>
      <c r="MZR74" s="262"/>
      <c r="MZS74" s="262"/>
      <c r="MZT74" s="262"/>
      <c r="MZU74" s="262"/>
      <c r="MZV74" s="262"/>
      <c r="MZW74" s="1740"/>
      <c r="MZX74" s="1740"/>
      <c r="MZY74" s="1740"/>
      <c r="MZZ74" s="349"/>
      <c r="NAA74" s="262"/>
      <c r="NAB74" s="262"/>
      <c r="NAC74" s="262"/>
      <c r="NAD74" s="350"/>
      <c r="NAE74" s="262"/>
      <c r="NAF74" s="262"/>
      <c r="NAG74" s="262"/>
      <c r="NAH74" s="262"/>
      <c r="NAI74" s="262"/>
      <c r="NAJ74" s="262"/>
      <c r="NAK74" s="262"/>
      <c r="NAL74" s="262"/>
      <c r="NAM74" s="262"/>
      <c r="NAN74" s="1740"/>
      <c r="NAO74" s="1740"/>
      <c r="NAP74" s="1740"/>
      <c r="NAQ74" s="349"/>
      <c r="NAR74" s="262"/>
      <c r="NAS74" s="262"/>
      <c r="NAT74" s="262"/>
      <c r="NAU74" s="350"/>
      <c r="NAV74" s="262"/>
      <c r="NAW74" s="262"/>
      <c r="NAX74" s="262"/>
      <c r="NAY74" s="262"/>
      <c r="NAZ74" s="262"/>
      <c r="NBA74" s="262"/>
      <c r="NBB74" s="262"/>
      <c r="NBC74" s="262"/>
      <c r="NBD74" s="262"/>
      <c r="NBE74" s="1740"/>
      <c r="NBF74" s="1740"/>
      <c r="NBG74" s="1740"/>
      <c r="NBH74" s="349"/>
      <c r="NBI74" s="262"/>
      <c r="NBJ74" s="262"/>
      <c r="NBK74" s="262"/>
      <c r="NBL74" s="350"/>
      <c r="NBM74" s="262"/>
      <c r="NBN74" s="262"/>
      <c r="NBO74" s="262"/>
      <c r="NBP74" s="262"/>
      <c r="NBQ74" s="262"/>
      <c r="NBR74" s="262"/>
      <c r="NBS74" s="262"/>
      <c r="NBT74" s="262"/>
      <c r="NBU74" s="262"/>
      <c r="NBV74" s="1740"/>
      <c r="NBW74" s="1740"/>
      <c r="NBX74" s="1740"/>
      <c r="NBY74" s="349"/>
      <c r="NBZ74" s="262"/>
      <c r="NCA74" s="262"/>
      <c r="NCB74" s="262"/>
      <c r="NCC74" s="350"/>
      <c r="NCD74" s="262"/>
      <c r="NCE74" s="262"/>
      <c r="NCF74" s="262"/>
      <c r="NCG74" s="262"/>
      <c r="NCH74" s="262"/>
      <c r="NCI74" s="262"/>
      <c r="NCJ74" s="262"/>
      <c r="NCK74" s="262"/>
      <c r="NCL74" s="262"/>
      <c r="NCM74" s="1740"/>
      <c r="NCN74" s="1740"/>
      <c r="NCO74" s="1740"/>
      <c r="NCP74" s="349"/>
      <c r="NCQ74" s="262"/>
      <c r="NCR74" s="262"/>
      <c r="NCS74" s="262"/>
      <c r="NCT74" s="350"/>
      <c r="NCU74" s="262"/>
      <c r="NCV74" s="262"/>
      <c r="NCW74" s="262"/>
      <c r="NCX74" s="262"/>
      <c r="NCY74" s="262"/>
      <c r="NCZ74" s="262"/>
      <c r="NDA74" s="262"/>
      <c r="NDB74" s="262"/>
      <c r="NDC74" s="262"/>
      <c r="NDD74" s="1740"/>
      <c r="NDE74" s="1740"/>
      <c r="NDF74" s="1740"/>
      <c r="NDG74" s="349"/>
      <c r="NDH74" s="262"/>
      <c r="NDI74" s="262"/>
      <c r="NDJ74" s="262"/>
      <c r="NDK74" s="350"/>
      <c r="NDL74" s="262"/>
      <c r="NDM74" s="262"/>
      <c r="NDN74" s="262"/>
      <c r="NDO74" s="262"/>
      <c r="NDP74" s="262"/>
      <c r="NDQ74" s="262"/>
      <c r="NDR74" s="262"/>
      <c r="NDS74" s="262"/>
      <c r="NDT74" s="262"/>
      <c r="NDU74" s="1740"/>
      <c r="NDV74" s="1740"/>
      <c r="NDW74" s="1740"/>
      <c r="NDX74" s="349"/>
      <c r="NDY74" s="262"/>
      <c r="NDZ74" s="262"/>
      <c r="NEA74" s="262"/>
      <c r="NEB74" s="350"/>
      <c r="NEC74" s="262"/>
      <c r="NED74" s="262"/>
      <c r="NEE74" s="262"/>
      <c r="NEF74" s="262"/>
      <c r="NEG74" s="262"/>
      <c r="NEH74" s="262"/>
      <c r="NEI74" s="262"/>
      <c r="NEJ74" s="262"/>
      <c r="NEK74" s="262"/>
      <c r="NEL74" s="1740"/>
      <c r="NEM74" s="1740"/>
      <c r="NEN74" s="1740"/>
      <c r="NEO74" s="349"/>
      <c r="NEP74" s="262"/>
      <c r="NEQ74" s="262"/>
      <c r="NER74" s="262"/>
      <c r="NES74" s="350"/>
      <c r="NET74" s="262"/>
      <c r="NEU74" s="262"/>
      <c r="NEV74" s="262"/>
      <c r="NEW74" s="262"/>
      <c r="NEX74" s="262"/>
      <c r="NEY74" s="262"/>
      <c r="NEZ74" s="262"/>
      <c r="NFA74" s="262"/>
      <c r="NFB74" s="262"/>
      <c r="NFC74" s="1740"/>
      <c r="NFD74" s="1740"/>
      <c r="NFE74" s="1740"/>
      <c r="NFF74" s="349"/>
      <c r="NFG74" s="262"/>
      <c r="NFH74" s="262"/>
      <c r="NFI74" s="262"/>
      <c r="NFJ74" s="350"/>
      <c r="NFK74" s="262"/>
      <c r="NFL74" s="262"/>
      <c r="NFM74" s="262"/>
      <c r="NFN74" s="262"/>
      <c r="NFO74" s="262"/>
      <c r="NFP74" s="262"/>
      <c r="NFQ74" s="262"/>
      <c r="NFR74" s="262"/>
      <c r="NFS74" s="262"/>
      <c r="NFT74" s="1740"/>
      <c r="NFU74" s="1740"/>
      <c r="NFV74" s="1740"/>
      <c r="NFW74" s="349"/>
      <c r="NFX74" s="262"/>
      <c r="NFY74" s="262"/>
      <c r="NFZ74" s="262"/>
      <c r="NGA74" s="350"/>
      <c r="NGB74" s="262"/>
      <c r="NGC74" s="262"/>
      <c r="NGD74" s="262"/>
      <c r="NGE74" s="262"/>
      <c r="NGF74" s="262"/>
      <c r="NGG74" s="262"/>
      <c r="NGH74" s="262"/>
      <c r="NGI74" s="262"/>
      <c r="NGJ74" s="262"/>
      <c r="NGK74" s="1740"/>
      <c r="NGL74" s="1740"/>
      <c r="NGM74" s="1740"/>
      <c r="NGN74" s="349"/>
      <c r="NGO74" s="262"/>
      <c r="NGP74" s="262"/>
      <c r="NGQ74" s="262"/>
      <c r="NGR74" s="350"/>
      <c r="NGS74" s="262"/>
      <c r="NGT74" s="262"/>
      <c r="NGU74" s="262"/>
      <c r="NGV74" s="262"/>
      <c r="NGW74" s="262"/>
      <c r="NGX74" s="262"/>
      <c r="NGY74" s="262"/>
      <c r="NGZ74" s="262"/>
      <c r="NHA74" s="262"/>
      <c r="NHB74" s="1740"/>
      <c r="NHC74" s="1740"/>
      <c r="NHD74" s="1740"/>
      <c r="NHE74" s="349"/>
      <c r="NHF74" s="262"/>
      <c r="NHG74" s="262"/>
      <c r="NHH74" s="262"/>
      <c r="NHI74" s="350"/>
      <c r="NHJ74" s="262"/>
      <c r="NHK74" s="262"/>
      <c r="NHL74" s="262"/>
      <c r="NHM74" s="262"/>
      <c r="NHN74" s="262"/>
      <c r="NHO74" s="262"/>
      <c r="NHP74" s="262"/>
      <c r="NHQ74" s="262"/>
      <c r="NHR74" s="262"/>
      <c r="NHS74" s="1740"/>
      <c r="NHT74" s="1740"/>
      <c r="NHU74" s="1740"/>
      <c r="NHV74" s="349"/>
      <c r="NHW74" s="262"/>
      <c r="NHX74" s="262"/>
      <c r="NHY74" s="262"/>
      <c r="NHZ74" s="350"/>
      <c r="NIA74" s="262"/>
      <c r="NIB74" s="262"/>
      <c r="NIC74" s="262"/>
      <c r="NID74" s="262"/>
      <c r="NIE74" s="262"/>
      <c r="NIF74" s="262"/>
      <c r="NIG74" s="262"/>
      <c r="NIH74" s="262"/>
      <c r="NII74" s="262"/>
      <c r="NIJ74" s="1740"/>
      <c r="NIK74" s="1740"/>
      <c r="NIL74" s="1740"/>
      <c r="NIM74" s="349"/>
      <c r="NIN74" s="262"/>
      <c r="NIO74" s="262"/>
      <c r="NIP74" s="262"/>
      <c r="NIQ74" s="350"/>
      <c r="NIR74" s="262"/>
      <c r="NIS74" s="262"/>
      <c r="NIT74" s="262"/>
      <c r="NIU74" s="262"/>
      <c r="NIV74" s="262"/>
      <c r="NIW74" s="262"/>
      <c r="NIX74" s="262"/>
      <c r="NIY74" s="262"/>
      <c r="NIZ74" s="262"/>
      <c r="NJA74" s="1740"/>
      <c r="NJB74" s="1740"/>
      <c r="NJC74" s="1740"/>
      <c r="NJD74" s="349"/>
      <c r="NJE74" s="262"/>
      <c r="NJF74" s="262"/>
      <c r="NJG74" s="262"/>
      <c r="NJH74" s="350"/>
      <c r="NJI74" s="262"/>
      <c r="NJJ74" s="262"/>
      <c r="NJK74" s="262"/>
      <c r="NJL74" s="262"/>
      <c r="NJM74" s="262"/>
      <c r="NJN74" s="262"/>
      <c r="NJO74" s="262"/>
      <c r="NJP74" s="262"/>
      <c r="NJQ74" s="262"/>
      <c r="NJR74" s="1740"/>
      <c r="NJS74" s="1740"/>
      <c r="NJT74" s="1740"/>
      <c r="NJU74" s="349"/>
      <c r="NJV74" s="262"/>
      <c r="NJW74" s="262"/>
      <c r="NJX74" s="262"/>
      <c r="NJY74" s="350"/>
      <c r="NJZ74" s="262"/>
      <c r="NKA74" s="262"/>
      <c r="NKB74" s="262"/>
      <c r="NKC74" s="262"/>
      <c r="NKD74" s="262"/>
      <c r="NKE74" s="262"/>
      <c r="NKF74" s="262"/>
      <c r="NKG74" s="262"/>
      <c r="NKH74" s="262"/>
      <c r="NKI74" s="1740"/>
      <c r="NKJ74" s="1740"/>
      <c r="NKK74" s="1740"/>
      <c r="NKL74" s="349"/>
      <c r="NKM74" s="262"/>
      <c r="NKN74" s="262"/>
      <c r="NKO74" s="262"/>
      <c r="NKP74" s="350"/>
      <c r="NKQ74" s="262"/>
      <c r="NKR74" s="262"/>
      <c r="NKS74" s="262"/>
      <c r="NKT74" s="262"/>
      <c r="NKU74" s="262"/>
      <c r="NKV74" s="262"/>
      <c r="NKW74" s="262"/>
      <c r="NKX74" s="262"/>
      <c r="NKY74" s="262"/>
      <c r="NKZ74" s="1740"/>
      <c r="NLA74" s="1740"/>
      <c r="NLB74" s="1740"/>
      <c r="NLC74" s="349"/>
      <c r="NLD74" s="262"/>
      <c r="NLE74" s="262"/>
      <c r="NLF74" s="262"/>
      <c r="NLG74" s="350"/>
      <c r="NLH74" s="262"/>
      <c r="NLI74" s="262"/>
      <c r="NLJ74" s="262"/>
      <c r="NLK74" s="262"/>
      <c r="NLL74" s="262"/>
      <c r="NLM74" s="262"/>
      <c r="NLN74" s="262"/>
      <c r="NLO74" s="262"/>
      <c r="NLP74" s="262"/>
      <c r="NLQ74" s="1740"/>
      <c r="NLR74" s="1740"/>
      <c r="NLS74" s="1740"/>
      <c r="NLT74" s="349"/>
      <c r="NLU74" s="262"/>
      <c r="NLV74" s="262"/>
      <c r="NLW74" s="262"/>
      <c r="NLX74" s="350"/>
      <c r="NLY74" s="262"/>
      <c r="NLZ74" s="262"/>
      <c r="NMA74" s="262"/>
      <c r="NMB74" s="262"/>
      <c r="NMC74" s="262"/>
      <c r="NMD74" s="262"/>
      <c r="NME74" s="262"/>
      <c r="NMF74" s="262"/>
      <c r="NMG74" s="262"/>
      <c r="NMH74" s="1740"/>
      <c r="NMI74" s="1740"/>
      <c r="NMJ74" s="1740"/>
      <c r="NMK74" s="349"/>
      <c r="NML74" s="262"/>
      <c r="NMM74" s="262"/>
      <c r="NMN74" s="262"/>
      <c r="NMO74" s="350"/>
      <c r="NMP74" s="262"/>
      <c r="NMQ74" s="262"/>
      <c r="NMR74" s="262"/>
      <c r="NMS74" s="262"/>
      <c r="NMT74" s="262"/>
      <c r="NMU74" s="262"/>
      <c r="NMV74" s="262"/>
      <c r="NMW74" s="262"/>
      <c r="NMX74" s="262"/>
      <c r="NMY74" s="1740"/>
      <c r="NMZ74" s="1740"/>
      <c r="NNA74" s="1740"/>
      <c r="NNB74" s="349"/>
      <c r="NNC74" s="262"/>
      <c r="NND74" s="262"/>
      <c r="NNE74" s="262"/>
      <c r="NNF74" s="350"/>
      <c r="NNG74" s="262"/>
      <c r="NNH74" s="262"/>
      <c r="NNI74" s="262"/>
      <c r="NNJ74" s="262"/>
      <c r="NNK74" s="262"/>
      <c r="NNL74" s="262"/>
      <c r="NNM74" s="262"/>
      <c r="NNN74" s="262"/>
      <c r="NNO74" s="262"/>
      <c r="NNP74" s="1740"/>
      <c r="NNQ74" s="1740"/>
      <c r="NNR74" s="1740"/>
      <c r="NNS74" s="349"/>
      <c r="NNT74" s="262"/>
      <c r="NNU74" s="262"/>
      <c r="NNV74" s="262"/>
      <c r="NNW74" s="350"/>
      <c r="NNX74" s="262"/>
      <c r="NNY74" s="262"/>
      <c r="NNZ74" s="262"/>
      <c r="NOA74" s="262"/>
      <c r="NOB74" s="262"/>
      <c r="NOC74" s="262"/>
      <c r="NOD74" s="262"/>
      <c r="NOE74" s="262"/>
      <c r="NOF74" s="262"/>
      <c r="NOG74" s="1740"/>
      <c r="NOH74" s="1740"/>
      <c r="NOI74" s="1740"/>
      <c r="NOJ74" s="349"/>
      <c r="NOK74" s="262"/>
      <c r="NOL74" s="262"/>
      <c r="NOM74" s="262"/>
      <c r="NON74" s="350"/>
      <c r="NOO74" s="262"/>
      <c r="NOP74" s="262"/>
      <c r="NOQ74" s="262"/>
      <c r="NOR74" s="262"/>
      <c r="NOS74" s="262"/>
      <c r="NOT74" s="262"/>
      <c r="NOU74" s="262"/>
      <c r="NOV74" s="262"/>
      <c r="NOW74" s="262"/>
      <c r="NOX74" s="1740"/>
      <c r="NOY74" s="1740"/>
      <c r="NOZ74" s="1740"/>
      <c r="NPA74" s="349"/>
      <c r="NPB74" s="262"/>
      <c r="NPC74" s="262"/>
      <c r="NPD74" s="262"/>
      <c r="NPE74" s="350"/>
      <c r="NPF74" s="262"/>
      <c r="NPG74" s="262"/>
      <c r="NPH74" s="262"/>
      <c r="NPI74" s="262"/>
      <c r="NPJ74" s="262"/>
      <c r="NPK74" s="262"/>
      <c r="NPL74" s="262"/>
      <c r="NPM74" s="262"/>
      <c r="NPN74" s="262"/>
      <c r="NPO74" s="1740"/>
      <c r="NPP74" s="1740"/>
      <c r="NPQ74" s="1740"/>
      <c r="NPR74" s="349"/>
      <c r="NPS74" s="262"/>
      <c r="NPT74" s="262"/>
      <c r="NPU74" s="262"/>
      <c r="NPV74" s="350"/>
      <c r="NPW74" s="262"/>
      <c r="NPX74" s="262"/>
      <c r="NPY74" s="262"/>
      <c r="NPZ74" s="262"/>
      <c r="NQA74" s="262"/>
      <c r="NQB74" s="262"/>
      <c r="NQC74" s="262"/>
      <c r="NQD74" s="262"/>
      <c r="NQE74" s="262"/>
      <c r="NQF74" s="1740"/>
      <c r="NQG74" s="1740"/>
      <c r="NQH74" s="1740"/>
      <c r="NQI74" s="349"/>
      <c r="NQJ74" s="262"/>
      <c r="NQK74" s="262"/>
      <c r="NQL74" s="262"/>
      <c r="NQM74" s="350"/>
      <c r="NQN74" s="262"/>
      <c r="NQO74" s="262"/>
      <c r="NQP74" s="262"/>
      <c r="NQQ74" s="262"/>
      <c r="NQR74" s="262"/>
      <c r="NQS74" s="262"/>
      <c r="NQT74" s="262"/>
      <c r="NQU74" s="262"/>
      <c r="NQV74" s="262"/>
      <c r="NQW74" s="1740"/>
      <c r="NQX74" s="1740"/>
      <c r="NQY74" s="1740"/>
      <c r="NQZ74" s="349"/>
      <c r="NRA74" s="262"/>
      <c r="NRB74" s="262"/>
      <c r="NRC74" s="262"/>
      <c r="NRD74" s="350"/>
      <c r="NRE74" s="262"/>
      <c r="NRF74" s="262"/>
      <c r="NRG74" s="262"/>
      <c r="NRH74" s="262"/>
      <c r="NRI74" s="262"/>
      <c r="NRJ74" s="262"/>
      <c r="NRK74" s="262"/>
      <c r="NRL74" s="262"/>
      <c r="NRM74" s="262"/>
      <c r="NRN74" s="1740"/>
      <c r="NRO74" s="1740"/>
      <c r="NRP74" s="1740"/>
      <c r="NRQ74" s="349"/>
      <c r="NRR74" s="262"/>
      <c r="NRS74" s="262"/>
      <c r="NRT74" s="262"/>
      <c r="NRU74" s="350"/>
      <c r="NRV74" s="262"/>
      <c r="NRW74" s="262"/>
      <c r="NRX74" s="262"/>
      <c r="NRY74" s="262"/>
      <c r="NRZ74" s="262"/>
      <c r="NSA74" s="262"/>
      <c r="NSB74" s="262"/>
      <c r="NSC74" s="262"/>
      <c r="NSD74" s="262"/>
      <c r="NSE74" s="1740"/>
      <c r="NSF74" s="1740"/>
      <c r="NSG74" s="1740"/>
      <c r="NSH74" s="349"/>
      <c r="NSI74" s="262"/>
      <c r="NSJ74" s="262"/>
      <c r="NSK74" s="262"/>
      <c r="NSL74" s="350"/>
      <c r="NSM74" s="262"/>
      <c r="NSN74" s="262"/>
      <c r="NSO74" s="262"/>
      <c r="NSP74" s="262"/>
      <c r="NSQ74" s="262"/>
      <c r="NSR74" s="262"/>
      <c r="NSS74" s="262"/>
      <c r="NST74" s="262"/>
      <c r="NSU74" s="262"/>
      <c r="NSV74" s="1740"/>
      <c r="NSW74" s="1740"/>
      <c r="NSX74" s="1740"/>
      <c r="NSY74" s="349"/>
      <c r="NSZ74" s="262"/>
      <c r="NTA74" s="262"/>
      <c r="NTB74" s="262"/>
      <c r="NTC74" s="350"/>
      <c r="NTD74" s="262"/>
      <c r="NTE74" s="262"/>
      <c r="NTF74" s="262"/>
      <c r="NTG74" s="262"/>
      <c r="NTH74" s="262"/>
      <c r="NTI74" s="262"/>
      <c r="NTJ74" s="262"/>
      <c r="NTK74" s="262"/>
      <c r="NTL74" s="262"/>
      <c r="NTM74" s="1740"/>
      <c r="NTN74" s="1740"/>
      <c r="NTO74" s="1740"/>
      <c r="NTP74" s="349"/>
      <c r="NTQ74" s="262"/>
      <c r="NTR74" s="262"/>
      <c r="NTS74" s="262"/>
      <c r="NTT74" s="350"/>
      <c r="NTU74" s="262"/>
      <c r="NTV74" s="262"/>
      <c r="NTW74" s="262"/>
      <c r="NTX74" s="262"/>
      <c r="NTY74" s="262"/>
      <c r="NTZ74" s="262"/>
      <c r="NUA74" s="262"/>
      <c r="NUB74" s="262"/>
      <c r="NUC74" s="262"/>
      <c r="NUD74" s="1740"/>
      <c r="NUE74" s="1740"/>
      <c r="NUF74" s="1740"/>
      <c r="NUG74" s="349"/>
      <c r="NUH74" s="262"/>
      <c r="NUI74" s="262"/>
      <c r="NUJ74" s="262"/>
      <c r="NUK74" s="350"/>
      <c r="NUL74" s="262"/>
      <c r="NUM74" s="262"/>
      <c r="NUN74" s="262"/>
      <c r="NUO74" s="262"/>
      <c r="NUP74" s="262"/>
      <c r="NUQ74" s="262"/>
      <c r="NUR74" s="262"/>
      <c r="NUS74" s="262"/>
      <c r="NUT74" s="262"/>
      <c r="NUU74" s="1740"/>
      <c r="NUV74" s="1740"/>
      <c r="NUW74" s="1740"/>
      <c r="NUX74" s="349"/>
      <c r="NUY74" s="262"/>
      <c r="NUZ74" s="262"/>
      <c r="NVA74" s="262"/>
      <c r="NVB74" s="350"/>
      <c r="NVC74" s="262"/>
      <c r="NVD74" s="262"/>
      <c r="NVE74" s="262"/>
      <c r="NVF74" s="262"/>
      <c r="NVG74" s="262"/>
      <c r="NVH74" s="262"/>
      <c r="NVI74" s="262"/>
      <c r="NVJ74" s="262"/>
      <c r="NVK74" s="262"/>
      <c r="NVL74" s="1740"/>
      <c r="NVM74" s="1740"/>
      <c r="NVN74" s="1740"/>
      <c r="NVO74" s="349"/>
      <c r="NVP74" s="262"/>
      <c r="NVQ74" s="262"/>
      <c r="NVR74" s="262"/>
      <c r="NVS74" s="350"/>
      <c r="NVT74" s="262"/>
      <c r="NVU74" s="262"/>
      <c r="NVV74" s="262"/>
      <c r="NVW74" s="262"/>
      <c r="NVX74" s="262"/>
      <c r="NVY74" s="262"/>
      <c r="NVZ74" s="262"/>
      <c r="NWA74" s="262"/>
      <c r="NWB74" s="262"/>
      <c r="NWC74" s="1740"/>
      <c r="NWD74" s="1740"/>
      <c r="NWE74" s="1740"/>
      <c r="NWF74" s="349"/>
      <c r="NWG74" s="262"/>
      <c r="NWH74" s="262"/>
      <c r="NWI74" s="262"/>
      <c r="NWJ74" s="350"/>
      <c r="NWK74" s="262"/>
      <c r="NWL74" s="262"/>
      <c r="NWM74" s="262"/>
      <c r="NWN74" s="262"/>
      <c r="NWO74" s="262"/>
      <c r="NWP74" s="262"/>
      <c r="NWQ74" s="262"/>
      <c r="NWR74" s="262"/>
      <c r="NWS74" s="262"/>
      <c r="NWT74" s="1740"/>
      <c r="NWU74" s="1740"/>
      <c r="NWV74" s="1740"/>
      <c r="NWW74" s="349"/>
      <c r="NWX74" s="262"/>
      <c r="NWY74" s="262"/>
      <c r="NWZ74" s="262"/>
      <c r="NXA74" s="350"/>
      <c r="NXB74" s="262"/>
      <c r="NXC74" s="262"/>
      <c r="NXD74" s="262"/>
      <c r="NXE74" s="262"/>
      <c r="NXF74" s="262"/>
      <c r="NXG74" s="262"/>
      <c r="NXH74" s="262"/>
      <c r="NXI74" s="262"/>
      <c r="NXJ74" s="262"/>
      <c r="NXK74" s="1740"/>
      <c r="NXL74" s="1740"/>
      <c r="NXM74" s="1740"/>
      <c r="NXN74" s="349"/>
      <c r="NXO74" s="262"/>
      <c r="NXP74" s="262"/>
      <c r="NXQ74" s="262"/>
      <c r="NXR74" s="350"/>
      <c r="NXS74" s="262"/>
      <c r="NXT74" s="262"/>
      <c r="NXU74" s="262"/>
      <c r="NXV74" s="262"/>
      <c r="NXW74" s="262"/>
      <c r="NXX74" s="262"/>
      <c r="NXY74" s="262"/>
      <c r="NXZ74" s="262"/>
      <c r="NYA74" s="262"/>
      <c r="NYB74" s="1740"/>
      <c r="NYC74" s="1740"/>
      <c r="NYD74" s="1740"/>
      <c r="NYE74" s="349"/>
      <c r="NYF74" s="262"/>
      <c r="NYG74" s="262"/>
      <c r="NYH74" s="262"/>
      <c r="NYI74" s="350"/>
      <c r="NYJ74" s="262"/>
      <c r="NYK74" s="262"/>
      <c r="NYL74" s="262"/>
      <c r="NYM74" s="262"/>
      <c r="NYN74" s="262"/>
      <c r="NYO74" s="262"/>
      <c r="NYP74" s="262"/>
      <c r="NYQ74" s="262"/>
      <c r="NYR74" s="262"/>
      <c r="NYS74" s="1740"/>
      <c r="NYT74" s="1740"/>
      <c r="NYU74" s="1740"/>
      <c r="NYV74" s="349"/>
      <c r="NYW74" s="262"/>
      <c r="NYX74" s="262"/>
      <c r="NYY74" s="262"/>
      <c r="NYZ74" s="350"/>
      <c r="NZA74" s="262"/>
      <c r="NZB74" s="262"/>
      <c r="NZC74" s="262"/>
      <c r="NZD74" s="262"/>
      <c r="NZE74" s="262"/>
      <c r="NZF74" s="262"/>
      <c r="NZG74" s="262"/>
      <c r="NZH74" s="262"/>
      <c r="NZI74" s="262"/>
      <c r="NZJ74" s="1740"/>
      <c r="NZK74" s="1740"/>
      <c r="NZL74" s="1740"/>
      <c r="NZM74" s="349"/>
      <c r="NZN74" s="262"/>
      <c r="NZO74" s="262"/>
      <c r="NZP74" s="262"/>
      <c r="NZQ74" s="350"/>
      <c r="NZR74" s="262"/>
      <c r="NZS74" s="262"/>
      <c r="NZT74" s="262"/>
      <c r="NZU74" s="262"/>
      <c r="NZV74" s="262"/>
      <c r="NZW74" s="262"/>
      <c r="NZX74" s="262"/>
      <c r="NZY74" s="262"/>
      <c r="NZZ74" s="262"/>
      <c r="OAA74" s="1740"/>
      <c r="OAB74" s="1740"/>
      <c r="OAC74" s="1740"/>
      <c r="OAD74" s="349"/>
      <c r="OAE74" s="262"/>
      <c r="OAF74" s="262"/>
      <c r="OAG74" s="262"/>
      <c r="OAH74" s="350"/>
      <c r="OAI74" s="262"/>
      <c r="OAJ74" s="262"/>
      <c r="OAK74" s="262"/>
      <c r="OAL74" s="262"/>
      <c r="OAM74" s="262"/>
      <c r="OAN74" s="262"/>
      <c r="OAO74" s="262"/>
      <c r="OAP74" s="262"/>
      <c r="OAQ74" s="262"/>
      <c r="OAR74" s="1740"/>
      <c r="OAS74" s="1740"/>
      <c r="OAT74" s="1740"/>
      <c r="OAU74" s="349"/>
      <c r="OAV74" s="262"/>
      <c r="OAW74" s="262"/>
      <c r="OAX74" s="262"/>
      <c r="OAY74" s="350"/>
      <c r="OAZ74" s="262"/>
      <c r="OBA74" s="262"/>
      <c r="OBB74" s="262"/>
      <c r="OBC74" s="262"/>
      <c r="OBD74" s="262"/>
      <c r="OBE74" s="262"/>
      <c r="OBF74" s="262"/>
      <c r="OBG74" s="262"/>
      <c r="OBH74" s="262"/>
      <c r="OBI74" s="1740"/>
      <c r="OBJ74" s="1740"/>
      <c r="OBK74" s="1740"/>
      <c r="OBL74" s="349"/>
      <c r="OBM74" s="262"/>
      <c r="OBN74" s="262"/>
      <c r="OBO74" s="262"/>
      <c r="OBP74" s="350"/>
      <c r="OBQ74" s="262"/>
      <c r="OBR74" s="262"/>
      <c r="OBS74" s="262"/>
      <c r="OBT74" s="262"/>
      <c r="OBU74" s="262"/>
      <c r="OBV74" s="262"/>
      <c r="OBW74" s="262"/>
      <c r="OBX74" s="262"/>
      <c r="OBY74" s="262"/>
      <c r="OBZ74" s="1740"/>
      <c r="OCA74" s="1740"/>
      <c r="OCB74" s="1740"/>
      <c r="OCC74" s="349"/>
      <c r="OCD74" s="262"/>
      <c r="OCE74" s="262"/>
      <c r="OCF74" s="262"/>
      <c r="OCG74" s="350"/>
      <c r="OCH74" s="262"/>
      <c r="OCI74" s="262"/>
      <c r="OCJ74" s="262"/>
      <c r="OCK74" s="262"/>
      <c r="OCL74" s="262"/>
      <c r="OCM74" s="262"/>
      <c r="OCN74" s="262"/>
      <c r="OCO74" s="262"/>
      <c r="OCP74" s="262"/>
      <c r="OCQ74" s="1740"/>
      <c r="OCR74" s="1740"/>
      <c r="OCS74" s="1740"/>
      <c r="OCT74" s="349"/>
      <c r="OCU74" s="262"/>
      <c r="OCV74" s="262"/>
      <c r="OCW74" s="262"/>
      <c r="OCX74" s="350"/>
      <c r="OCY74" s="262"/>
      <c r="OCZ74" s="262"/>
      <c r="ODA74" s="262"/>
      <c r="ODB74" s="262"/>
      <c r="ODC74" s="262"/>
      <c r="ODD74" s="262"/>
      <c r="ODE74" s="262"/>
      <c r="ODF74" s="262"/>
      <c r="ODG74" s="262"/>
      <c r="ODH74" s="1740"/>
      <c r="ODI74" s="1740"/>
      <c r="ODJ74" s="1740"/>
      <c r="ODK74" s="349"/>
      <c r="ODL74" s="262"/>
      <c r="ODM74" s="262"/>
      <c r="ODN74" s="262"/>
      <c r="ODO74" s="350"/>
      <c r="ODP74" s="262"/>
      <c r="ODQ74" s="262"/>
      <c r="ODR74" s="262"/>
      <c r="ODS74" s="262"/>
      <c r="ODT74" s="262"/>
      <c r="ODU74" s="262"/>
      <c r="ODV74" s="262"/>
      <c r="ODW74" s="262"/>
      <c r="ODX74" s="262"/>
      <c r="ODY74" s="1740"/>
      <c r="ODZ74" s="1740"/>
      <c r="OEA74" s="1740"/>
      <c r="OEB74" s="349"/>
      <c r="OEC74" s="262"/>
      <c r="OED74" s="262"/>
      <c r="OEE74" s="262"/>
      <c r="OEF74" s="350"/>
      <c r="OEG74" s="262"/>
      <c r="OEH74" s="262"/>
      <c r="OEI74" s="262"/>
      <c r="OEJ74" s="262"/>
      <c r="OEK74" s="262"/>
      <c r="OEL74" s="262"/>
      <c r="OEM74" s="262"/>
      <c r="OEN74" s="262"/>
      <c r="OEO74" s="262"/>
      <c r="OEP74" s="1740"/>
      <c r="OEQ74" s="1740"/>
      <c r="OER74" s="1740"/>
      <c r="OES74" s="349"/>
      <c r="OET74" s="262"/>
      <c r="OEU74" s="262"/>
      <c r="OEV74" s="262"/>
      <c r="OEW74" s="350"/>
      <c r="OEX74" s="262"/>
      <c r="OEY74" s="262"/>
      <c r="OEZ74" s="262"/>
      <c r="OFA74" s="262"/>
      <c r="OFB74" s="262"/>
      <c r="OFC74" s="262"/>
      <c r="OFD74" s="262"/>
      <c r="OFE74" s="262"/>
      <c r="OFF74" s="262"/>
      <c r="OFG74" s="1740"/>
      <c r="OFH74" s="1740"/>
      <c r="OFI74" s="1740"/>
      <c r="OFJ74" s="349"/>
      <c r="OFK74" s="262"/>
      <c r="OFL74" s="262"/>
      <c r="OFM74" s="262"/>
      <c r="OFN74" s="350"/>
      <c r="OFO74" s="262"/>
      <c r="OFP74" s="262"/>
      <c r="OFQ74" s="262"/>
      <c r="OFR74" s="262"/>
      <c r="OFS74" s="262"/>
      <c r="OFT74" s="262"/>
      <c r="OFU74" s="262"/>
      <c r="OFV74" s="262"/>
      <c r="OFW74" s="262"/>
      <c r="OFX74" s="1740"/>
      <c r="OFY74" s="1740"/>
      <c r="OFZ74" s="1740"/>
      <c r="OGA74" s="349"/>
      <c r="OGB74" s="262"/>
      <c r="OGC74" s="262"/>
      <c r="OGD74" s="262"/>
      <c r="OGE74" s="350"/>
      <c r="OGF74" s="262"/>
      <c r="OGG74" s="262"/>
      <c r="OGH74" s="262"/>
      <c r="OGI74" s="262"/>
      <c r="OGJ74" s="262"/>
      <c r="OGK74" s="262"/>
      <c r="OGL74" s="262"/>
      <c r="OGM74" s="262"/>
      <c r="OGN74" s="262"/>
      <c r="OGO74" s="1740"/>
      <c r="OGP74" s="1740"/>
      <c r="OGQ74" s="1740"/>
      <c r="OGR74" s="349"/>
      <c r="OGS74" s="262"/>
      <c r="OGT74" s="262"/>
      <c r="OGU74" s="262"/>
      <c r="OGV74" s="350"/>
      <c r="OGW74" s="262"/>
      <c r="OGX74" s="262"/>
      <c r="OGY74" s="262"/>
      <c r="OGZ74" s="262"/>
      <c r="OHA74" s="262"/>
      <c r="OHB74" s="262"/>
      <c r="OHC74" s="262"/>
      <c r="OHD74" s="262"/>
      <c r="OHE74" s="262"/>
      <c r="OHF74" s="1740"/>
      <c r="OHG74" s="1740"/>
      <c r="OHH74" s="1740"/>
      <c r="OHI74" s="349"/>
      <c r="OHJ74" s="262"/>
      <c r="OHK74" s="262"/>
      <c r="OHL74" s="262"/>
      <c r="OHM74" s="350"/>
      <c r="OHN74" s="262"/>
      <c r="OHO74" s="262"/>
      <c r="OHP74" s="262"/>
      <c r="OHQ74" s="262"/>
      <c r="OHR74" s="262"/>
      <c r="OHS74" s="262"/>
      <c r="OHT74" s="262"/>
      <c r="OHU74" s="262"/>
      <c r="OHV74" s="262"/>
      <c r="OHW74" s="1740"/>
      <c r="OHX74" s="1740"/>
      <c r="OHY74" s="1740"/>
      <c r="OHZ74" s="349"/>
      <c r="OIA74" s="262"/>
      <c r="OIB74" s="262"/>
      <c r="OIC74" s="262"/>
      <c r="OID74" s="350"/>
      <c r="OIE74" s="262"/>
      <c r="OIF74" s="262"/>
      <c r="OIG74" s="262"/>
      <c r="OIH74" s="262"/>
      <c r="OII74" s="262"/>
      <c r="OIJ74" s="262"/>
      <c r="OIK74" s="262"/>
      <c r="OIL74" s="262"/>
      <c r="OIM74" s="262"/>
      <c r="OIN74" s="1740"/>
      <c r="OIO74" s="1740"/>
      <c r="OIP74" s="1740"/>
      <c r="OIQ74" s="349"/>
      <c r="OIR74" s="262"/>
      <c r="OIS74" s="262"/>
      <c r="OIT74" s="262"/>
      <c r="OIU74" s="350"/>
      <c r="OIV74" s="262"/>
      <c r="OIW74" s="262"/>
      <c r="OIX74" s="262"/>
      <c r="OIY74" s="262"/>
      <c r="OIZ74" s="262"/>
      <c r="OJA74" s="262"/>
      <c r="OJB74" s="262"/>
      <c r="OJC74" s="262"/>
      <c r="OJD74" s="262"/>
      <c r="OJE74" s="1740"/>
      <c r="OJF74" s="1740"/>
      <c r="OJG74" s="1740"/>
      <c r="OJH74" s="349"/>
      <c r="OJI74" s="262"/>
      <c r="OJJ74" s="262"/>
      <c r="OJK74" s="262"/>
      <c r="OJL74" s="350"/>
      <c r="OJM74" s="262"/>
      <c r="OJN74" s="262"/>
      <c r="OJO74" s="262"/>
      <c r="OJP74" s="262"/>
      <c r="OJQ74" s="262"/>
      <c r="OJR74" s="262"/>
      <c r="OJS74" s="262"/>
      <c r="OJT74" s="262"/>
      <c r="OJU74" s="262"/>
      <c r="OJV74" s="1740"/>
      <c r="OJW74" s="1740"/>
      <c r="OJX74" s="1740"/>
      <c r="OJY74" s="349"/>
      <c r="OJZ74" s="262"/>
      <c r="OKA74" s="262"/>
      <c r="OKB74" s="262"/>
      <c r="OKC74" s="350"/>
      <c r="OKD74" s="262"/>
      <c r="OKE74" s="262"/>
      <c r="OKF74" s="262"/>
      <c r="OKG74" s="262"/>
      <c r="OKH74" s="262"/>
      <c r="OKI74" s="262"/>
      <c r="OKJ74" s="262"/>
      <c r="OKK74" s="262"/>
      <c r="OKL74" s="262"/>
      <c r="OKM74" s="1740"/>
      <c r="OKN74" s="1740"/>
      <c r="OKO74" s="1740"/>
      <c r="OKP74" s="349"/>
      <c r="OKQ74" s="262"/>
      <c r="OKR74" s="262"/>
      <c r="OKS74" s="262"/>
      <c r="OKT74" s="350"/>
      <c r="OKU74" s="262"/>
      <c r="OKV74" s="262"/>
      <c r="OKW74" s="262"/>
      <c r="OKX74" s="262"/>
      <c r="OKY74" s="262"/>
      <c r="OKZ74" s="262"/>
      <c r="OLA74" s="262"/>
      <c r="OLB74" s="262"/>
      <c r="OLC74" s="262"/>
      <c r="OLD74" s="1740"/>
      <c r="OLE74" s="1740"/>
      <c r="OLF74" s="1740"/>
      <c r="OLG74" s="349"/>
      <c r="OLH74" s="262"/>
      <c r="OLI74" s="262"/>
      <c r="OLJ74" s="262"/>
      <c r="OLK74" s="350"/>
      <c r="OLL74" s="262"/>
      <c r="OLM74" s="262"/>
      <c r="OLN74" s="262"/>
      <c r="OLO74" s="262"/>
      <c r="OLP74" s="262"/>
      <c r="OLQ74" s="262"/>
      <c r="OLR74" s="262"/>
      <c r="OLS74" s="262"/>
      <c r="OLT74" s="262"/>
      <c r="OLU74" s="1740"/>
      <c r="OLV74" s="1740"/>
      <c r="OLW74" s="1740"/>
      <c r="OLX74" s="349"/>
      <c r="OLY74" s="262"/>
      <c r="OLZ74" s="262"/>
      <c r="OMA74" s="262"/>
      <c r="OMB74" s="350"/>
      <c r="OMC74" s="262"/>
      <c r="OMD74" s="262"/>
      <c r="OME74" s="262"/>
      <c r="OMF74" s="262"/>
      <c r="OMG74" s="262"/>
      <c r="OMH74" s="262"/>
      <c r="OMI74" s="262"/>
      <c r="OMJ74" s="262"/>
      <c r="OMK74" s="262"/>
      <c r="OML74" s="1740"/>
      <c r="OMM74" s="1740"/>
      <c r="OMN74" s="1740"/>
      <c r="OMO74" s="349"/>
      <c r="OMP74" s="262"/>
      <c r="OMQ74" s="262"/>
      <c r="OMR74" s="262"/>
      <c r="OMS74" s="350"/>
      <c r="OMT74" s="262"/>
      <c r="OMU74" s="262"/>
      <c r="OMV74" s="262"/>
      <c r="OMW74" s="262"/>
      <c r="OMX74" s="262"/>
      <c r="OMY74" s="262"/>
      <c r="OMZ74" s="262"/>
      <c r="ONA74" s="262"/>
      <c r="ONB74" s="262"/>
      <c r="ONC74" s="1740"/>
      <c r="OND74" s="1740"/>
      <c r="ONE74" s="1740"/>
      <c r="ONF74" s="349"/>
      <c r="ONG74" s="262"/>
      <c r="ONH74" s="262"/>
      <c r="ONI74" s="262"/>
      <c r="ONJ74" s="350"/>
      <c r="ONK74" s="262"/>
      <c r="ONL74" s="262"/>
      <c r="ONM74" s="262"/>
      <c r="ONN74" s="262"/>
      <c r="ONO74" s="262"/>
      <c r="ONP74" s="262"/>
      <c r="ONQ74" s="262"/>
      <c r="ONR74" s="262"/>
      <c r="ONS74" s="262"/>
      <c r="ONT74" s="1740"/>
      <c r="ONU74" s="1740"/>
      <c r="ONV74" s="1740"/>
      <c r="ONW74" s="349"/>
      <c r="ONX74" s="262"/>
      <c r="ONY74" s="262"/>
      <c r="ONZ74" s="262"/>
      <c r="OOA74" s="350"/>
      <c r="OOB74" s="262"/>
      <c r="OOC74" s="262"/>
      <c r="OOD74" s="262"/>
      <c r="OOE74" s="262"/>
      <c r="OOF74" s="262"/>
      <c r="OOG74" s="262"/>
      <c r="OOH74" s="262"/>
      <c r="OOI74" s="262"/>
      <c r="OOJ74" s="262"/>
      <c r="OOK74" s="1740"/>
      <c r="OOL74" s="1740"/>
      <c r="OOM74" s="1740"/>
      <c r="OON74" s="349"/>
      <c r="OOO74" s="262"/>
      <c r="OOP74" s="262"/>
      <c r="OOQ74" s="262"/>
      <c r="OOR74" s="350"/>
      <c r="OOS74" s="262"/>
      <c r="OOT74" s="262"/>
      <c r="OOU74" s="262"/>
      <c r="OOV74" s="262"/>
      <c r="OOW74" s="262"/>
      <c r="OOX74" s="262"/>
      <c r="OOY74" s="262"/>
      <c r="OOZ74" s="262"/>
      <c r="OPA74" s="262"/>
      <c r="OPB74" s="1740"/>
      <c r="OPC74" s="1740"/>
      <c r="OPD74" s="1740"/>
      <c r="OPE74" s="349"/>
      <c r="OPF74" s="262"/>
      <c r="OPG74" s="262"/>
      <c r="OPH74" s="262"/>
      <c r="OPI74" s="350"/>
      <c r="OPJ74" s="262"/>
      <c r="OPK74" s="262"/>
      <c r="OPL74" s="262"/>
      <c r="OPM74" s="262"/>
      <c r="OPN74" s="262"/>
      <c r="OPO74" s="262"/>
      <c r="OPP74" s="262"/>
      <c r="OPQ74" s="262"/>
      <c r="OPR74" s="262"/>
      <c r="OPS74" s="1740"/>
      <c r="OPT74" s="1740"/>
      <c r="OPU74" s="1740"/>
      <c r="OPV74" s="349"/>
      <c r="OPW74" s="262"/>
      <c r="OPX74" s="262"/>
      <c r="OPY74" s="262"/>
      <c r="OPZ74" s="350"/>
      <c r="OQA74" s="262"/>
      <c r="OQB74" s="262"/>
      <c r="OQC74" s="262"/>
      <c r="OQD74" s="262"/>
      <c r="OQE74" s="262"/>
      <c r="OQF74" s="262"/>
      <c r="OQG74" s="262"/>
      <c r="OQH74" s="262"/>
      <c r="OQI74" s="262"/>
      <c r="OQJ74" s="1740"/>
      <c r="OQK74" s="1740"/>
      <c r="OQL74" s="1740"/>
      <c r="OQM74" s="349"/>
      <c r="OQN74" s="262"/>
      <c r="OQO74" s="262"/>
      <c r="OQP74" s="262"/>
      <c r="OQQ74" s="350"/>
      <c r="OQR74" s="262"/>
      <c r="OQS74" s="262"/>
      <c r="OQT74" s="262"/>
      <c r="OQU74" s="262"/>
      <c r="OQV74" s="262"/>
      <c r="OQW74" s="262"/>
      <c r="OQX74" s="262"/>
      <c r="OQY74" s="262"/>
      <c r="OQZ74" s="262"/>
      <c r="ORA74" s="1740"/>
      <c r="ORB74" s="1740"/>
      <c r="ORC74" s="1740"/>
      <c r="ORD74" s="349"/>
      <c r="ORE74" s="262"/>
      <c r="ORF74" s="262"/>
      <c r="ORG74" s="262"/>
      <c r="ORH74" s="350"/>
      <c r="ORI74" s="262"/>
      <c r="ORJ74" s="262"/>
      <c r="ORK74" s="262"/>
      <c r="ORL74" s="262"/>
      <c r="ORM74" s="262"/>
      <c r="ORN74" s="262"/>
      <c r="ORO74" s="262"/>
      <c r="ORP74" s="262"/>
      <c r="ORQ74" s="262"/>
      <c r="ORR74" s="1740"/>
      <c r="ORS74" s="1740"/>
      <c r="ORT74" s="1740"/>
      <c r="ORU74" s="349"/>
      <c r="ORV74" s="262"/>
      <c r="ORW74" s="262"/>
      <c r="ORX74" s="262"/>
      <c r="ORY74" s="350"/>
      <c r="ORZ74" s="262"/>
      <c r="OSA74" s="262"/>
      <c r="OSB74" s="262"/>
      <c r="OSC74" s="262"/>
      <c r="OSD74" s="262"/>
      <c r="OSE74" s="262"/>
      <c r="OSF74" s="262"/>
      <c r="OSG74" s="262"/>
      <c r="OSH74" s="262"/>
      <c r="OSI74" s="1740"/>
      <c r="OSJ74" s="1740"/>
      <c r="OSK74" s="1740"/>
      <c r="OSL74" s="349"/>
      <c r="OSM74" s="262"/>
      <c r="OSN74" s="262"/>
      <c r="OSO74" s="262"/>
      <c r="OSP74" s="350"/>
      <c r="OSQ74" s="262"/>
      <c r="OSR74" s="262"/>
      <c r="OSS74" s="262"/>
      <c r="OST74" s="262"/>
      <c r="OSU74" s="262"/>
      <c r="OSV74" s="262"/>
      <c r="OSW74" s="262"/>
      <c r="OSX74" s="262"/>
      <c r="OSY74" s="262"/>
      <c r="OSZ74" s="1740"/>
      <c r="OTA74" s="1740"/>
      <c r="OTB74" s="1740"/>
      <c r="OTC74" s="349"/>
      <c r="OTD74" s="262"/>
      <c r="OTE74" s="262"/>
      <c r="OTF74" s="262"/>
      <c r="OTG74" s="350"/>
      <c r="OTH74" s="262"/>
      <c r="OTI74" s="262"/>
      <c r="OTJ74" s="262"/>
      <c r="OTK74" s="262"/>
      <c r="OTL74" s="262"/>
      <c r="OTM74" s="262"/>
      <c r="OTN74" s="262"/>
      <c r="OTO74" s="262"/>
      <c r="OTP74" s="262"/>
      <c r="OTQ74" s="1740"/>
      <c r="OTR74" s="1740"/>
      <c r="OTS74" s="1740"/>
      <c r="OTT74" s="349"/>
      <c r="OTU74" s="262"/>
      <c r="OTV74" s="262"/>
      <c r="OTW74" s="262"/>
      <c r="OTX74" s="350"/>
      <c r="OTY74" s="262"/>
      <c r="OTZ74" s="262"/>
      <c r="OUA74" s="262"/>
      <c r="OUB74" s="262"/>
      <c r="OUC74" s="262"/>
      <c r="OUD74" s="262"/>
      <c r="OUE74" s="262"/>
      <c r="OUF74" s="262"/>
      <c r="OUG74" s="262"/>
      <c r="OUH74" s="1740"/>
      <c r="OUI74" s="1740"/>
      <c r="OUJ74" s="1740"/>
      <c r="OUK74" s="349"/>
      <c r="OUL74" s="262"/>
      <c r="OUM74" s="262"/>
      <c r="OUN74" s="262"/>
      <c r="OUO74" s="350"/>
      <c r="OUP74" s="262"/>
      <c r="OUQ74" s="262"/>
      <c r="OUR74" s="262"/>
      <c r="OUS74" s="262"/>
      <c r="OUT74" s="262"/>
      <c r="OUU74" s="262"/>
      <c r="OUV74" s="262"/>
      <c r="OUW74" s="262"/>
      <c r="OUX74" s="262"/>
      <c r="OUY74" s="1740"/>
      <c r="OUZ74" s="1740"/>
      <c r="OVA74" s="1740"/>
      <c r="OVB74" s="349"/>
      <c r="OVC74" s="262"/>
      <c r="OVD74" s="262"/>
      <c r="OVE74" s="262"/>
      <c r="OVF74" s="350"/>
      <c r="OVG74" s="262"/>
      <c r="OVH74" s="262"/>
      <c r="OVI74" s="262"/>
      <c r="OVJ74" s="262"/>
      <c r="OVK74" s="262"/>
      <c r="OVL74" s="262"/>
      <c r="OVM74" s="262"/>
      <c r="OVN74" s="262"/>
      <c r="OVO74" s="262"/>
      <c r="OVP74" s="1740"/>
      <c r="OVQ74" s="1740"/>
      <c r="OVR74" s="1740"/>
      <c r="OVS74" s="349"/>
      <c r="OVT74" s="262"/>
      <c r="OVU74" s="262"/>
      <c r="OVV74" s="262"/>
      <c r="OVW74" s="350"/>
      <c r="OVX74" s="262"/>
      <c r="OVY74" s="262"/>
      <c r="OVZ74" s="262"/>
      <c r="OWA74" s="262"/>
      <c r="OWB74" s="262"/>
      <c r="OWC74" s="262"/>
      <c r="OWD74" s="262"/>
      <c r="OWE74" s="262"/>
      <c r="OWF74" s="262"/>
      <c r="OWG74" s="1740"/>
      <c r="OWH74" s="1740"/>
      <c r="OWI74" s="1740"/>
      <c r="OWJ74" s="349"/>
      <c r="OWK74" s="262"/>
      <c r="OWL74" s="262"/>
      <c r="OWM74" s="262"/>
      <c r="OWN74" s="350"/>
      <c r="OWO74" s="262"/>
      <c r="OWP74" s="262"/>
      <c r="OWQ74" s="262"/>
      <c r="OWR74" s="262"/>
      <c r="OWS74" s="262"/>
      <c r="OWT74" s="262"/>
      <c r="OWU74" s="262"/>
      <c r="OWV74" s="262"/>
      <c r="OWW74" s="262"/>
      <c r="OWX74" s="1740"/>
      <c r="OWY74" s="1740"/>
      <c r="OWZ74" s="1740"/>
      <c r="OXA74" s="349"/>
      <c r="OXB74" s="262"/>
      <c r="OXC74" s="262"/>
      <c r="OXD74" s="262"/>
      <c r="OXE74" s="350"/>
      <c r="OXF74" s="262"/>
      <c r="OXG74" s="262"/>
      <c r="OXH74" s="262"/>
      <c r="OXI74" s="262"/>
      <c r="OXJ74" s="262"/>
      <c r="OXK74" s="262"/>
      <c r="OXL74" s="262"/>
      <c r="OXM74" s="262"/>
      <c r="OXN74" s="262"/>
      <c r="OXO74" s="1740"/>
      <c r="OXP74" s="1740"/>
      <c r="OXQ74" s="1740"/>
      <c r="OXR74" s="349"/>
      <c r="OXS74" s="262"/>
      <c r="OXT74" s="262"/>
      <c r="OXU74" s="262"/>
      <c r="OXV74" s="350"/>
      <c r="OXW74" s="262"/>
      <c r="OXX74" s="262"/>
      <c r="OXY74" s="262"/>
      <c r="OXZ74" s="262"/>
      <c r="OYA74" s="262"/>
      <c r="OYB74" s="262"/>
      <c r="OYC74" s="262"/>
      <c r="OYD74" s="262"/>
      <c r="OYE74" s="262"/>
      <c r="OYF74" s="1740"/>
      <c r="OYG74" s="1740"/>
      <c r="OYH74" s="1740"/>
      <c r="OYI74" s="349"/>
      <c r="OYJ74" s="262"/>
      <c r="OYK74" s="262"/>
      <c r="OYL74" s="262"/>
      <c r="OYM74" s="350"/>
      <c r="OYN74" s="262"/>
      <c r="OYO74" s="262"/>
      <c r="OYP74" s="262"/>
      <c r="OYQ74" s="262"/>
      <c r="OYR74" s="262"/>
      <c r="OYS74" s="262"/>
      <c r="OYT74" s="262"/>
      <c r="OYU74" s="262"/>
      <c r="OYV74" s="262"/>
      <c r="OYW74" s="1740"/>
      <c r="OYX74" s="1740"/>
      <c r="OYY74" s="1740"/>
      <c r="OYZ74" s="349"/>
      <c r="OZA74" s="262"/>
      <c r="OZB74" s="262"/>
      <c r="OZC74" s="262"/>
      <c r="OZD74" s="350"/>
      <c r="OZE74" s="262"/>
      <c r="OZF74" s="262"/>
      <c r="OZG74" s="262"/>
      <c r="OZH74" s="262"/>
      <c r="OZI74" s="262"/>
      <c r="OZJ74" s="262"/>
      <c r="OZK74" s="262"/>
      <c r="OZL74" s="262"/>
      <c r="OZM74" s="262"/>
      <c r="OZN74" s="1740"/>
      <c r="OZO74" s="1740"/>
      <c r="OZP74" s="1740"/>
      <c r="OZQ74" s="349"/>
      <c r="OZR74" s="262"/>
      <c r="OZS74" s="262"/>
      <c r="OZT74" s="262"/>
      <c r="OZU74" s="350"/>
      <c r="OZV74" s="262"/>
      <c r="OZW74" s="262"/>
      <c r="OZX74" s="262"/>
      <c r="OZY74" s="262"/>
      <c r="OZZ74" s="262"/>
      <c r="PAA74" s="262"/>
      <c r="PAB74" s="262"/>
      <c r="PAC74" s="262"/>
      <c r="PAD74" s="262"/>
      <c r="PAE74" s="1740"/>
      <c r="PAF74" s="1740"/>
      <c r="PAG74" s="1740"/>
      <c r="PAH74" s="349"/>
      <c r="PAI74" s="262"/>
      <c r="PAJ74" s="262"/>
      <c r="PAK74" s="262"/>
      <c r="PAL74" s="350"/>
      <c r="PAM74" s="262"/>
      <c r="PAN74" s="262"/>
      <c r="PAO74" s="262"/>
      <c r="PAP74" s="262"/>
      <c r="PAQ74" s="262"/>
      <c r="PAR74" s="262"/>
      <c r="PAS74" s="262"/>
      <c r="PAT74" s="262"/>
      <c r="PAU74" s="262"/>
      <c r="PAV74" s="1740"/>
      <c r="PAW74" s="1740"/>
      <c r="PAX74" s="1740"/>
      <c r="PAY74" s="349"/>
      <c r="PAZ74" s="262"/>
      <c r="PBA74" s="262"/>
      <c r="PBB74" s="262"/>
      <c r="PBC74" s="350"/>
      <c r="PBD74" s="262"/>
      <c r="PBE74" s="262"/>
      <c r="PBF74" s="262"/>
      <c r="PBG74" s="262"/>
      <c r="PBH74" s="262"/>
      <c r="PBI74" s="262"/>
      <c r="PBJ74" s="262"/>
      <c r="PBK74" s="262"/>
      <c r="PBL74" s="262"/>
      <c r="PBM74" s="1740"/>
      <c r="PBN74" s="1740"/>
      <c r="PBO74" s="1740"/>
      <c r="PBP74" s="349"/>
      <c r="PBQ74" s="262"/>
      <c r="PBR74" s="262"/>
      <c r="PBS74" s="262"/>
      <c r="PBT74" s="350"/>
      <c r="PBU74" s="262"/>
      <c r="PBV74" s="262"/>
      <c r="PBW74" s="262"/>
      <c r="PBX74" s="262"/>
      <c r="PBY74" s="262"/>
      <c r="PBZ74" s="262"/>
      <c r="PCA74" s="262"/>
      <c r="PCB74" s="262"/>
      <c r="PCC74" s="262"/>
      <c r="PCD74" s="1740"/>
      <c r="PCE74" s="1740"/>
      <c r="PCF74" s="1740"/>
      <c r="PCG74" s="349"/>
      <c r="PCH74" s="262"/>
      <c r="PCI74" s="262"/>
      <c r="PCJ74" s="262"/>
      <c r="PCK74" s="350"/>
      <c r="PCL74" s="262"/>
      <c r="PCM74" s="262"/>
      <c r="PCN74" s="262"/>
      <c r="PCO74" s="262"/>
      <c r="PCP74" s="262"/>
      <c r="PCQ74" s="262"/>
      <c r="PCR74" s="262"/>
      <c r="PCS74" s="262"/>
      <c r="PCT74" s="262"/>
      <c r="PCU74" s="1740"/>
      <c r="PCV74" s="1740"/>
      <c r="PCW74" s="1740"/>
      <c r="PCX74" s="349"/>
      <c r="PCY74" s="262"/>
      <c r="PCZ74" s="262"/>
      <c r="PDA74" s="262"/>
      <c r="PDB74" s="350"/>
      <c r="PDC74" s="262"/>
      <c r="PDD74" s="262"/>
      <c r="PDE74" s="262"/>
      <c r="PDF74" s="262"/>
      <c r="PDG74" s="262"/>
      <c r="PDH74" s="262"/>
      <c r="PDI74" s="262"/>
      <c r="PDJ74" s="262"/>
      <c r="PDK74" s="262"/>
      <c r="PDL74" s="1740"/>
      <c r="PDM74" s="1740"/>
      <c r="PDN74" s="1740"/>
      <c r="PDO74" s="349"/>
      <c r="PDP74" s="262"/>
      <c r="PDQ74" s="262"/>
      <c r="PDR74" s="262"/>
      <c r="PDS74" s="350"/>
      <c r="PDT74" s="262"/>
      <c r="PDU74" s="262"/>
      <c r="PDV74" s="262"/>
      <c r="PDW74" s="262"/>
      <c r="PDX74" s="262"/>
      <c r="PDY74" s="262"/>
      <c r="PDZ74" s="262"/>
      <c r="PEA74" s="262"/>
      <c r="PEB74" s="262"/>
      <c r="PEC74" s="1740"/>
      <c r="PED74" s="1740"/>
      <c r="PEE74" s="1740"/>
      <c r="PEF74" s="349"/>
      <c r="PEG74" s="262"/>
      <c r="PEH74" s="262"/>
      <c r="PEI74" s="262"/>
      <c r="PEJ74" s="350"/>
      <c r="PEK74" s="262"/>
      <c r="PEL74" s="262"/>
      <c r="PEM74" s="262"/>
      <c r="PEN74" s="262"/>
      <c r="PEO74" s="262"/>
      <c r="PEP74" s="262"/>
      <c r="PEQ74" s="262"/>
      <c r="PER74" s="262"/>
      <c r="PES74" s="262"/>
      <c r="PET74" s="1740"/>
      <c r="PEU74" s="1740"/>
      <c r="PEV74" s="1740"/>
      <c r="PEW74" s="349"/>
      <c r="PEX74" s="262"/>
      <c r="PEY74" s="262"/>
      <c r="PEZ74" s="262"/>
      <c r="PFA74" s="350"/>
      <c r="PFB74" s="262"/>
      <c r="PFC74" s="262"/>
      <c r="PFD74" s="262"/>
      <c r="PFE74" s="262"/>
      <c r="PFF74" s="262"/>
      <c r="PFG74" s="262"/>
      <c r="PFH74" s="262"/>
      <c r="PFI74" s="262"/>
      <c r="PFJ74" s="262"/>
      <c r="PFK74" s="1740"/>
      <c r="PFL74" s="1740"/>
      <c r="PFM74" s="1740"/>
      <c r="PFN74" s="349"/>
      <c r="PFO74" s="262"/>
      <c r="PFP74" s="262"/>
      <c r="PFQ74" s="262"/>
      <c r="PFR74" s="350"/>
      <c r="PFS74" s="262"/>
      <c r="PFT74" s="262"/>
      <c r="PFU74" s="262"/>
      <c r="PFV74" s="262"/>
      <c r="PFW74" s="262"/>
      <c r="PFX74" s="262"/>
      <c r="PFY74" s="262"/>
      <c r="PFZ74" s="262"/>
      <c r="PGA74" s="262"/>
      <c r="PGB74" s="1740"/>
      <c r="PGC74" s="1740"/>
      <c r="PGD74" s="1740"/>
      <c r="PGE74" s="349"/>
      <c r="PGF74" s="262"/>
      <c r="PGG74" s="262"/>
      <c r="PGH74" s="262"/>
      <c r="PGI74" s="350"/>
      <c r="PGJ74" s="262"/>
      <c r="PGK74" s="262"/>
      <c r="PGL74" s="262"/>
      <c r="PGM74" s="262"/>
      <c r="PGN74" s="262"/>
      <c r="PGO74" s="262"/>
      <c r="PGP74" s="262"/>
      <c r="PGQ74" s="262"/>
      <c r="PGR74" s="262"/>
      <c r="PGS74" s="1740"/>
      <c r="PGT74" s="1740"/>
      <c r="PGU74" s="1740"/>
      <c r="PGV74" s="349"/>
      <c r="PGW74" s="262"/>
      <c r="PGX74" s="262"/>
      <c r="PGY74" s="262"/>
      <c r="PGZ74" s="350"/>
      <c r="PHA74" s="262"/>
      <c r="PHB74" s="262"/>
      <c r="PHC74" s="262"/>
      <c r="PHD74" s="262"/>
      <c r="PHE74" s="262"/>
      <c r="PHF74" s="262"/>
      <c r="PHG74" s="262"/>
      <c r="PHH74" s="262"/>
      <c r="PHI74" s="262"/>
      <c r="PHJ74" s="1740"/>
      <c r="PHK74" s="1740"/>
      <c r="PHL74" s="1740"/>
      <c r="PHM74" s="349"/>
      <c r="PHN74" s="262"/>
      <c r="PHO74" s="262"/>
      <c r="PHP74" s="262"/>
      <c r="PHQ74" s="350"/>
      <c r="PHR74" s="262"/>
      <c r="PHS74" s="262"/>
      <c r="PHT74" s="262"/>
      <c r="PHU74" s="262"/>
      <c r="PHV74" s="262"/>
      <c r="PHW74" s="262"/>
      <c r="PHX74" s="262"/>
      <c r="PHY74" s="262"/>
      <c r="PHZ74" s="262"/>
      <c r="PIA74" s="1740"/>
      <c r="PIB74" s="1740"/>
      <c r="PIC74" s="1740"/>
      <c r="PID74" s="349"/>
      <c r="PIE74" s="262"/>
      <c r="PIF74" s="262"/>
      <c r="PIG74" s="262"/>
      <c r="PIH74" s="350"/>
      <c r="PII74" s="262"/>
      <c r="PIJ74" s="262"/>
      <c r="PIK74" s="262"/>
      <c r="PIL74" s="262"/>
      <c r="PIM74" s="262"/>
      <c r="PIN74" s="262"/>
      <c r="PIO74" s="262"/>
      <c r="PIP74" s="262"/>
      <c r="PIQ74" s="262"/>
      <c r="PIR74" s="1740"/>
      <c r="PIS74" s="1740"/>
      <c r="PIT74" s="1740"/>
      <c r="PIU74" s="349"/>
      <c r="PIV74" s="262"/>
      <c r="PIW74" s="262"/>
      <c r="PIX74" s="262"/>
      <c r="PIY74" s="350"/>
      <c r="PIZ74" s="262"/>
      <c r="PJA74" s="262"/>
      <c r="PJB74" s="262"/>
      <c r="PJC74" s="262"/>
      <c r="PJD74" s="262"/>
      <c r="PJE74" s="262"/>
      <c r="PJF74" s="262"/>
      <c r="PJG74" s="262"/>
      <c r="PJH74" s="262"/>
      <c r="PJI74" s="1740"/>
      <c r="PJJ74" s="1740"/>
      <c r="PJK74" s="1740"/>
      <c r="PJL74" s="349"/>
      <c r="PJM74" s="262"/>
      <c r="PJN74" s="262"/>
      <c r="PJO74" s="262"/>
      <c r="PJP74" s="350"/>
      <c r="PJQ74" s="262"/>
      <c r="PJR74" s="262"/>
      <c r="PJS74" s="262"/>
      <c r="PJT74" s="262"/>
      <c r="PJU74" s="262"/>
      <c r="PJV74" s="262"/>
      <c r="PJW74" s="262"/>
      <c r="PJX74" s="262"/>
      <c r="PJY74" s="262"/>
      <c r="PJZ74" s="1740"/>
      <c r="PKA74" s="1740"/>
      <c r="PKB74" s="1740"/>
      <c r="PKC74" s="349"/>
      <c r="PKD74" s="262"/>
      <c r="PKE74" s="262"/>
      <c r="PKF74" s="262"/>
      <c r="PKG74" s="350"/>
      <c r="PKH74" s="262"/>
      <c r="PKI74" s="262"/>
      <c r="PKJ74" s="262"/>
      <c r="PKK74" s="262"/>
      <c r="PKL74" s="262"/>
      <c r="PKM74" s="262"/>
      <c r="PKN74" s="262"/>
      <c r="PKO74" s="262"/>
      <c r="PKP74" s="262"/>
      <c r="PKQ74" s="1740"/>
      <c r="PKR74" s="1740"/>
      <c r="PKS74" s="1740"/>
      <c r="PKT74" s="349"/>
      <c r="PKU74" s="262"/>
      <c r="PKV74" s="262"/>
      <c r="PKW74" s="262"/>
      <c r="PKX74" s="350"/>
      <c r="PKY74" s="262"/>
      <c r="PKZ74" s="262"/>
      <c r="PLA74" s="262"/>
      <c r="PLB74" s="262"/>
      <c r="PLC74" s="262"/>
      <c r="PLD74" s="262"/>
      <c r="PLE74" s="262"/>
      <c r="PLF74" s="262"/>
      <c r="PLG74" s="262"/>
      <c r="PLH74" s="1740"/>
      <c r="PLI74" s="1740"/>
      <c r="PLJ74" s="1740"/>
      <c r="PLK74" s="349"/>
      <c r="PLL74" s="262"/>
      <c r="PLM74" s="262"/>
      <c r="PLN74" s="262"/>
      <c r="PLO74" s="350"/>
      <c r="PLP74" s="262"/>
      <c r="PLQ74" s="262"/>
      <c r="PLR74" s="262"/>
      <c r="PLS74" s="262"/>
      <c r="PLT74" s="262"/>
      <c r="PLU74" s="262"/>
      <c r="PLV74" s="262"/>
      <c r="PLW74" s="262"/>
      <c r="PLX74" s="262"/>
      <c r="PLY74" s="1740"/>
      <c r="PLZ74" s="1740"/>
      <c r="PMA74" s="1740"/>
      <c r="PMB74" s="349"/>
      <c r="PMC74" s="262"/>
      <c r="PMD74" s="262"/>
      <c r="PME74" s="262"/>
      <c r="PMF74" s="350"/>
      <c r="PMG74" s="262"/>
      <c r="PMH74" s="262"/>
      <c r="PMI74" s="262"/>
      <c r="PMJ74" s="262"/>
      <c r="PMK74" s="262"/>
      <c r="PML74" s="262"/>
      <c r="PMM74" s="262"/>
      <c r="PMN74" s="262"/>
      <c r="PMO74" s="262"/>
      <c r="PMP74" s="1740"/>
      <c r="PMQ74" s="1740"/>
      <c r="PMR74" s="1740"/>
      <c r="PMS74" s="349"/>
      <c r="PMT74" s="262"/>
      <c r="PMU74" s="262"/>
      <c r="PMV74" s="262"/>
      <c r="PMW74" s="350"/>
      <c r="PMX74" s="262"/>
      <c r="PMY74" s="262"/>
      <c r="PMZ74" s="262"/>
      <c r="PNA74" s="262"/>
      <c r="PNB74" s="262"/>
      <c r="PNC74" s="262"/>
      <c r="PND74" s="262"/>
      <c r="PNE74" s="262"/>
      <c r="PNF74" s="262"/>
      <c r="PNG74" s="1740"/>
      <c r="PNH74" s="1740"/>
      <c r="PNI74" s="1740"/>
      <c r="PNJ74" s="349"/>
      <c r="PNK74" s="262"/>
      <c r="PNL74" s="262"/>
      <c r="PNM74" s="262"/>
      <c r="PNN74" s="350"/>
      <c r="PNO74" s="262"/>
      <c r="PNP74" s="262"/>
      <c r="PNQ74" s="262"/>
      <c r="PNR74" s="262"/>
      <c r="PNS74" s="262"/>
      <c r="PNT74" s="262"/>
      <c r="PNU74" s="262"/>
      <c r="PNV74" s="262"/>
      <c r="PNW74" s="262"/>
      <c r="PNX74" s="1740"/>
      <c r="PNY74" s="1740"/>
      <c r="PNZ74" s="1740"/>
      <c r="POA74" s="349"/>
      <c r="POB74" s="262"/>
      <c r="POC74" s="262"/>
      <c r="POD74" s="262"/>
      <c r="POE74" s="350"/>
      <c r="POF74" s="262"/>
      <c r="POG74" s="262"/>
      <c r="POH74" s="262"/>
      <c r="POI74" s="262"/>
      <c r="POJ74" s="262"/>
      <c r="POK74" s="262"/>
      <c r="POL74" s="262"/>
      <c r="POM74" s="262"/>
      <c r="PON74" s="262"/>
      <c r="POO74" s="1740"/>
      <c r="POP74" s="1740"/>
      <c r="POQ74" s="1740"/>
      <c r="POR74" s="349"/>
      <c r="POS74" s="262"/>
      <c r="POT74" s="262"/>
      <c r="POU74" s="262"/>
      <c r="POV74" s="350"/>
      <c r="POW74" s="262"/>
      <c r="POX74" s="262"/>
      <c r="POY74" s="262"/>
      <c r="POZ74" s="262"/>
      <c r="PPA74" s="262"/>
      <c r="PPB74" s="262"/>
      <c r="PPC74" s="262"/>
      <c r="PPD74" s="262"/>
      <c r="PPE74" s="262"/>
      <c r="PPF74" s="1740"/>
      <c r="PPG74" s="1740"/>
      <c r="PPH74" s="1740"/>
      <c r="PPI74" s="349"/>
      <c r="PPJ74" s="262"/>
      <c r="PPK74" s="262"/>
      <c r="PPL74" s="262"/>
      <c r="PPM74" s="350"/>
      <c r="PPN74" s="262"/>
      <c r="PPO74" s="262"/>
      <c r="PPP74" s="262"/>
      <c r="PPQ74" s="262"/>
      <c r="PPR74" s="262"/>
      <c r="PPS74" s="262"/>
      <c r="PPT74" s="262"/>
      <c r="PPU74" s="262"/>
      <c r="PPV74" s="262"/>
      <c r="PPW74" s="1740"/>
      <c r="PPX74" s="1740"/>
      <c r="PPY74" s="1740"/>
      <c r="PPZ74" s="349"/>
      <c r="PQA74" s="262"/>
      <c r="PQB74" s="262"/>
      <c r="PQC74" s="262"/>
      <c r="PQD74" s="350"/>
      <c r="PQE74" s="262"/>
      <c r="PQF74" s="262"/>
      <c r="PQG74" s="262"/>
      <c r="PQH74" s="262"/>
      <c r="PQI74" s="262"/>
      <c r="PQJ74" s="262"/>
      <c r="PQK74" s="262"/>
      <c r="PQL74" s="262"/>
      <c r="PQM74" s="262"/>
      <c r="PQN74" s="1740"/>
      <c r="PQO74" s="1740"/>
      <c r="PQP74" s="1740"/>
      <c r="PQQ74" s="349"/>
      <c r="PQR74" s="262"/>
      <c r="PQS74" s="262"/>
      <c r="PQT74" s="262"/>
      <c r="PQU74" s="350"/>
      <c r="PQV74" s="262"/>
      <c r="PQW74" s="262"/>
      <c r="PQX74" s="262"/>
      <c r="PQY74" s="262"/>
      <c r="PQZ74" s="262"/>
      <c r="PRA74" s="262"/>
      <c r="PRB74" s="262"/>
      <c r="PRC74" s="262"/>
      <c r="PRD74" s="262"/>
      <c r="PRE74" s="1740"/>
      <c r="PRF74" s="1740"/>
      <c r="PRG74" s="1740"/>
      <c r="PRH74" s="349"/>
      <c r="PRI74" s="262"/>
      <c r="PRJ74" s="262"/>
      <c r="PRK74" s="262"/>
      <c r="PRL74" s="350"/>
      <c r="PRM74" s="262"/>
      <c r="PRN74" s="262"/>
      <c r="PRO74" s="262"/>
      <c r="PRP74" s="262"/>
      <c r="PRQ74" s="262"/>
      <c r="PRR74" s="262"/>
      <c r="PRS74" s="262"/>
      <c r="PRT74" s="262"/>
      <c r="PRU74" s="262"/>
      <c r="PRV74" s="1740"/>
      <c r="PRW74" s="1740"/>
      <c r="PRX74" s="1740"/>
      <c r="PRY74" s="349"/>
      <c r="PRZ74" s="262"/>
      <c r="PSA74" s="262"/>
      <c r="PSB74" s="262"/>
      <c r="PSC74" s="350"/>
      <c r="PSD74" s="262"/>
      <c r="PSE74" s="262"/>
      <c r="PSF74" s="262"/>
      <c r="PSG74" s="262"/>
      <c r="PSH74" s="262"/>
      <c r="PSI74" s="262"/>
      <c r="PSJ74" s="262"/>
      <c r="PSK74" s="262"/>
      <c r="PSL74" s="262"/>
      <c r="PSM74" s="1740"/>
      <c r="PSN74" s="1740"/>
      <c r="PSO74" s="1740"/>
      <c r="PSP74" s="349"/>
      <c r="PSQ74" s="262"/>
      <c r="PSR74" s="262"/>
      <c r="PSS74" s="262"/>
      <c r="PST74" s="350"/>
      <c r="PSU74" s="262"/>
      <c r="PSV74" s="262"/>
      <c r="PSW74" s="262"/>
      <c r="PSX74" s="262"/>
      <c r="PSY74" s="262"/>
      <c r="PSZ74" s="262"/>
      <c r="PTA74" s="262"/>
      <c r="PTB74" s="262"/>
      <c r="PTC74" s="262"/>
      <c r="PTD74" s="1740"/>
      <c r="PTE74" s="1740"/>
      <c r="PTF74" s="1740"/>
      <c r="PTG74" s="349"/>
      <c r="PTH74" s="262"/>
      <c r="PTI74" s="262"/>
      <c r="PTJ74" s="262"/>
      <c r="PTK74" s="350"/>
      <c r="PTL74" s="262"/>
      <c r="PTM74" s="262"/>
      <c r="PTN74" s="262"/>
      <c r="PTO74" s="262"/>
      <c r="PTP74" s="262"/>
      <c r="PTQ74" s="262"/>
      <c r="PTR74" s="262"/>
      <c r="PTS74" s="262"/>
      <c r="PTT74" s="262"/>
      <c r="PTU74" s="1740"/>
      <c r="PTV74" s="1740"/>
      <c r="PTW74" s="1740"/>
      <c r="PTX74" s="349"/>
      <c r="PTY74" s="262"/>
      <c r="PTZ74" s="262"/>
      <c r="PUA74" s="262"/>
      <c r="PUB74" s="350"/>
      <c r="PUC74" s="262"/>
      <c r="PUD74" s="262"/>
      <c r="PUE74" s="262"/>
      <c r="PUF74" s="262"/>
      <c r="PUG74" s="262"/>
      <c r="PUH74" s="262"/>
      <c r="PUI74" s="262"/>
      <c r="PUJ74" s="262"/>
      <c r="PUK74" s="262"/>
      <c r="PUL74" s="1740"/>
      <c r="PUM74" s="1740"/>
      <c r="PUN74" s="1740"/>
      <c r="PUO74" s="349"/>
      <c r="PUP74" s="262"/>
      <c r="PUQ74" s="262"/>
      <c r="PUR74" s="262"/>
      <c r="PUS74" s="350"/>
      <c r="PUT74" s="262"/>
      <c r="PUU74" s="262"/>
      <c r="PUV74" s="262"/>
      <c r="PUW74" s="262"/>
      <c r="PUX74" s="262"/>
      <c r="PUY74" s="262"/>
      <c r="PUZ74" s="262"/>
      <c r="PVA74" s="262"/>
      <c r="PVB74" s="262"/>
      <c r="PVC74" s="1740"/>
      <c r="PVD74" s="1740"/>
      <c r="PVE74" s="1740"/>
      <c r="PVF74" s="349"/>
      <c r="PVG74" s="262"/>
      <c r="PVH74" s="262"/>
      <c r="PVI74" s="262"/>
      <c r="PVJ74" s="350"/>
      <c r="PVK74" s="262"/>
      <c r="PVL74" s="262"/>
      <c r="PVM74" s="262"/>
      <c r="PVN74" s="262"/>
      <c r="PVO74" s="262"/>
      <c r="PVP74" s="262"/>
      <c r="PVQ74" s="262"/>
      <c r="PVR74" s="262"/>
      <c r="PVS74" s="262"/>
      <c r="PVT74" s="1740"/>
      <c r="PVU74" s="1740"/>
      <c r="PVV74" s="1740"/>
      <c r="PVW74" s="349"/>
      <c r="PVX74" s="262"/>
      <c r="PVY74" s="262"/>
      <c r="PVZ74" s="262"/>
      <c r="PWA74" s="350"/>
      <c r="PWB74" s="262"/>
      <c r="PWC74" s="262"/>
      <c r="PWD74" s="262"/>
      <c r="PWE74" s="262"/>
      <c r="PWF74" s="262"/>
      <c r="PWG74" s="262"/>
      <c r="PWH74" s="262"/>
      <c r="PWI74" s="262"/>
      <c r="PWJ74" s="262"/>
      <c r="PWK74" s="1740"/>
      <c r="PWL74" s="1740"/>
      <c r="PWM74" s="1740"/>
      <c r="PWN74" s="349"/>
      <c r="PWO74" s="262"/>
      <c r="PWP74" s="262"/>
      <c r="PWQ74" s="262"/>
      <c r="PWR74" s="350"/>
      <c r="PWS74" s="262"/>
      <c r="PWT74" s="262"/>
      <c r="PWU74" s="262"/>
      <c r="PWV74" s="262"/>
      <c r="PWW74" s="262"/>
      <c r="PWX74" s="262"/>
      <c r="PWY74" s="262"/>
      <c r="PWZ74" s="262"/>
      <c r="PXA74" s="262"/>
      <c r="PXB74" s="1740"/>
      <c r="PXC74" s="1740"/>
      <c r="PXD74" s="1740"/>
      <c r="PXE74" s="349"/>
      <c r="PXF74" s="262"/>
      <c r="PXG74" s="262"/>
      <c r="PXH74" s="262"/>
      <c r="PXI74" s="350"/>
      <c r="PXJ74" s="262"/>
      <c r="PXK74" s="262"/>
      <c r="PXL74" s="262"/>
      <c r="PXM74" s="262"/>
      <c r="PXN74" s="262"/>
      <c r="PXO74" s="262"/>
      <c r="PXP74" s="262"/>
      <c r="PXQ74" s="262"/>
      <c r="PXR74" s="262"/>
      <c r="PXS74" s="1740"/>
      <c r="PXT74" s="1740"/>
      <c r="PXU74" s="1740"/>
      <c r="PXV74" s="349"/>
      <c r="PXW74" s="262"/>
      <c r="PXX74" s="262"/>
      <c r="PXY74" s="262"/>
      <c r="PXZ74" s="350"/>
      <c r="PYA74" s="262"/>
      <c r="PYB74" s="262"/>
      <c r="PYC74" s="262"/>
      <c r="PYD74" s="262"/>
      <c r="PYE74" s="262"/>
      <c r="PYF74" s="262"/>
      <c r="PYG74" s="262"/>
      <c r="PYH74" s="262"/>
      <c r="PYI74" s="262"/>
      <c r="PYJ74" s="1740"/>
      <c r="PYK74" s="1740"/>
      <c r="PYL74" s="1740"/>
      <c r="PYM74" s="349"/>
      <c r="PYN74" s="262"/>
      <c r="PYO74" s="262"/>
      <c r="PYP74" s="262"/>
      <c r="PYQ74" s="350"/>
      <c r="PYR74" s="262"/>
      <c r="PYS74" s="262"/>
      <c r="PYT74" s="262"/>
      <c r="PYU74" s="262"/>
      <c r="PYV74" s="262"/>
      <c r="PYW74" s="262"/>
      <c r="PYX74" s="262"/>
      <c r="PYY74" s="262"/>
      <c r="PYZ74" s="262"/>
      <c r="PZA74" s="1740"/>
      <c r="PZB74" s="1740"/>
      <c r="PZC74" s="1740"/>
      <c r="PZD74" s="349"/>
      <c r="PZE74" s="262"/>
      <c r="PZF74" s="262"/>
      <c r="PZG74" s="262"/>
      <c r="PZH74" s="350"/>
      <c r="PZI74" s="262"/>
      <c r="PZJ74" s="262"/>
      <c r="PZK74" s="262"/>
      <c r="PZL74" s="262"/>
      <c r="PZM74" s="262"/>
      <c r="PZN74" s="262"/>
      <c r="PZO74" s="262"/>
      <c r="PZP74" s="262"/>
      <c r="PZQ74" s="262"/>
      <c r="PZR74" s="1740"/>
      <c r="PZS74" s="1740"/>
      <c r="PZT74" s="1740"/>
      <c r="PZU74" s="349"/>
      <c r="PZV74" s="262"/>
      <c r="PZW74" s="262"/>
      <c r="PZX74" s="262"/>
      <c r="PZY74" s="350"/>
      <c r="PZZ74" s="262"/>
      <c r="QAA74" s="262"/>
      <c r="QAB74" s="262"/>
      <c r="QAC74" s="262"/>
      <c r="QAD74" s="262"/>
      <c r="QAE74" s="262"/>
      <c r="QAF74" s="262"/>
      <c r="QAG74" s="262"/>
      <c r="QAH74" s="262"/>
      <c r="QAI74" s="1740"/>
      <c r="QAJ74" s="1740"/>
      <c r="QAK74" s="1740"/>
      <c r="QAL74" s="349"/>
      <c r="QAM74" s="262"/>
      <c r="QAN74" s="262"/>
      <c r="QAO74" s="262"/>
      <c r="QAP74" s="350"/>
      <c r="QAQ74" s="262"/>
      <c r="QAR74" s="262"/>
      <c r="QAS74" s="262"/>
      <c r="QAT74" s="262"/>
      <c r="QAU74" s="262"/>
      <c r="QAV74" s="262"/>
      <c r="QAW74" s="262"/>
      <c r="QAX74" s="262"/>
      <c r="QAY74" s="262"/>
      <c r="QAZ74" s="1740"/>
      <c r="QBA74" s="1740"/>
      <c r="QBB74" s="1740"/>
      <c r="QBC74" s="349"/>
      <c r="QBD74" s="262"/>
      <c r="QBE74" s="262"/>
      <c r="QBF74" s="262"/>
      <c r="QBG74" s="350"/>
      <c r="QBH74" s="262"/>
      <c r="QBI74" s="262"/>
      <c r="QBJ74" s="262"/>
      <c r="QBK74" s="262"/>
      <c r="QBL74" s="262"/>
      <c r="QBM74" s="262"/>
      <c r="QBN74" s="262"/>
      <c r="QBO74" s="262"/>
      <c r="QBP74" s="262"/>
      <c r="QBQ74" s="1740"/>
      <c r="QBR74" s="1740"/>
      <c r="QBS74" s="1740"/>
      <c r="QBT74" s="349"/>
      <c r="QBU74" s="262"/>
      <c r="QBV74" s="262"/>
      <c r="QBW74" s="262"/>
      <c r="QBX74" s="350"/>
      <c r="QBY74" s="262"/>
      <c r="QBZ74" s="262"/>
      <c r="QCA74" s="262"/>
      <c r="QCB74" s="262"/>
      <c r="QCC74" s="262"/>
      <c r="QCD74" s="262"/>
      <c r="QCE74" s="262"/>
      <c r="QCF74" s="262"/>
      <c r="QCG74" s="262"/>
      <c r="QCH74" s="1740"/>
      <c r="QCI74" s="1740"/>
      <c r="QCJ74" s="1740"/>
      <c r="QCK74" s="349"/>
      <c r="QCL74" s="262"/>
      <c r="QCM74" s="262"/>
      <c r="QCN74" s="262"/>
      <c r="QCO74" s="350"/>
      <c r="QCP74" s="262"/>
      <c r="QCQ74" s="262"/>
      <c r="QCR74" s="262"/>
      <c r="QCS74" s="262"/>
      <c r="QCT74" s="262"/>
      <c r="QCU74" s="262"/>
      <c r="QCV74" s="262"/>
      <c r="QCW74" s="262"/>
      <c r="QCX74" s="262"/>
      <c r="QCY74" s="1740"/>
      <c r="QCZ74" s="1740"/>
      <c r="QDA74" s="1740"/>
      <c r="QDB74" s="349"/>
      <c r="QDC74" s="262"/>
      <c r="QDD74" s="262"/>
      <c r="QDE74" s="262"/>
      <c r="QDF74" s="350"/>
      <c r="QDG74" s="262"/>
      <c r="QDH74" s="262"/>
      <c r="QDI74" s="262"/>
      <c r="QDJ74" s="262"/>
      <c r="QDK74" s="262"/>
      <c r="QDL74" s="262"/>
      <c r="QDM74" s="262"/>
      <c r="QDN74" s="262"/>
      <c r="QDO74" s="262"/>
      <c r="QDP74" s="1740"/>
      <c r="QDQ74" s="1740"/>
      <c r="QDR74" s="1740"/>
      <c r="QDS74" s="349"/>
      <c r="QDT74" s="262"/>
      <c r="QDU74" s="262"/>
      <c r="QDV74" s="262"/>
      <c r="QDW74" s="350"/>
      <c r="QDX74" s="262"/>
      <c r="QDY74" s="262"/>
      <c r="QDZ74" s="262"/>
      <c r="QEA74" s="262"/>
      <c r="QEB74" s="262"/>
      <c r="QEC74" s="262"/>
      <c r="QED74" s="262"/>
      <c r="QEE74" s="262"/>
      <c r="QEF74" s="262"/>
      <c r="QEG74" s="1740"/>
      <c r="QEH74" s="1740"/>
      <c r="QEI74" s="1740"/>
      <c r="QEJ74" s="349"/>
      <c r="QEK74" s="262"/>
      <c r="QEL74" s="262"/>
      <c r="QEM74" s="262"/>
      <c r="QEN74" s="350"/>
      <c r="QEO74" s="262"/>
      <c r="QEP74" s="262"/>
      <c r="QEQ74" s="262"/>
      <c r="QER74" s="262"/>
      <c r="QES74" s="262"/>
      <c r="QET74" s="262"/>
      <c r="QEU74" s="262"/>
      <c r="QEV74" s="262"/>
      <c r="QEW74" s="262"/>
      <c r="QEX74" s="1740"/>
      <c r="QEY74" s="1740"/>
      <c r="QEZ74" s="1740"/>
      <c r="QFA74" s="349"/>
      <c r="QFB74" s="262"/>
      <c r="QFC74" s="262"/>
      <c r="QFD74" s="262"/>
      <c r="QFE74" s="350"/>
      <c r="QFF74" s="262"/>
      <c r="QFG74" s="262"/>
      <c r="QFH74" s="262"/>
      <c r="QFI74" s="262"/>
      <c r="QFJ74" s="262"/>
      <c r="QFK74" s="262"/>
      <c r="QFL74" s="262"/>
      <c r="QFM74" s="262"/>
      <c r="QFN74" s="262"/>
      <c r="QFO74" s="1740"/>
      <c r="QFP74" s="1740"/>
      <c r="QFQ74" s="1740"/>
      <c r="QFR74" s="349"/>
      <c r="QFS74" s="262"/>
      <c r="QFT74" s="262"/>
      <c r="QFU74" s="262"/>
      <c r="QFV74" s="350"/>
      <c r="QFW74" s="262"/>
      <c r="QFX74" s="262"/>
      <c r="QFY74" s="262"/>
      <c r="QFZ74" s="262"/>
      <c r="QGA74" s="262"/>
      <c r="QGB74" s="262"/>
      <c r="QGC74" s="262"/>
      <c r="QGD74" s="262"/>
      <c r="QGE74" s="262"/>
      <c r="QGF74" s="1740"/>
      <c r="QGG74" s="1740"/>
      <c r="QGH74" s="1740"/>
      <c r="QGI74" s="349"/>
      <c r="QGJ74" s="262"/>
      <c r="QGK74" s="262"/>
      <c r="QGL74" s="262"/>
      <c r="QGM74" s="350"/>
      <c r="QGN74" s="262"/>
      <c r="QGO74" s="262"/>
      <c r="QGP74" s="262"/>
      <c r="QGQ74" s="262"/>
      <c r="QGR74" s="262"/>
      <c r="QGS74" s="262"/>
      <c r="QGT74" s="262"/>
      <c r="QGU74" s="262"/>
      <c r="QGV74" s="262"/>
      <c r="QGW74" s="1740"/>
      <c r="QGX74" s="1740"/>
      <c r="QGY74" s="1740"/>
      <c r="QGZ74" s="349"/>
      <c r="QHA74" s="262"/>
      <c r="QHB74" s="262"/>
      <c r="QHC74" s="262"/>
      <c r="QHD74" s="350"/>
      <c r="QHE74" s="262"/>
      <c r="QHF74" s="262"/>
      <c r="QHG74" s="262"/>
      <c r="QHH74" s="262"/>
      <c r="QHI74" s="262"/>
      <c r="QHJ74" s="262"/>
      <c r="QHK74" s="262"/>
      <c r="QHL74" s="262"/>
      <c r="QHM74" s="262"/>
      <c r="QHN74" s="1740"/>
      <c r="QHO74" s="1740"/>
      <c r="QHP74" s="1740"/>
      <c r="QHQ74" s="349"/>
      <c r="QHR74" s="262"/>
      <c r="QHS74" s="262"/>
      <c r="QHT74" s="262"/>
      <c r="QHU74" s="350"/>
      <c r="QHV74" s="262"/>
      <c r="QHW74" s="262"/>
      <c r="QHX74" s="262"/>
      <c r="QHY74" s="262"/>
      <c r="QHZ74" s="262"/>
      <c r="QIA74" s="262"/>
      <c r="QIB74" s="262"/>
      <c r="QIC74" s="262"/>
      <c r="QID74" s="262"/>
      <c r="QIE74" s="1740"/>
      <c r="QIF74" s="1740"/>
      <c r="QIG74" s="1740"/>
      <c r="QIH74" s="349"/>
      <c r="QII74" s="262"/>
      <c r="QIJ74" s="262"/>
      <c r="QIK74" s="262"/>
      <c r="QIL74" s="350"/>
      <c r="QIM74" s="262"/>
      <c r="QIN74" s="262"/>
      <c r="QIO74" s="262"/>
      <c r="QIP74" s="262"/>
      <c r="QIQ74" s="262"/>
      <c r="QIR74" s="262"/>
      <c r="QIS74" s="262"/>
      <c r="QIT74" s="262"/>
      <c r="QIU74" s="262"/>
      <c r="QIV74" s="1740"/>
      <c r="QIW74" s="1740"/>
      <c r="QIX74" s="1740"/>
      <c r="QIY74" s="349"/>
      <c r="QIZ74" s="262"/>
      <c r="QJA74" s="262"/>
      <c r="QJB74" s="262"/>
      <c r="QJC74" s="350"/>
      <c r="QJD74" s="262"/>
      <c r="QJE74" s="262"/>
      <c r="QJF74" s="262"/>
      <c r="QJG74" s="262"/>
      <c r="QJH74" s="262"/>
      <c r="QJI74" s="262"/>
      <c r="QJJ74" s="262"/>
      <c r="QJK74" s="262"/>
      <c r="QJL74" s="262"/>
      <c r="QJM74" s="1740"/>
      <c r="QJN74" s="1740"/>
      <c r="QJO74" s="1740"/>
      <c r="QJP74" s="349"/>
      <c r="QJQ74" s="262"/>
      <c r="QJR74" s="262"/>
      <c r="QJS74" s="262"/>
      <c r="QJT74" s="350"/>
      <c r="QJU74" s="262"/>
      <c r="QJV74" s="262"/>
      <c r="QJW74" s="262"/>
      <c r="QJX74" s="262"/>
      <c r="QJY74" s="262"/>
      <c r="QJZ74" s="262"/>
      <c r="QKA74" s="262"/>
      <c r="QKB74" s="262"/>
      <c r="QKC74" s="262"/>
      <c r="QKD74" s="1740"/>
      <c r="QKE74" s="1740"/>
      <c r="QKF74" s="1740"/>
      <c r="QKG74" s="349"/>
      <c r="QKH74" s="262"/>
      <c r="QKI74" s="262"/>
      <c r="QKJ74" s="262"/>
      <c r="QKK74" s="350"/>
      <c r="QKL74" s="262"/>
      <c r="QKM74" s="262"/>
      <c r="QKN74" s="262"/>
      <c r="QKO74" s="262"/>
      <c r="QKP74" s="262"/>
      <c r="QKQ74" s="262"/>
      <c r="QKR74" s="262"/>
      <c r="QKS74" s="262"/>
      <c r="QKT74" s="262"/>
      <c r="QKU74" s="1740"/>
      <c r="QKV74" s="1740"/>
      <c r="QKW74" s="1740"/>
      <c r="QKX74" s="349"/>
      <c r="QKY74" s="262"/>
      <c r="QKZ74" s="262"/>
      <c r="QLA74" s="262"/>
      <c r="QLB74" s="350"/>
      <c r="QLC74" s="262"/>
      <c r="QLD74" s="262"/>
      <c r="QLE74" s="262"/>
      <c r="QLF74" s="262"/>
      <c r="QLG74" s="262"/>
      <c r="QLH74" s="262"/>
      <c r="QLI74" s="262"/>
      <c r="QLJ74" s="262"/>
      <c r="QLK74" s="262"/>
      <c r="QLL74" s="1740"/>
      <c r="QLM74" s="1740"/>
      <c r="QLN74" s="1740"/>
      <c r="QLO74" s="349"/>
      <c r="QLP74" s="262"/>
      <c r="QLQ74" s="262"/>
      <c r="QLR74" s="262"/>
      <c r="QLS74" s="350"/>
      <c r="QLT74" s="262"/>
      <c r="QLU74" s="262"/>
      <c r="QLV74" s="262"/>
      <c r="QLW74" s="262"/>
      <c r="QLX74" s="262"/>
      <c r="QLY74" s="262"/>
      <c r="QLZ74" s="262"/>
      <c r="QMA74" s="262"/>
      <c r="QMB74" s="262"/>
      <c r="QMC74" s="1740"/>
      <c r="QMD74" s="1740"/>
      <c r="QME74" s="1740"/>
      <c r="QMF74" s="349"/>
      <c r="QMG74" s="262"/>
      <c r="QMH74" s="262"/>
      <c r="QMI74" s="262"/>
      <c r="QMJ74" s="350"/>
      <c r="QMK74" s="262"/>
      <c r="QML74" s="262"/>
      <c r="QMM74" s="262"/>
      <c r="QMN74" s="262"/>
      <c r="QMO74" s="262"/>
      <c r="QMP74" s="262"/>
      <c r="QMQ74" s="262"/>
      <c r="QMR74" s="262"/>
      <c r="QMS74" s="262"/>
      <c r="QMT74" s="1740"/>
      <c r="QMU74" s="1740"/>
      <c r="QMV74" s="1740"/>
      <c r="QMW74" s="349"/>
      <c r="QMX74" s="262"/>
      <c r="QMY74" s="262"/>
      <c r="QMZ74" s="262"/>
      <c r="QNA74" s="350"/>
      <c r="QNB74" s="262"/>
      <c r="QNC74" s="262"/>
      <c r="QND74" s="262"/>
      <c r="QNE74" s="262"/>
      <c r="QNF74" s="262"/>
      <c r="QNG74" s="262"/>
      <c r="QNH74" s="262"/>
      <c r="QNI74" s="262"/>
      <c r="QNJ74" s="262"/>
      <c r="QNK74" s="1740"/>
      <c r="QNL74" s="1740"/>
      <c r="QNM74" s="1740"/>
      <c r="QNN74" s="349"/>
      <c r="QNO74" s="262"/>
      <c r="QNP74" s="262"/>
      <c r="QNQ74" s="262"/>
      <c r="QNR74" s="350"/>
      <c r="QNS74" s="262"/>
      <c r="QNT74" s="262"/>
      <c r="QNU74" s="262"/>
      <c r="QNV74" s="262"/>
      <c r="QNW74" s="262"/>
      <c r="QNX74" s="262"/>
      <c r="QNY74" s="262"/>
      <c r="QNZ74" s="262"/>
      <c r="QOA74" s="262"/>
      <c r="QOB74" s="1740"/>
      <c r="QOC74" s="1740"/>
      <c r="QOD74" s="1740"/>
      <c r="QOE74" s="349"/>
      <c r="QOF74" s="262"/>
      <c r="QOG74" s="262"/>
      <c r="QOH74" s="262"/>
      <c r="QOI74" s="350"/>
      <c r="QOJ74" s="262"/>
      <c r="QOK74" s="262"/>
      <c r="QOL74" s="262"/>
      <c r="QOM74" s="262"/>
      <c r="QON74" s="262"/>
      <c r="QOO74" s="262"/>
      <c r="QOP74" s="262"/>
      <c r="QOQ74" s="262"/>
      <c r="QOR74" s="262"/>
      <c r="QOS74" s="1740"/>
      <c r="QOT74" s="1740"/>
      <c r="QOU74" s="1740"/>
      <c r="QOV74" s="349"/>
      <c r="QOW74" s="262"/>
      <c r="QOX74" s="262"/>
      <c r="QOY74" s="262"/>
      <c r="QOZ74" s="350"/>
      <c r="QPA74" s="262"/>
      <c r="QPB74" s="262"/>
      <c r="QPC74" s="262"/>
      <c r="QPD74" s="262"/>
      <c r="QPE74" s="262"/>
      <c r="QPF74" s="262"/>
      <c r="QPG74" s="262"/>
      <c r="QPH74" s="262"/>
      <c r="QPI74" s="262"/>
      <c r="QPJ74" s="1740"/>
      <c r="QPK74" s="1740"/>
      <c r="QPL74" s="1740"/>
      <c r="QPM74" s="349"/>
      <c r="QPN74" s="262"/>
      <c r="QPO74" s="262"/>
      <c r="QPP74" s="262"/>
      <c r="QPQ74" s="350"/>
      <c r="QPR74" s="262"/>
      <c r="QPS74" s="262"/>
      <c r="QPT74" s="262"/>
      <c r="QPU74" s="262"/>
      <c r="QPV74" s="262"/>
      <c r="QPW74" s="262"/>
      <c r="QPX74" s="262"/>
      <c r="QPY74" s="262"/>
      <c r="QPZ74" s="262"/>
      <c r="QQA74" s="1740"/>
      <c r="QQB74" s="1740"/>
      <c r="QQC74" s="1740"/>
      <c r="QQD74" s="349"/>
      <c r="QQE74" s="262"/>
      <c r="QQF74" s="262"/>
      <c r="QQG74" s="262"/>
      <c r="QQH74" s="350"/>
      <c r="QQI74" s="262"/>
      <c r="QQJ74" s="262"/>
      <c r="QQK74" s="262"/>
      <c r="QQL74" s="262"/>
      <c r="QQM74" s="262"/>
      <c r="QQN74" s="262"/>
      <c r="QQO74" s="262"/>
      <c r="QQP74" s="262"/>
      <c r="QQQ74" s="262"/>
      <c r="QQR74" s="1740"/>
      <c r="QQS74" s="1740"/>
      <c r="QQT74" s="1740"/>
      <c r="QQU74" s="349"/>
      <c r="QQV74" s="262"/>
      <c r="QQW74" s="262"/>
      <c r="QQX74" s="262"/>
      <c r="QQY74" s="350"/>
      <c r="QQZ74" s="262"/>
      <c r="QRA74" s="262"/>
      <c r="QRB74" s="262"/>
      <c r="QRC74" s="262"/>
      <c r="QRD74" s="262"/>
      <c r="QRE74" s="262"/>
      <c r="QRF74" s="262"/>
      <c r="QRG74" s="262"/>
      <c r="QRH74" s="262"/>
      <c r="QRI74" s="1740"/>
      <c r="QRJ74" s="1740"/>
      <c r="QRK74" s="1740"/>
      <c r="QRL74" s="349"/>
      <c r="QRM74" s="262"/>
      <c r="QRN74" s="262"/>
      <c r="QRO74" s="262"/>
      <c r="QRP74" s="350"/>
      <c r="QRQ74" s="262"/>
      <c r="QRR74" s="262"/>
      <c r="QRS74" s="262"/>
      <c r="QRT74" s="262"/>
      <c r="QRU74" s="262"/>
      <c r="QRV74" s="262"/>
      <c r="QRW74" s="262"/>
      <c r="QRX74" s="262"/>
      <c r="QRY74" s="262"/>
      <c r="QRZ74" s="1740"/>
      <c r="QSA74" s="1740"/>
      <c r="QSB74" s="1740"/>
      <c r="QSC74" s="349"/>
      <c r="QSD74" s="262"/>
      <c r="QSE74" s="262"/>
      <c r="QSF74" s="262"/>
      <c r="QSG74" s="350"/>
      <c r="QSH74" s="262"/>
      <c r="QSI74" s="262"/>
      <c r="QSJ74" s="262"/>
      <c r="QSK74" s="262"/>
      <c r="QSL74" s="262"/>
      <c r="QSM74" s="262"/>
      <c r="QSN74" s="262"/>
      <c r="QSO74" s="262"/>
      <c r="QSP74" s="262"/>
      <c r="QSQ74" s="1740"/>
      <c r="QSR74" s="1740"/>
      <c r="QSS74" s="1740"/>
      <c r="QST74" s="349"/>
      <c r="QSU74" s="262"/>
      <c r="QSV74" s="262"/>
      <c r="QSW74" s="262"/>
      <c r="QSX74" s="350"/>
      <c r="QSY74" s="262"/>
      <c r="QSZ74" s="262"/>
      <c r="QTA74" s="262"/>
      <c r="QTB74" s="262"/>
      <c r="QTC74" s="262"/>
      <c r="QTD74" s="262"/>
      <c r="QTE74" s="262"/>
      <c r="QTF74" s="262"/>
      <c r="QTG74" s="262"/>
      <c r="QTH74" s="1740"/>
      <c r="QTI74" s="1740"/>
      <c r="QTJ74" s="1740"/>
      <c r="QTK74" s="349"/>
      <c r="QTL74" s="262"/>
      <c r="QTM74" s="262"/>
      <c r="QTN74" s="262"/>
      <c r="QTO74" s="350"/>
      <c r="QTP74" s="262"/>
      <c r="QTQ74" s="262"/>
      <c r="QTR74" s="262"/>
      <c r="QTS74" s="262"/>
      <c r="QTT74" s="262"/>
      <c r="QTU74" s="262"/>
      <c r="QTV74" s="262"/>
      <c r="QTW74" s="262"/>
      <c r="QTX74" s="262"/>
      <c r="QTY74" s="1740"/>
      <c r="QTZ74" s="1740"/>
      <c r="QUA74" s="1740"/>
      <c r="QUB74" s="349"/>
      <c r="QUC74" s="262"/>
      <c r="QUD74" s="262"/>
      <c r="QUE74" s="262"/>
      <c r="QUF74" s="350"/>
      <c r="QUG74" s="262"/>
      <c r="QUH74" s="262"/>
      <c r="QUI74" s="262"/>
      <c r="QUJ74" s="262"/>
      <c r="QUK74" s="262"/>
      <c r="QUL74" s="262"/>
      <c r="QUM74" s="262"/>
      <c r="QUN74" s="262"/>
      <c r="QUO74" s="262"/>
      <c r="QUP74" s="1740"/>
      <c r="QUQ74" s="1740"/>
      <c r="QUR74" s="1740"/>
      <c r="QUS74" s="349"/>
      <c r="QUT74" s="262"/>
      <c r="QUU74" s="262"/>
      <c r="QUV74" s="262"/>
      <c r="QUW74" s="350"/>
      <c r="QUX74" s="262"/>
      <c r="QUY74" s="262"/>
      <c r="QUZ74" s="262"/>
      <c r="QVA74" s="262"/>
      <c r="QVB74" s="262"/>
      <c r="QVC74" s="262"/>
      <c r="QVD74" s="262"/>
      <c r="QVE74" s="262"/>
      <c r="QVF74" s="262"/>
      <c r="QVG74" s="1740"/>
      <c r="QVH74" s="1740"/>
      <c r="QVI74" s="1740"/>
      <c r="QVJ74" s="349"/>
      <c r="QVK74" s="262"/>
      <c r="QVL74" s="262"/>
      <c r="QVM74" s="262"/>
      <c r="QVN74" s="350"/>
      <c r="QVO74" s="262"/>
      <c r="QVP74" s="262"/>
      <c r="QVQ74" s="262"/>
      <c r="QVR74" s="262"/>
      <c r="QVS74" s="262"/>
      <c r="QVT74" s="262"/>
      <c r="QVU74" s="262"/>
      <c r="QVV74" s="262"/>
      <c r="QVW74" s="262"/>
      <c r="QVX74" s="1740"/>
      <c r="QVY74" s="1740"/>
      <c r="QVZ74" s="1740"/>
      <c r="QWA74" s="349"/>
      <c r="QWB74" s="262"/>
      <c r="QWC74" s="262"/>
      <c r="QWD74" s="262"/>
      <c r="QWE74" s="350"/>
      <c r="QWF74" s="262"/>
      <c r="QWG74" s="262"/>
      <c r="QWH74" s="262"/>
      <c r="QWI74" s="262"/>
      <c r="QWJ74" s="262"/>
      <c r="QWK74" s="262"/>
      <c r="QWL74" s="262"/>
      <c r="QWM74" s="262"/>
      <c r="QWN74" s="262"/>
      <c r="QWO74" s="1740"/>
      <c r="QWP74" s="1740"/>
      <c r="QWQ74" s="1740"/>
      <c r="QWR74" s="349"/>
      <c r="QWS74" s="262"/>
      <c r="QWT74" s="262"/>
      <c r="QWU74" s="262"/>
      <c r="QWV74" s="350"/>
      <c r="QWW74" s="262"/>
      <c r="QWX74" s="262"/>
      <c r="QWY74" s="262"/>
      <c r="QWZ74" s="262"/>
      <c r="QXA74" s="262"/>
      <c r="QXB74" s="262"/>
      <c r="QXC74" s="262"/>
      <c r="QXD74" s="262"/>
      <c r="QXE74" s="262"/>
      <c r="QXF74" s="1740"/>
      <c r="QXG74" s="1740"/>
      <c r="QXH74" s="1740"/>
      <c r="QXI74" s="349"/>
      <c r="QXJ74" s="262"/>
      <c r="QXK74" s="262"/>
      <c r="QXL74" s="262"/>
      <c r="QXM74" s="350"/>
      <c r="QXN74" s="262"/>
      <c r="QXO74" s="262"/>
      <c r="QXP74" s="262"/>
      <c r="QXQ74" s="262"/>
      <c r="QXR74" s="262"/>
      <c r="QXS74" s="262"/>
      <c r="QXT74" s="262"/>
      <c r="QXU74" s="262"/>
      <c r="QXV74" s="262"/>
      <c r="QXW74" s="1740"/>
      <c r="QXX74" s="1740"/>
      <c r="QXY74" s="1740"/>
      <c r="QXZ74" s="349"/>
      <c r="QYA74" s="262"/>
      <c r="QYB74" s="262"/>
      <c r="QYC74" s="262"/>
      <c r="QYD74" s="350"/>
      <c r="QYE74" s="262"/>
      <c r="QYF74" s="262"/>
      <c r="QYG74" s="262"/>
      <c r="QYH74" s="262"/>
      <c r="QYI74" s="262"/>
      <c r="QYJ74" s="262"/>
      <c r="QYK74" s="262"/>
      <c r="QYL74" s="262"/>
      <c r="QYM74" s="262"/>
      <c r="QYN74" s="1740"/>
      <c r="QYO74" s="1740"/>
      <c r="QYP74" s="1740"/>
      <c r="QYQ74" s="349"/>
      <c r="QYR74" s="262"/>
      <c r="QYS74" s="262"/>
      <c r="QYT74" s="262"/>
      <c r="QYU74" s="350"/>
      <c r="QYV74" s="262"/>
      <c r="QYW74" s="262"/>
      <c r="QYX74" s="262"/>
      <c r="QYY74" s="262"/>
      <c r="QYZ74" s="262"/>
      <c r="QZA74" s="262"/>
      <c r="QZB74" s="262"/>
      <c r="QZC74" s="262"/>
      <c r="QZD74" s="262"/>
      <c r="QZE74" s="1740"/>
      <c r="QZF74" s="1740"/>
      <c r="QZG74" s="1740"/>
      <c r="QZH74" s="349"/>
      <c r="QZI74" s="262"/>
      <c r="QZJ74" s="262"/>
      <c r="QZK74" s="262"/>
      <c r="QZL74" s="350"/>
      <c r="QZM74" s="262"/>
      <c r="QZN74" s="262"/>
      <c r="QZO74" s="262"/>
      <c r="QZP74" s="262"/>
      <c r="QZQ74" s="262"/>
      <c r="QZR74" s="262"/>
      <c r="QZS74" s="262"/>
      <c r="QZT74" s="262"/>
      <c r="QZU74" s="262"/>
      <c r="QZV74" s="1740"/>
      <c r="QZW74" s="1740"/>
      <c r="QZX74" s="1740"/>
      <c r="QZY74" s="349"/>
      <c r="QZZ74" s="262"/>
      <c r="RAA74" s="262"/>
      <c r="RAB74" s="262"/>
      <c r="RAC74" s="350"/>
      <c r="RAD74" s="262"/>
      <c r="RAE74" s="262"/>
      <c r="RAF74" s="262"/>
      <c r="RAG74" s="262"/>
      <c r="RAH74" s="262"/>
      <c r="RAI74" s="262"/>
      <c r="RAJ74" s="262"/>
      <c r="RAK74" s="262"/>
      <c r="RAL74" s="262"/>
      <c r="RAM74" s="1740"/>
      <c r="RAN74" s="1740"/>
      <c r="RAO74" s="1740"/>
      <c r="RAP74" s="349"/>
      <c r="RAQ74" s="262"/>
      <c r="RAR74" s="262"/>
      <c r="RAS74" s="262"/>
      <c r="RAT74" s="350"/>
      <c r="RAU74" s="262"/>
      <c r="RAV74" s="262"/>
      <c r="RAW74" s="262"/>
      <c r="RAX74" s="262"/>
      <c r="RAY74" s="262"/>
      <c r="RAZ74" s="262"/>
      <c r="RBA74" s="262"/>
      <c r="RBB74" s="262"/>
      <c r="RBC74" s="262"/>
      <c r="RBD74" s="1740"/>
      <c r="RBE74" s="1740"/>
      <c r="RBF74" s="1740"/>
      <c r="RBG74" s="349"/>
      <c r="RBH74" s="262"/>
      <c r="RBI74" s="262"/>
      <c r="RBJ74" s="262"/>
      <c r="RBK74" s="350"/>
      <c r="RBL74" s="262"/>
      <c r="RBM74" s="262"/>
      <c r="RBN74" s="262"/>
      <c r="RBO74" s="262"/>
      <c r="RBP74" s="262"/>
      <c r="RBQ74" s="262"/>
      <c r="RBR74" s="262"/>
      <c r="RBS74" s="262"/>
      <c r="RBT74" s="262"/>
      <c r="RBU74" s="1740"/>
      <c r="RBV74" s="1740"/>
      <c r="RBW74" s="1740"/>
      <c r="RBX74" s="349"/>
      <c r="RBY74" s="262"/>
      <c r="RBZ74" s="262"/>
      <c r="RCA74" s="262"/>
      <c r="RCB74" s="350"/>
      <c r="RCC74" s="262"/>
      <c r="RCD74" s="262"/>
      <c r="RCE74" s="262"/>
      <c r="RCF74" s="262"/>
      <c r="RCG74" s="262"/>
      <c r="RCH74" s="262"/>
      <c r="RCI74" s="262"/>
      <c r="RCJ74" s="262"/>
      <c r="RCK74" s="262"/>
      <c r="RCL74" s="1740"/>
      <c r="RCM74" s="1740"/>
      <c r="RCN74" s="1740"/>
      <c r="RCO74" s="349"/>
      <c r="RCP74" s="262"/>
      <c r="RCQ74" s="262"/>
      <c r="RCR74" s="262"/>
      <c r="RCS74" s="350"/>
      <c r="RCT74" s="262"/>
      <c r="RCU74" s="262"/>
      <c r="RCV74" s="262"/>
      <c r="RCW74" s="262"/>
      <c r="RCX74" s="262"/>
      <c r="RCY74" s="262"/>
      <c r="RCZ74" s="262"/>
      <c r="RDA74" s="262"/>
      <c r="RDB74" s="262"/>
      <c r="RDC74" s="1740"/>
      <c r="RDD74" s="1740"/>
      <c r="RDE74" s="1740"/>
      <c r="RDF74" s="349"/>
      <c r="RDG74" s="262"/>
      <c r="RDH74" s="262"/>
      <c r="RDI74" s="262"/>
      <c r="RDJ74" s="350"/>
      <c r="RDK74" s="262"/>
      <c r="RDL74" s="262"/>
      <c r="RDM74" s="262"/>
      <c r="RDN74" s="262"/>
      <c r="RDO74" s="262"/>
      <c r="RDP74" s="262"/>
      <c r="RDQ74" s="262"/>
      <c r="RDR74" s="262"/>
      <c r="RDS74" s="262"/>
      <c r="RDT74" s="1740"/>
      <c r="RDU74" s="1740"/>
      <c r="RDV74" s="1740"/>
      <c r="RDW74" s="349"/>
      <c r="RDX74" s="262"/>
      <c r="RDY74" s="262"/>
      <c r="RDZ74" s="262"/>
      <c r="REA74" s="350"/>
      <c r="REB74" s="262"/>
      <c r="REC74" s="262"/>
      <c r="RED74" s="262"/>
      <c r="REE74" s="262"/>
      <c r="REF74" s="262"/>
      <c r="REG74" s="262"/>
      <c r="REH74" s="262"/>
      <c r="REI74" s="262"/>
      <c r="REJ74" s="262"/>
      <c r="REK74" s="1740"/>
      <c r="REL74" s="1740"/>
      <c r="REM74" s="1740"/>
      <c r="REN74" s="349"/>
      <c r="REO74" s="262"/>
      <c r="REP74" s="262"/>
      <c r="REQ74" s="262"/>
      <c r="RER74" s="350"/>
      <c r="RES74" s="262"/>
      <c r="RET74" s="262"/>
      <c r="REU74" s="262"/>
      <c r="REV74" s="262"/>
      <c r="REW74" s="262"/>
      <c r="REX74" s="262"/>
      <c r="REY74" s="262"/>
      <c r="REZ74" s="262"/>
      <c r="RFA74" s="262"/>
      <c r="RFB74" s="1740"/>
      <c r="RFC74" s="1740"/>
      <c r="RFD74" s="1740"/>
      <c r="RFE74" s="349"/>
      <c r="RFF74" s="262"/>
      <c r="RFG74" s="262"/>
      <c r="RFH74" s="262"/>
      <c r="RFI74" s="350"/>
      <c r="RFJ74" s="262"/>
      <c r="RFK74" s="262"/>
      <c r="RFL74" s="262"/>
      <c r="RFM74" s="262"/>
      <c r="RFN74" s="262"/>
      <c r="RFO74" s="262"/>
      <c r="RFP74" s="262"/>
      <c r="RFQ74" s="262"/>
      <c r="RFR74" s="262"/>
      <c r="RFS74" s="1740"/>
      <c r="RFT74" s="1740"/>
      <c r="RFU74" s="1740"/>
      <c r="RFV74" s="349"/>
      <c r="RFW74" s="262"/>
      <c r="RFX74" s="262"/>
      <c r="RFY74" s="262"/>
      <c r="RFZ74" s="350"/>
      <c r="RGA74" s="262"/>
      <c r="RGB74" s="262"/>
      <c r="RGC74" s="262"/>
      <c r="RGD74" s="262"/>
      <c r="RGE74" s="262"/>
      <c r="RGF74" s="262"/>
      <c r="RGG74" s="262"/>
      <c r="RGH74" s="262"/>
      <c r="RGI74" s="262"/>
      <c r="RGJ74" s="1740"/>
      <c r="RGK74" s="1740"/>
      <c r="RGL74" s="1740"/>
      <c r="RGM74" s="349"/>
      <c r="RGN74" s="262"/>
      <c r="RGO74" s="262"/>
      <c r="RGP74" s="262"/>
      <c r="RGQ74" s="350"/>
      <c r="RGR74" s="262"/>
      <c r="RGS74" s="262"/>
      <c r="RGT74" s="262"/>
      <c r="RGU74" s="262"/>
      <c r="RGV74" s="262"/>
      <c r="RGW74" s="262"/>
      <c r="RGX74" s="262"/>
      <c r="RGY74" s="262"/>
      <c r="RGZ74" s="262"/>
      <c r="RHA74" s="1740"/>
      <c r="RHB74" s="1740"/>
      <c r="RHC74" s="1740"/>
      <c r="RHD74" s="349"/>
      <c r="RHE74" s="262"/>
      <c r="RHF74" s="262"/>
      <c r="RHG74" s="262"/>
      <c r="RHH74" s="350"/>
      <c r="RHI74" s="262"/>
      <c r="RHJ74" s="262"/>
      <c r="RHK74" s="262"/>
      <c r="RHL74" s="262"/>
      <c r="RHM74" s="262"/>
      <c r="RHN74" s="262"/>
      <c r="RHO74" s="262"/>
      <c r="RHP74" s="262"/>
      <c r="RHQ74" s="262"/>
      <c r="RHR74" s="1740"/>
      <c r="RHS74" s="1740"/>
      <c r="RHT74" s="1740"/>
      <c r="RHU74" s="349"/>
      <c r="RHV74" s="262"/>
      <c r="RHW74" s="262"/>
      <c r="RHX74" s="262"/>
      <c r="RHY74" s="350"/>
      <c r="RHZ74" s="262"/>
      <c r="RIA74" s="262"/>
      <c r="RIB74" s="262"/>
      <c r="RIC74" s="262"/>
      <c r="RID74" s="262"/>
      <c r="RIE74" s="262"/>
      <c r="RIF74" s="262"/>
      <c r="RIG74" s="262"/>
      <c r="RIH74" s="262"/>
      <c r="RII74" s="1740"/>
      <c r="RIJ74" s="1740"/>
      <c r="RIK74" s="1740"/>
      <c r="RIL74" s="349"/>
      <c r="RIM74" s="262"/>
      <c r="RIN74" s="262"/>
      <c r="RIO74" s="262"/>
      <c r="RIP74" s="350"/>
      <c r="RIQ74" s="262"/>
      <c r="RIR74" s="262"/>
      <c r="RIS74" s="262"/>
      <c r="RIT74" s="262"/>
      <c r="RIU74" s="262"/>
      <c r="RIV74" s="262"/>
      <c r="RIW74" s="262"/>
      <c r="RIX74" s="262"/>
      <c r="RIY74" s="262"/>
      <c r="RIZ74" s="1740"/>
      <c r="RJA74" s="1740"/>
      <c r="RJB74" s="1740"/>
      <c r="RJC74" s="349"/>
      <c r="RJD74" s="262"/>
      <c r="RJE74" s="262"/>
      <c r="RJF74" s="262"/>
      <c r="RJG74" s="350"/>
      <c r="RJH74" s="262"/>
      <c r="RJI74" s="262"/>
      <c r="RJJ74" s="262"/>
      <c r="RJK74" s="262"/>
      <c r="RJL74" s="262"/>
      <c r="RJM74" s="262"/>
      <c r="RJN74" s="262"/>
      <c r="RJO74" s="262"/>
      <c r="RJP74" s="262"/>
      <c r="RJQ74" s="1740"/>
      <c r="RJR74" s="1740"/>
      <c r="RJS74" s="1740"/>
      <c r="RJT74" s="349"/>
      <c r="RJU74" s="262"/>
      <c r="RJV74" s="262"/>
      <c r="RJW74" s="262"/>
      <c r="RJX74" s="350"/>
      <c r="RJY74" s="262"/>
      <c r="RJZ74" s="262"/>
      <c r="RKA74" s="262"/>
      <c r="RKB74" s="262"/>
      <c r="RKC74" s="262"/>
      <c r="RKD74" s="262"/>
      <c r="RKE74" s="262"/>
      <c r="RKF74" s="262"/>
      <c r="RKG74" s="262"/>
      <c r="RKH74" s="1740"/>
      <c r="RKI74" s="1740"/>
      <c r="RKJ74" s="1740"/>
      <c r="RKK74" s="349"/>
      <c r="RKL74" s="262"/>
      <c r="RKM74" s="262"/>
      <c r="RKN74" s="262"/>
      <c r="RKO74" s="350"/>
      <c r="RKP74" s="262"/>
      <c r="RKQ74" s="262"/>
      <c r="RKR74" s="262"/>
      <c r="RKS74" s="262"/>
      <c r="RKT74" s="262"/>
      <c r="RKU74" s="262"/>
      <c r="RKV74" s="262"/>
      <c r="RKW74" s="262"/>
      <c r="RKX74" s="262"/>
      <c r="RKY74" s="1740"/>
      <c r="RKZ74" s="1740"/>
      <c r="RLA74" s="1740"/>
      <c r="RLB74" s="349"/>
      <c r="RLC74" s="262"/>
      <c r="RLD74" s="262"/>
      <c r="RLE74" s="262"/>
      <c r="RLF74" s="350"/>
      <c r="RLG74" s="262"/>
      <c r="RLH74" s="262"/>
      <c r="RLI74" s="262"/>
      <c r="RLJ74" s="262"/>
      <c r="RLK74" s="262"/>
      <c r="RLL74" s="262"/>
      <c r="RLM74" s="262"/>
      <c r="RLN74" s="262"/>
      <c r="RLO74" s="262"/>
      <c r="RLP74" s="1740"/>
      <c r="RLQ74" s="1740"/>
      <c r="RLR74" s="1740"/>
      <c r="RLS74" s="349"/>
      <c r="RLT74" s="262"/>
      <c r="RLU74" s="262"/>
      <c r="RLV74" s="262"/>
      <c r="RLW74" s="350"/>
      <c r="RLX74" s="262"/>
      <c r="RLY74" s="262"/>
      <c r="RLZ74" s="262"/>
      <c r="RMA74" s="262"/>
      <c r="RMB74" s="262"/>
      <c r="RMC74" s="262"/>
      <c r="RMD74" s="262"/>
      <c r="RME74" s="262"/>
      <c r="RMF74" s="262"/>
      <c r="RMG74" s="1740"/>
      <c r="RMH74" s="1740"/>
      <c r="RMI74" s="1740"/>
      <c r="RMJ74" s="349"/>
      <c r="RMK74" s="262"/>
      <c r="RML74" s="262"/>
      <c r="RMM74" s="262"/>
      <c r="RMN74" s="350"/>
      <c r="RMO74" s="262"/>
      <c r="RMP74" s="262"/>
      <c r="RMQ74" s="262"/>
      <c r="RMR74" s="262"/>
      <c r="RMS74" s="262"/>
      <c r="RMT74" s="262"/>
      <c r="RMU74" s="262"/>
      <c r="RMV74" s="262"/>
      <c r="RMW74" s="262"/>
      <c r="RMX74" s="1740"/>
      <c r="RMY74" s="1740"/>
      <c r="RMZ74" s="1740"/>
      <c r="RNA74" s="349"/>
      <c r="RNB74" s="262"/>
      <c r="RNC74" s="262"/>
      <c r="RND74" s="262"/>
      <c r="RNE74" s="350"/>
      <c r="RNF74" s="262"/>
      <c r="RNG74" s="262"/>
      <c r="RNH74" s="262"/>
      <c r="RNI74" s="262"/>
      <c r="RNJ74" s="262"/>
      <c r="RNK74" s="262"/>
      <c r="RNL74" s="262"/>
      <c r="RNM74" s="262"/>
      <c r="RNN74" s="262"/>
      <c r="RNO74" s="1740"/>
      <c r="RNP74" s="1740"/>
      <c r="RNQ74" s="1740"/>
      <c r="RNR74" s="349"/>
      <c r="RNS74" s="262"/>
      <c r="RNT74" s="262"/>
      <c r="RNU74" s="262"/>
      <c r="RNV74" s="350"/>
      <c r="RNW74" s="262"/>
      <c r="RNX74" s="262"/>
      <c r="RNY74" s="262"/>
      <c r="RNZ74" s="262"/>
      <c r="ROA74" s="262"/>
      <c r="ROB74" s="262"/>
      <c r="ROC74" s="262"/>
      <c r="ROD74" s="262"/>
      <c r="ROE74" s="262"/>
      <c r="ROF74" s="1740"/>
      <c r="ROG74" s="1740"/>
      <c r="ROH74" s="1740"/>
      <c r="ROI74" s="349"/>
      <c r="ROJ74" s="262"/>
      <c r="ROK74" s="262"/>
      <c r="ROL74" s="262"/>
      <c r="ROM74" s="350"/>
      <c r="RON74" s="262"/>
      <c r="ROO74" s="262"/>
      <c r="ROP74" s="262"/>
      <c r="ROQ74" s="262"/>
      <c r="ROR74" s="262"/>
      <c r="ROS74" s="262"/>
      <c r="ROT74" s="262"/>
      <c r="ROU74" s="262"/>
      <c r="ROV74" s="262"/>
      <c r="ROW74" s="1740"/>
      <c r="ROX74" s="1740"/>
      <c r="ROY74" s="1740"/>
      <c r="ROZ74" s="349"/>
      <c r="RPA74" s="262"/>
      <c r="RPB74" s="262"/>
      <c r="RPC74" s="262"/>
      <c r="RPD74" s="350"/>
      <c r="RPE74" s="262"/>
      <c r="RPF74" s="262"/>
      <c r="RPG74" s="262"/>
      <c r="RPH74" s="262"/>
      <c r="RPI74" s="262"/>
      <c r="RPJ74" s="262"/>
      <c r="RPK74" s="262"/>
      <c r="RPL74" s="262"/>
      <c r="RPM74" s="262"/>
      <c r="RPN74" s="1740"/>
      <c r="RPO74" s="1740"/>
      <c r="RPP74" s="1740"/>
      <c r="RPQ74" s="349"/>
      <c r="RPR74" s="262"/>
      <c r="RPS74" s="262"/>
      <c r="RPT74" s="262"/>
      <c r="RPU74" s="350"/>
      <c r="RPV74" s="262"/>
      <c r="RPW74" s="262"/>
      <c r="RPX74" s="262"/>
      <c r="RPY74" s="262"/>
      <c r="RPZ74" s="262"/>
      <c r="RQA74" s="262"/>
      <c r="RQB74" s="262"/>
      <c r="RQC74" s="262"/>
      <c r="RQD74" s="262"/>
      <c r="RQE74" s="1740"/>
      <c r="RQF74" s="1740"/>
      <c r="RQG74" s="1740"/>
      <c r="RQH74" s="349"/>
      <c r="RQI74" s="262"/>
      <c r="RQJ74" s="262"/>
      <c r="RQK74" s="262"/>
      <c r="RQL74" s="350"/>
      <c r="RQM74" s="262"/>
      <c r="RQN74" s="262"/>
      <c r="RQO74" s="262"/>
      <c r="RQP74" s="262"/>
      <c r="RQQ74" s="262"/>
      <c r="RQR74" s="262"/>
      <c r="RQS74" s="262"/>
      <c r="RQT74" s="262"/>
      <c r="RQU74" s="262"/>
      <c r="RQV74" s="1740"/>
      <c r="RQW74" s="1740"/>
      <c r="RQX74" s="1740"/>
      <c r="RQY74" s="349"/>
      <c r="RQZ74" s="262"/>
      <c r="RRA74" s="262"/>
      <c r="RRB74" s="262"/>
      <c r="RRC74" s="350"/>
      <c r="RRD74" s="262"/>
      <c r="RRE74" s="262"/>
      <c r="RRF74" s="262"/>
      <c r="RRG74" s="262"/>
      <c r="RRH74" s="262"/>
      <c r="RRI74" s="262"/>
      <c r="RRJ74" s="262"/>
      <c r="RRK74" s="262"/>
      <c r="RRL74" s="262"/>
      <c r="RRM74" s="1740"/>
      <c r="RRN74" s="1740"/>
      <c r="RRO74" s="1740"/>
      <c r="RRP74" s="349"/>
      <c r="RRQ74" s="262"/>
      <c r="RRR74" s="262"/>
      <c r="RRS74" s="262"/>
      <c r="RRT74" s="350"/>
      <c r="RRU74" s="262"/>
      <c r="RRV74" s="262"/>
      <c r="RRW74" s="262"/>
      <c r="RRX74" s="262"/>
      <c r="RRY74" s="262"/>
      <c r="RRZ74" s="262"/>
      <c r="RSA74" s="262"/>
      <c r="RSB74" s="262"/>
      <c r="RSC74" s="262"/>
      <c r="RSD74" s="1740"/>
      <c r="RSE74" s="1740"/>
      <c r="RSF74" s="1740"/>
      <c r="RSG74" s="349"/>
      <c r="RSH74" s="262"/>
      <c r="RSI74" s="262"/>
      <c r="RSJ74" s="262"/>
      <c r="RSK74" s="350"/>
      <c r="RSL74" s="262"/>
      <c r="RSM74" s="262"/>
      <c r="RSN74" s="262"/>
      <c r="RSO74" s="262"/>
      <c r="RSP74" s="262"/>
      <c r="RSQ74" s="262"/>
      <c r="RSR74" s="262"/>
      <c r="RSS74" s="262"/>
      <c r="RST74" s="262"/>
      <c r="RSU74" s="1740"/>
      <c r="RSV74" s="1740"/>
      <c r="RSW74" s="1740"/>
      <c r="RSX74" s="349"/>
      <c r="RSY74" s="262"/>
      <c r="RSZ74" s="262"/>
      <c r="RTA74" s="262"/>
      <c r="RTB74" s="350"/>
      <c r="RTC74" s="262"/>
      <c r="RTD74" s="262"/>
      <c r="RTE74" s="262"/>
      <c r="RTF74" s="262"/>
      <c r="RTG74" s="262"/>
      <c r="RTH74" s="262"/>
      <c r="RTI74" s="262"/>
      <c r="RTJ74" s="262"/>
      <c r="RTK74" s="262"/>
      <c r="RTL74" s="1740"/>
      <c r="RTM74" s="1740"/>
      <c r="RTN74" s="1740"/>
      <c r="RTO74" s="349"/>
      <c r="RTP74" s="262"/>
      <c r="RTQ74" s="262"/>
      <c r="RTR74" s="262"/>
      <c r="RTS74" s="350"/>
      <c r="RTT74" s="262"/>
      <c r="RTU74" s="262"/>
      <c r="RTV74" s="262"/>
      <c r="RTW74" s="262"/>
      <c r="RTX74" s="262"/>
      <c r="RTY74" s="262"/>
      <c r="RTZ74" s="262"/>
      <c r="RUA74" s="262"/>
      <c r="RUB74" s="262"/>
      <c r="RUC74" s="1740"/>
      <c r="RUD74" s="1740"/>
      <c r="RUE74" s="1740"/>
      <c r="RUF74" s="349"/>
      <c r="RUG74" s="262"/>
      <c r="RUH74" s="262"/>
      <c r="RUI74" s="262"/>
      <c r="RUJ74" s="350"/>
      <c r="RUK74" s="262"/>
      <c r="RUL74" s="262"/>
      <c r="RUM74" s="262"/>
      <c r="RUN74" s="262"/>
      <c r="RUO74" s="262"/>
      <c r="RUP74" s="262"/>
      <c r="RUQ74" s="262"/>
      <c r="RUR74" s="262"/>
      <c r="RUS74" s="262"/>
      <c r="RUT74" s="1740"/>
      <c r="RUU74" s="1740"/>
      <c r="RUV74" s="1740"/>
      <c r="RUW74" s="349"/>
      <c r="RUX74" s="262"/>
      <c r="RUY74" s="262"/>
      <c r="RUZ74" s="262"/>
      <c r="RVA74" s="350"/>
      <c r="RVB74" s="262"/>
      <c r="RVC74" s="262"/>
      <c r="RVD74" s="262"/>
      <c r="RVE74" s="262"/>
      <c r="RVF74" s="262"/>
      <c r="RVG74" s="262"/>
      <c r="RVH74" s="262"/>
      <c r="RVI74" s="262"/>
      <c r="RVJ74" s="262"/>
      <c r="RVK74" s="1740"/>
      <c r="RVL74" s="1740"/>
      <c r="RVM74" s="1740"/>
      <c r="RVN74" s="349"/>
      <c r="RVO74" s="262"/>
      <c r="RVP74" s="262"/>
      <c r="RVQ74" s="262"/>
      <c r="RVR74" s="350"/>
      <c r="RVS74" s="262"/>
      <c r="RVT74" s="262"/>
      <c r="RVU74" s="262"/>
      <c r="RVV74" s="262"/>
      <c r="RVW74" s="262"/>
      <c r="RVX74" s="262"/>
      <c r="RVY74" s="262"/>
      <c r="RVZ74" s="262"/>
      <c r="RWA74" s="262"/>
      <c r="RWB74" s="1740"/>
      <c r="RWC74" s="1740"/>
      <c r="RWD74" s="1740"/>
      <c r="RWE74" s="349"/>
      <c r="RWF74" s="262"/>
      <c r="RWG74" s="262"/>
      <c r="RWH74" s="262"/>
      <c r="RWI74" s="350"/>
      <c r="RWJ74" s="262"/>
      <c r="RWK74" s="262"/>
      <c r="RWL74" s="262"/>
      <c r="RWM74" s="262"/>
      <c r="RWN74" s="262"/>
      <c r="RWO74" s="262"/>
      <c r="RWP74" s="262"/>
      <c r="RWQ74" s="262"/>
      <c r="RWR74" s="262"/>
      <c r="RWS74" s="1740"/>
      <c r="RWT74" s="1740"/>
      <c r="RWU74" s="1740"/>
      <c r="RWV74" s="349"/>
      <c r="RWW74" s="262"/>
      <c r="RWX74" s="262"/>
      <c r="RWY74" s="262"/>
      <c r="RWZ74" s="350"/>
      <c r="RXA74" s="262"/>
      <c r="RXB74" s="262"/>
      <c r="RXC74" s="262"/>
      <c r="RXD74" s="262"/>
      <c r="RXE74" s="262"/>
      <c r="RXF74" s="262"/>
      <c r="RXG74" s="262"/>
      <c r="RXH74" s="262"/>
      <c r="RXI74" s="262"/>
      <c r="RXJ74" s="1740"/>
      <c r="RXK74" s="1740"/>
      <c r="RXL74" s="1740"/>
      <c r="RXM74" s="349"/>
      <c r="RXN74" s="262"/>
      <c r="RXO74" s="262"/>
      <c r="RXP74" s="262"/>
      <c r="RXQ74" s="350"/>
      <c r="RXR74" s="262"/>
      <c r="RXS74" s="262"/>
      <c r="RXT74" s="262"/>
      <c r="RXU74" s="262"/>
      <c r="RXV74" s="262"/>
      <c r="RXW74" s="262"/>
      <c r="RXX74" s="262"/>
      <c r="RXY74" s="262"/>
      <c r="RXZ74" s="262"/>
      <c r="RYA74" s="1740"/>
      <c r="RYB74" s="1740"/>
      <c r="RYC74" s="1740"/>
      <c r="RYD74" s="349"/>
      <c r="RYE74" s="262"/>
      <c r="RYF74" s="262"/>
      <c r="RYG74" s="262"/>
      <c r="RYH74" s="350"/>
      <c r="RYI74" s="262"/>
      <c r="RYJ74" s="262"/>
      <c r="RYK74" s="262"/>
      <c r="RYL74" s="262"/>
      <c r="RYM74" s="262"/>
      <c r="RYN74" s="262"/>
      <c r="RYO74" s="262"/>
      <c r="RYP74" s="262"/>
      <c r="RYQ74" s="262"/>
      <c r="RYR74" s="1740"/>
      <c r="RYS74" s="1740"/>
      <c r="RYT74" s="1740"/>
      <c r="RYU74" s="349"/>
      <c r="RYV74" s="262"/>
      <c r="RYW74" s="262"/>
      <c r="RYX74" s="262"/>
      <c r="RYY74" s="350"/>
      <c r="RYZ74" s="262"/>
      <c r="RZA74" s="262"/>
      <c r="RZB74" s="262"/>
      <c r="RZC74" s="262"/>
      <c r="RZD74" s="262"/>
      <c r="RZE74" s="262"/>
      <c r="RZF74" s="262"/>
      <c r="RZG74" s="262"/>
      <c r="RZH74" s="262"/>
      <c r="RZI74" s="1740"/>
      <c r="RZJ74" s="1740"/>
      <c r="RZK74" s="1740"/>
      <c r="RZL74" s="349"/>
      <c r="RZM74" s="262"/>
      <c r="RZN74" s="262"/>
      <c r="RZO74" s="262"/>
      <c r="RZP74" s="350"/>
      <c r="RZQ74" s="262"/>
      <c r="RZR74" s="262"/>
      <c r="RZS74" s="262"/>
      <c r="RZT74" s="262"/>
      <c r="RZU74" s="262"/>
      <c r="RZV74" s="262"/>
      <c r="RZW74" s="262"/>
      <c r="RZX74" s="262"/>
      <c r="RZY74" s="262"/>
      <c r="RZZ74" s="1740"/>
      <c r="SAA74" s="1740"/>
      <c r="SAB74" s="1740"/>
      <c r="SAC74" s="349"/>
      <c r="SAD74" s="262"/>
      <c r="SAE74" s="262"/>
      <c r="SAF74" s="262"/>
      <c r="SAG74" s="350"/>
      <c r="SAH74" s="262"/>
      <c r="SAI74" s="262"/>
      <c r="SAJ74" s="262"/>
      <c r="SAK74" s="262"/>
      <c r="SAL74" s="262"/>
      <c r="SAM74" s="262"/>
      <c r="SAN74" s="262"/>
      <c r="SAO74" s="262"/>
      <c r="SAP74" s="262"/>
      <c r="SAQ74" s="1740"/>
      <c r="SAR74" s="1740"/>
      <c r="SAS74" s="1740"/>
      <c r="SAT74" s="349"/>
      <c r="SAU74" s="262"/>
      <c r="SAV74" s="262"/>
      <c r="SAW74" s="262"/>
      <c r="SAX74" s="350"/>
      <c r="SAY74" s="262"/>
      <c r="SAZ74" s="262"/>
      <c r="SBA74" s="262"/>
      <c r="SBB74" s="262"/>
      <c r="SBC74" s="262"/>
      <c r="SBD74" s="262"/>
      <c r="SBE74" s="262"/>
      <c r="SBF74" s="262"/>
      <c r="SBG74" s="262"/>
      <c r="SBH74" s="1740"/>
      <c r="SBI74" s="1740"/>
      <c r="SBJ74" s="1740"/>
      <c r="SBK74" s="349"/>
      <c r="SBL74" s="262"/>
      <c r="SBM74" s="262"/>
      <c r="SBN74" s="262"/>
      <c r="SBO74" s="350"/>
      <c r="SBP74" s="262"/>
      <c r="SBQ74" s="262"/>
      <c r="SBR74" s="262"/>
      <c r="SBS74" s="262"/>
      <c r="SBT74" s="262"/>
      <c r="SBU74" s="262"/>
      <c r="SBV74" s="262"/>
      <c r="SBW74" s="262"/>
      <c r="SBX74" s="262"/>
      <c r="SBY74" s="1740"/>
      <c r="SBZ74" s="1740"/>
      <c r="SCA74" s="1740"/>
      <c r="SCB74" s="349"/>
      <c r="SCC74" s="262"/>
      <c r="SCD74" s="262"/>
      <c r="SCE74" s="262"/>
      <c r="SCF74" s="350"/>
      <c r="SCG74" s="262"/>
      <c r="SCH74" s="262"/>
      <c r="SCI74" s="262"/>
      <c r="SCJ74" s="262"/>
      <c r="SCK74" s="262"/>
      <c r="SCL74" s="262"/>
      <c r="SCM74" s="262"/>
      <c r="SCN74" s="262"/>
      <c r="SCO74" s="262"/>
      <c r="SCP74" s="1740"/>
      <c r="SCQ74" s="1740"/>
      <c r="SCR74" s="1740"/>
      <c r="SCS74" s="349"/>
      <c r="SCT74" s="262"/>
      <c r="SCU74" s="262"/>
      <c r="SCV74" s="262"/>
      <c r="SCW74" s="350"/>
      <c r="SCX74" s="262"/>
      <c r="SCY74" s="262"/>
      <c r="SCZ74" s="262"/>
      <c r="SDA74" s="262"/>
      <c r="SDB74" s="262"/>
      <c r="SDC74" s="262"/>
      <c r="SDD74" s="262"/>
      <c r="SDE74" s="262"/>
      <c r="SDF74" s="262"/>
      <c r="SDG74" s="1740"/>
      <c r="SDH74" s="1740"/>
      <c r="SDI74" s="1740"/>
      <c r="SDJ74" s="349"/>
      <c r="SDK74" s="262"/>
      <c r="SDL74" s="262"/>
      <c r="SDM74" s="262"/>
      <c r="SDN74" s="350"/>
      <c r="SDO74" s="262"/>
      <c r="SDP74" s="262"/>
      <c r="SDQ74" s="262"/>
      <c r="SDR74" s="262"/>
      <c r="SDS74" s="262"/>
      <c r="SDT74" s="262"/>
      <c r="SDU74" s="262"/>
      <c r="SDV74" s="262"/>
      <c r="SDW74" s="262"/>
      <c r="SDX74" s="1740"/>
      <c r="SDY74" s="1740"/>
      <c r="SDZ74" s="1740"/>
      <c r="SEA74" s="349"/>
      <c r="SEB74" s="262"/>
      <c r="SEC74" s="262"/>
      <c r="SED74" s="262"/>
      <c r="SEE74" s="350"/>
      <c r="SEF74" s="262"/>
      <c r="SEG74" s="262"/>
      <c r="SEH74" s="262"/>
      <c r="SEI74" s="262"/>
      <c r="SEJ74" s="262"/>
      <c r="SEK74" s="262"/>
      <c r="SEL74" s="262"/>
      <c r="SEM74" s="262"/>
      <c r="SEN74" s="262"/>
      <c r="SEO74" s="1740"/>
      <c r="SEP74" s="1740"/>
      <c r="SEQ74" s="1740"/>
      <c r="SER74" s="349"/>
      <c r="SES74" s="262"/>
      <c r="SET74" s="262"/>
      <c r="SEU74" s="262"/>
      <c r="SEV74" s="350"/>
      <c r="SEW74" s="262"/>
      <c r="SEX74" s="262"/>
      <c r="SEY74" s="262"/>
      <c r="SEZ74" s="262"/>
      <c r="SFA74" s="262"/>
      <c r="SFB74" s="262"/>
      <c r="SFC74" s="262"/>
      <c r="SFD74" s="262"/>
      <c r="SFE74" s="262"/>
      <c r="SFF74" s="1740"/>
      <c r="SFG74" s="1740"/>
      <c r="SFH74" s="1740"/>
      <c r="SFI74" s="349"/>
      <c r="SFJ74" s="262"/>
      <c r="SFK74" s="262"/>
      <c r="SFL74" s="262"/>
      <c r="SFM74" s="350"/>
      <c r="SFN74" s="262"/>
      <c r="SFO74" s="262"/>
      <c r="SFP74" s="262"/>
      <c r="SFQ74" s="262"/>
      <c r="SFR74" s="262"/>
      <c r="SFS74" s="262"/>
      <c r="SFT74" s="262"/>
      <c r="SFU74" s="262"/>
      <c r="SFV74" s="262"/>
      <c r="SFW74" s="1740"/>
      <c r="SFX74" s="1740"/>
      <c r="SFY74" s="1740"/>
      <c r="SFZ74" s="349"/>
      <c r="SGA74" s="262"/>
      <c r="SGB74" s="262"/>
      <c r="SGC74" s="262"/>
      <c r="SGD74" s="350"/>
      <c r="SGE74" s="262"/>
      <c r="SGF74" s="262"/>
      <c r="SGG74" s="262"/>
      <c r="SGH74" s="262"/>
      <c r="SGI74" s="262"/>
      <c r="SGJ74" s="262"/>
      <c r="SGK74" s="262"/>
      <c r="SGL74" s="262"/>
      <c r="SGM74" s="262"/>
      <c r="SGN74" s="1740"/>
      <c r="SGO74" s="1740"/>
      <c r="SGP74" s="1740"/>
      <c r="SGQ74" s="349"/>
      <c r="SGR74" s="262"/>
      <c r="SGS74" s="262"/>
      <c r="SGT74" s="262"/>
      <c r="SGU74" s="350"/>
      <c r="SGV74" s="262"/>
      <c r="SGW74" s="262"/>
      <c r="SGX74" s="262"/>
      <c r="SGY74" s="262"/>
      <c r="SGZ74" s="262"/>
      <c r="SHA74" s="262"/>
      <c r="SHB74" s="262"/>
      <c r="SHC74" s="262"/>
      <c r="SHD74" s="262"/>
      <c r="SHE74" s="1740"/>
      <c r="SHF74" s="1740"/>
      <c r="SHG74" s="1740"/>
      <c r="SHH74" s="349"/>
      <c r="SHI74" s="262"/>
      <c r="SHJ74" s="262"/>
      <c r="SHK74" s="262"/>
      <c r="SHL74" s="350"/>
      <c r="SHM74" s="262"/>
      <c r="SHN74" s="262"/>
      <c r="SHO74" s="262"/>
      <c r="SHP74" s="262"/>
      <c r="SHQ74" s="262"/>
      <c r="SHR74" s="262"/>
      <c r="SHS74" s="262"/>
      <c r="SHT74" s="262"/>
      <c r="SHU74" s="262"/>
      <c r="SHV74" s="1740"/>
      <c r="SHW74" s="1740"/>
      <c r="SHX74" s="1740"/>
      <c r="SHY74" s="349"/>
      <c r="SHZ74" s="262"/>
      <c r="SIA74" s="262"/>
      <c r="SIB74" s="262"/>
      <c r="SIC74" s="350"/>
      <c r="SID74" s="262"/>
      <c r="SIE74" s="262"/>
      <c r="SIF74" s="262"/>
      <c r="SIG74" s="262"/>
      <c r="SIH74" s="262"/>
      <c r="SII74" s="262"/>
      <c r="SIJ74" s="262"/>
      <c r="SIK74" s="262"/>
      <c r="SIL74" s="262"/>
      <c r="SIM74" s="1740"/>
      <c r="SIN74" s="1740"/>
      <c r="SIO74" s="1740"/>
      <c r="SIP74" s="349"/>
      <c r="SIQ74" s="262"/>
      <c r="SIR74" s="262"/>
      <c r="SIS74" s="262"/>
      <c r="SIT74" s="350"/>
      <c r="SIU74" s="262"/>
      <c r="SIV74" s="262"/>
      <c r="SIW74" s="262"/>
      <c r="SIX74" s="262"/>
      <c r="SIY74" s="262"/>
      <c r="SIZ74" s="262"/>
      <c r="SJA74" s="262"/>
      <c r="SJB74" s="262"/>
      <c r="SJC74" s="262"/>
      <c r="SJD74" s="1740"/>
      <c r="SJE74" s="1740"/>
      <c r="SJF74" s="1740"/>
      <c r="SJG74" s="349"/>
      <c r="SJH74" s="262"/>
      <c r="SJI74" s="262"/>
      <c r="SJJ74" s="262"/>
      <c r="SJK74" s="350"/>
      <c r="SJL74" s="262"/>
      <c r="SJM74" s="262"/>
      <c r="SJN74" s="262"/>
      <c r="SJO74" s="262"/>
      <c r="SJP74" s="262"/>
      <c r="SJQ74" s="262"/>
      <c r="SJR74" s="262"/>
      <c r="SJS74" s="262"/>
      <c r="SJT74" s="262"/>
      <c r="SJU74" s="1740"/>
      <c r="SJV74" s="1740"/>
      <c r="SJW74" s="1740"/>
      <c r="SJX74" s="349"/>
      <c r="SJY74" s="262"/>
      <c r="SJZ74" s="262"/>
      <c r="SKA74" s="262"/>
      <c r="SKB74" s="350"/>
      <c r="SKC74" s="262"/>
      <c r="SKD74" s="262"/>
      <c r="SKE74" s="262"/>
      <c r="SKF74" s="262"/>
      <c r="SKG74" s="262"/>
      <c r="SKH74" s="262"/>
      <c r="SKI74" s="262"/>
      <c r="SKJ74" s="262"/>
      <c r="SKK74" s="262"/>
      <c r="SKL74" s="1740"/>
      <c r="SKM74" s="1740"/>
      <c r="SKN74" s="1740"/>
      <c r="SKO74" s="349"/>
      <c r="SKP74" s="262"/>
      <c r="SKQ74" s="262"/>
      <c r="SKR74" s="262"/>
      <c r="SKS74" s="350"/>
      <c r="SKT74" s="262"/>
      <c r="SKU74" s="262"/>
      <c r="SKV74" s="262"/>
      <c r="SKW74" s="262"/>
      <c r="SKX74" s="262"/>
      <c r="SKY74" s="262"/>
      <c r="SKZ74" s="262"/>
      <c r="SLA74" s="262"/>
      <c r="SLB74" s="262"/>
      <c r="SLC74" s="1740"/>
      <c r="SLD74" s="1740"/>
      <c r="SLE74" s="1740"/>
      <c r="SLF74" s="349"/>
      <c r="SLG74" s="262"/>
      <c r="SLH74" s="262"/>
      <c r="SLI74" s="262"/>
      <c r="SLJ74" s="350"/>
      <c r="SLK74" s="262"/>
      <c r="SLL74" s="262"/>
      <c r="SLM74" s="262"/>
      <c r="SLN74" s="262"/>
      <c r="SLO74" s="262"/>
      <c r="SLP74" s="262"/>
      <c r="SLQ74" s="262"/>
      <c r="SLR74" s="262"/>
      <c r="SLS74" s="262"/>
      <c r="SLT74" s="1740"/>
      <c r="SLU74" s="1740"/>
      <c r="SLV74" s="1740"/>
      <c r="SLW74" s="349"/>
      <c r="SLX74" s="262"/>
      <c r="SLY74" s="262"/>
      <c r="SLZ74" s="262"/>
      <c r="SMA74" s="350"/>
      <c r="SMB74" s="262"/>
      <c r="SMC74" s="262"/>
      <c r="SMD74" s="262"/>
      <c r="SME74" s="262"/>
      <c r="SMF74" s="262"/>
      <c r="SMG74" s="262"/>
      <c r="SMH74" s="262"/>
      <c r="SMI74" s="262"/>
      <c r="SMJ74" s="262"/>
      <c r="SMK74" s="1740"/>
      <c r="SML74" s="1740"/>
      <c r="SMM74" s="1740"/>
      <c r="SMN74" s="349"/>
      <c r="SMO74" s="262"/>
      <c r="SMP74" s="262"/>
      <c r="SMQ74" s="262"/>
      <c r="SMR74" s="350"/>
      <c r="SMS74" s="262"/>
      <c r="SMT74" s="262"/>
      <c r="SMU74" s="262"/>
      <c r="SMV74" s="262"/>
      <c r="SMW74" s="262"/>
      <c r="SMX74" s="262"/>
      <c r="SMY74" s="262"/>
      <c r="SMZ74" s="262"/>
      <c r="SNA74" s="262"/>
      <c r="SNB74" s="1740"/>
      <c r="SNC74" s="1740"/>
      <c r="SND74" s="1740"/>
      <c r="SNE74" s="349"/>
      <c r="SNF74" s="262"/>
      <c r="SNG74" s="262"/>
      <c r="SNH74" s="262"/>
      <c r="SNI74" s="350"/>
      <c r="SNJ74" s="262"/>
      <c r="SNK74" s="262"/>
      <c r="SNL74" s="262"/>
      <c r="SNM74" s="262"/>
      <c r="SNN74" s="262"/>
      <c r="SNO74" s="262"/>
      <c r="SNP74" s="262"/>
      <c r="SNQ74" s="262"/>
      <c r="SNR74" s="262"/>
      <c r="SNS74" s="1740"/>
      <c r="SNT74" s="1740"/>
      <c r="SNU74" s="1740"/>
      <c r="SNV74" s="349"/>
      <c r="SNW74" s="262"/>
      <c r="SNX74" s="262"/>
      <c r="SNY74" s="262"/>
      <c r="SNZ74" s="350"/>
      <c r="SOA74" s="262"/>
      <c r="SOB74" s="262"/>
      <c r="SOC74" s="262"/>
      <c r="SOD74" s="262"/>
      <c r="SOE74" s="262"/>
      <c r="SOF74" s="262"/>
      <c r="SOG74" s="262"/>
      <c r="SOH74" s="262"/>
      <c r="SOI74" s="262"/>
      <c r="SOJ74" s="1740"/>
      <c r="SOK74" s="1740"/>
      <c r="SOL74" s="1740"/>
      <c r="SOM74" s="349"/>
      <c r="SON74" s="262"/>
      <c r="SOO74" s="262"/>
      <c r="SOP74" s="262"/>
      <c r="SOQ74" s="350"/>
      <c r="SOR74" s="262"/>
      <c r="SOS74" s="262"/>
      <c r="SOT74" s="262"/>
      <c r="SOU74" s="262"/>
      <c r="SOV74" s="262"/>
      <c r="SOW74" s="262"/>
      <c r="SOX74" s="262"/>
      <c r="SOY74" s="262"/>
      <c r="SOZ74" s="262"/>
      <c r="SPA74" s="1740"/>
      <c r="SPB74" s="1740"/>
      <c r="SPC74" s="1740"/>
      <c r="SPD74" s="349"/>
      <c r="SPE74" s="262"/>
      <c r="SPF74" s="262"/>
      <c r="SPG74" s="262"/>
      <c r="SPH74" s="350"/>
      <c r="SPI74" s="262"/>
      <c r="SPJ74" s="262"/>
      <c r="SPK74" s="262"/>
      <c r="SPL74" s="262"/>
      <c r="SPM74" s="262"/>
      <c r="SPN74" s="262"/>
      <c r="SPO74" s="262"/>
      <c r="SPP74" s="262"/>
      <c r="SPQ74" s="262"/>
      <c r="SPR74" s="1740"/>
      <c r="SPS74" s="1740"/>
      <c r="SPT74" s="1740"/>
      <c r="SPU74" s="349"/>
      <c r="SPV74" s="262"/>
      <c r="SPW74" s="262"/>
      <c r="SPX74" s="262"/>
      <c r="SPY74" s="350"/>
      <c r="SPZ74" s="262"/>
      <c r="SQA74" s="262"/>
      <c r="SQB74" s="262"/>
      <c r="SQC74" s="262"/>
      <c r="SQD74" s="262"/>
      <c r="SQE74" s="262"/>
      <c r="SQF74" s="262"/>
      <c r="SQG74" s="262"/>
      <c r="SQH74" s="262"/>
      <c r="SQI74" s="1740"/>
      <c r="SQJ74" s="1740"/>
      <c r="SQK74" s="1740"/>
      <c r="SQL74" s="349"/>
      <c r="SQM74" s="262"/>
      <c r="SQN74" s="262"/>
      <c r="SQO74" s="262"/>
      <c r="SQP74" s="350"/>
      <c r="SQQ74" s="262"/>
      <c r="SQR74" s="262"/>
      <c r="SQS74" s="262"/>
      <c r="SQT74" s="262"/>
      <c r="SQU74" s="262"/>
      <c r="SQV74" s="262"/>
      <c r="SQW74" s="262"/>
      <c r="SQX74" s="262"/>
      <c r="SQY74" s="262"/>
      <c r="SQZ74" s="1740"/>
      <c r="SRA74" s="1740"/>
      <c r="SRB74" s="1740"/>
      <c r="SRC74" s="349"/>
      <c r="SRD74" s="262"/>
      <c r="SRE74" s="262"/>
      <c r="SRF74" s="262"/>
      <c r="SRG74" s="350"/>
      <c r="SRH74" s="262"/>
      <c r="SRI74" s="262"/>
      <c r="SRJ74" s="262"/>
      <c r="SRK74" s="262"/>
      <c r="SRL74" s="262"/>
      <c r="SRM74" s="262"/>
      <c r="SRN74" s="262"/>
      <c r="SRO74" s="262"/>
      <c r="SRP74" s="262"/>
      <c r="SRQ74" s="1740"/>
      <c r="SRR74" s="1740"/>
      <c r="SRS74" s="1740"/>
      <c r="SRT74" s="349"/>
      <c r="SRU74" s="262"/>
      <c r="SRV74" s="262"/>
      <c r="SRW74" s="262"/>
      <c r="SRX74" s="350"/>
      <c r="SRY74" s="262"/>
      <c r="SRZ74" s="262"/>
      <c r="SSA74" s="262"/>
      <c r="SSB74" s="262"/>
      <c r="SSC74" s="262"/>
      <c r="SSD74" s="262"/>
      <c r="SSE74" s="262"/>
      <c r="SSF74" s="262"/>
      <c r="SSG74" s="262"/>
      <c r="SSH74" s="1740"/>
      <c r="SSI74" s="1740"/>
      <c r="SSJ74" s="1740"/>
      <c r="SSK74" s="349"/>
      <c r="SSL74" s="262"/>
      <c r="SSM74" s="262"/>
      <c r="SSN74" s="262"/>
      <c r="SSO74" s="350"/>
      <c r="SSP74" s="262"/>
      <c r="SSQ74" s="262"/>
      <c r="SSR74" s="262"/>
      <c r="SSS74" s="262"/>
      <c r="SST74" s="262"/>
      <c r="SSU74" s="262"/>
      <c r="SSV74" s="262"/>
      <c r="SSW74" s="262"/>
      <c r="SSX74" s="262"/>
      <c r="SSY74" s="1740"/>
      <c r="SSZ74" s="1740"/>
      <c r="STA74" s="1740"/>
      <c r="STB74" s="349"/>
      <c r="STC74" s="262"/>
      <c r="STD74" s="262"/>
      <c r="STE74" s="262"/>
      <c r="STF74" s="350"/>
      <c r="STG74" s="262"/>
      <c r="STH74" s="262"/>
      <c r="STI74" s="262"/>
      <c r="STJ74" s="262"/>
      <c r="STK74" s="262"/>
      <c r="STL74" s="262"/>
      <c r="STM74" s="262"/>
      <c r="STN74" s="262"/>
      <c r="STO74" s="262"/>
      <c r="STP74" s="1740"/>
      <c r="STQ74" s="1740"/>
      <c r="STR74" s="1740"/>
      <c r="STS74" s="349"/>
      <c r="STT74" s="262"/>
      <c r="STU74" s="262"/>
      <c r="STV74" s="262"/>
      <c r="STW74" s="350"/>
      <c r="STX74" s="262"/>
      <c r="STY74" s="262"/>
      <c r="STZ74" s="262"/>
      <c r="SUA74" s="262"/>
      <c r="SUB74" s="262"/>
      <c r="SUC74" s="262"/>
      <c r="SUD74" s="262"/>
      <c r="SUE74" s="262"/>
      <c r="SUF74" s="262"/>
      <c r="SUG74" s="1740"/>
      <c r="SUH74" s="1740"/>
      <c r="SUI74" s="1740"/>
      <c r="SUJ74" s="349"/>
      <c r="SUK74" s="262"/>
      <c r="SUL74" s="262"/>
      <c r="SUM74" s="262"/>
      <c r="SUN74" s="350"/>
      <c r="SUO74" s="262"/>
      <c r="SUP74" s="262"/>
      <c r="SUQ74" s="262"/>
      <c r="SUR74" s="262"/>
      <c r="SUS74" s="262"/>
      <c r="SUT74" s="262"/>
      <c r="SUU74" s="262"/>
      <c r="SUV74" s="262"/>
      <c r="SUW74" s="262"/>
      <c r="SUX74" s="1740"/>
      <c r="SUY74" s="1740"/>
      <c r="SUZ74" s="1740"/>
      <c r="SVA74" s="349"/>
      <c r="SVB74" s="262"/>
      <c r="SVC74" s="262"/>
      <c r="SVD74" s="262"/>
      <c r="SVE74" s="350"/>
      <c r="SVF74" s="262"/>
      <c r="SVG74" s="262"/>
      <c r="SVH74" s="262"/>
      <c r="SVI74" s="262"/>
      <c r="SVJ74" s="262"/>
      <c r="SVK74" s="262"/>
      <c r="SVL74" s="262"/>
      <c r="SVM74" s="262"/>
      <c r="SVN74" s="262"/>
      <c r="SVO74" s="1740"/>
      <c r="SVP74" s="1740"/>
      <c r="SVQ74" s="1740"/>
      <c r="SVR74" s="349"/>
      <c r="SVS74" s="262"/>
      <c r="SVT74" s="262"/>
      <c r="SVU74" s="262"/>
      <c r="SVV74" s="350"/>
      <c r="SVW74" s="262"/>
      <c r="SVX74" s="262"/>
      <c r="SVY74" s="262"/>
      <c r="SVZ74" s="262"/>
      <c r="SWA74" s="262"/>
      <c r="SWB74" s="262"/>
      <c r="SWC74" s="262"/>
      <c r="SWD74" s="262"/>
      <c r="SWE74" s="262"/>
      <c r="SWF74" s="1740"/>
      <c r="SWG74" s="1740"/>
      <c r="SWH74" s="1740"/>
      <c r="SWI74" s="349"/>
      <c r="SWJ74" s="262"/>
      <c r="SWK74" s="262"/>
      <c r="SWL74" s="262"/>
      <c r="SWM74" s="350"/>
      <c r="SWN74" s="262"/>
      <c r="SWO74" s="262"/>
      <c r="SWP74" s="262"/>
      <c r="SWQ74" s="262"/>
      <c r="SWR74" s="262"/>
      <c r="SWS74" s="262"/>
      <c r="SWT74" s="262"/>
      <c r="SWU74" s="262"/>
      <c r="SWV74" s="262"/>
      <c r="SWW74" s="1740"/>
      <c r="SWX74" s="1740"/>
      <c r="SWY74" s="1740"/>
      <c r="SWZ74" s="349"/>
      <c r="SXA74" s="262"/>
      <c r="SXB74" s="262"/>
      <c r="SXC74" s="262"/>
      <c r="SXD74" s="350"/>
      <c r="SXE74" s="262"/>
      <c r="SXF74" s="262"/>
      <c r="SXG74" s="262"/>
      <c r="SXH74" s="262"/>
      <c r="SXI74" s="262"/>
      <c r="SXJ74" s="262"/>
      <c r="SXK74" s="262"/>
      <c r="SXL74" s="262"/>
      <c r="SXM74" s="262"/>
      <c r="SXN74" s="1740"/>
      <c r="SXO74" s="1740"/>
      <c r="SXP74" s="1740"/>
      <c r="SXQ74" s="349"/>
      <c r="SXR74" s="262"/>
      <c r="SXS74" s="262"/>
      <c r="SXT74" s="262"/>
      <c r="SXU74" s="350"/>
      <c r="SXV74" s="262"/>
      <c r="SXW74" s="262"/>
      <c r="SXX74" s="262"/>
      <c r="SXY74" s="262"/>
      <c r="SXZ74" s="262"/>
      <c r="SYA74" s="262"/>
      <c r="SYB74" s="262"/>
      <c r="SYC74" s="262"/>
      <c r="SYD74" s="262"/>
      <c r="SYE74" s="1740"/>
      <c r="SYF74" s="1740"/>
      <c r="SYG74" s="1740"/>
      <c r="SYH74" s="349"/>
      <c r="SYI74" s="262"/>
      <c r="SYJ74" s="262"/>
      <c r="SYK74" s="262"/>
      <c r="SYL74" s="350"/>
      <c r="SYM74" s="262"/>
      <c r="SYN74" s="262"/>
      <c r="SYO74" s="262"/>
      <c r="SYP74" s="262"/>
      <c r="SYQ74" s="262"/>
      <c r="SYR74" s="262"/>
      <c r="SYS74" s="262"/>
      <c r="SYT74" s="262"/>
      <c r="SYU74" s="262"/>
      <c r="SYV74" s="1740"/>
      <c r="SYW74" s="1740"/>
      <c r="SYX74" s="1740"/>
      <c r="SYY74" s="349"/>
      <c r="SYZ74" s="262"/>
      <c r="SZA74" s="262"/>
      <c r="SZB74" s="262"/>
      <c r="SZC74" s="350"/>
      <c r="SZD74" s="262"/>
      <c r="SZE74" s="262"/>
      <c r="SZF74" s="262"/>
      <c r="SZG74" s="262"/>
      <c r="SZH74" s="262"/>
      <c r="SZI74" s="262"/>
      <c r="SZJ74" s="262"/>
      <c r="SZK74" s="262"/>
      <c r="SZL74" s="262"/>
      <c r="SZM74" s="1740"/>
      <c r="SZN74" s="1740"/>
      <c r="SZO74" s="1740"/>
      <c r="SZP74" s="349"/>
      <c r="SZQ74" s="262"/>
      <c r="SZR74" s="262"/>
      <c r="SZS74" s="262"/>
      <c r="SZT74" s="350"/>
      <c r="SZU74" s="262"/>
      <c r="SZV74" s="262"/>
      <c r="SZW74" s="262"/>
      <c r="SZX74" s="262"/>
      <c r="SZY74" s="262"/>
      <c r="SZZ74" s="262"/>
      <c r="TAA74" s="262"/>
      <c r="TAB74" s="262"/>
      <c r="TAC74" s="262"/>
      <c r="TAD74" s="1740"/>
      <c r="TAE74" s="1740"/>
      <c r="TAF74" s="1740"/>
      <c r="TAG74" s="349"/>
      <c r="TAH74" s="262"/>
      <c r="TAI74" s="262"/>
      <c r="TAJ74" s="262"/>
      <c r="TAK74" s="350"/>
      <c r="TAL74" s="262"/>
      <c r="TAM74" s="262"/>
      <c r="TAN74" s="262"/>
      <c r="TAO74" s="262"/>
      <c r="TAP74" s="262"/>
      <c r="TAQ74" s="262"/>
      <c r="TAR74" s="262"/>
      <c r="TAS74" s="262"/>
      <c r="TAT74" s="262"/>
      <c r="TAU74" s="1740"/>
      <c r="TAV74" s="1740"/>
      <c r="TAW74" s="1740"/>
      <c r="TAX74" s="349"/>
      <c r="TAY74" s="262"/>
      <c r="TAZ74" s="262"/>
      <c r="TBA74" s="262"/>
      <c r="TBB74" s="350"/>
      <c r="TBC74" s="262"/>
      <c r="TBD74" s="262"/>
      <c r="TBE74" s="262"/>
      <c r="TBF74" s="262"/>
      <c r="TBG74" s="262"/>
      <c r="TBH74" s="262"/>
      <c r="TBI74" s="262"/>
      <c r="TBJ74" s="262"/>
      <c r="TBK74" s="262"/>
      <c r="TBL74" s="1740"/>
      <c r="TBM74" s="1740"/>
      <c r="TBN74" s="1740"/>
      <c r="TBO74" s="349"/>
      <c r="TBP74" s="262"/>
      <c r="TBQ74" s="262"/>
      <c r="TBR74" s="262"/>
      <c r="TBS74" s="350"/>
      <c r="TBT74" s="262"/>
      <c r="TBU74" s="262"/>
      <c r="TBV74" s="262"/>
      <c r="TBW74" s="262"/>
      <c r="TBX74" s="262"/>
      <c r="TBY74" s="262"/>
      <c r="TBZ74" s="262"/>
      <c r="TCA74" s="262"/>
      <c r="TCB74" s="262"/>
      <c r="TCC74" s="1740"/>
      <c r="TCD74" s="1740"/>
      <c r="TCE74" s="1740"/>
      <c r="TCF74" s="349"/>
      <c r="TCG74" s="262"/>
      <c r="TCH74" s="262"/>
      <c r="TCI74" s="262"/>
      <c r="TCJ74" s="350"/>
      <c r="TCK74" s="262"/>
      <c r="TCL74" s="262"/>
      <c r="TCM74" s="262"/>
      <c r="TCN74" s="262"/>
      <c r="TCO74" s="262"/>
      <c r="TCP74" s="262"/>
      <c r="TCQ74" s="262"/>
      <c r="TCR74" s="262"/>
      <c r="TCS74" s="262"/>
      <c r="TCT74" s="1740"/>
      <c r="TCU74" s="1740"/>
      <c r="TCV74" s="1740"/>
      <c r="TCW74" s="349"/>
      <c r="TCX74" s="262"/>
      <c r="TCY74" s="262"/>
      <c r="TCZ74" s="262"/>
      <c r="TDA74" s="350"/>
      <c r="TDB74" s="262"/>
      <c r="TDC74" s="262"/>
      <c r="TDD74" s="262"/>
      <c r="TDE74" s="262"/>
      <c r="TDF74" s="262"/>
      <c r="TDG74" s="262"/>
      <c r="TDH74" s="262"/>
      <c r="TDI74" s="262"/>
      <c r="TDJ74" s="262"/>
      <c r="TDK74" s="1740"/>
      <c r="TDL74" s="1740"/>
      <c r="TDM74" s="1740"/>
      <c r="TDN74" s="349"/>
      <c r="TDO74" s="262"/>
      <c r="TDP74" s="262"/>
      <c r="TDQ74" s="262"/>
      <c r="TDR74" s="350"/>
      <c r="TDS74" s="262"/>
      <c r="TDT74" s="262"/>
      <c r="TDU74" s="262"/>
      <c r="TDV74" s="262"/>
      <c r="TDW74" s="262"/>
      <c r="TDX74" s="262"/>
      <c r="TDY74" s="262"/>
      <c r="TDZ74" s="262"/>
      <c r="TEA74" s="262"/>
      <c r="TEB74" s="1740"/>
      <c r="TEC74" s="1740"/>
      <c r="TED74" s="1740"/>
      <c r="TEE74" s="349"/>
      <c r="TEF74" s="262"/>
      <c r="TEG74" s="262"/>
      <c r="TEH74" s="262"/>
      <c r="TEI74" s="350"/>
      <c r="TEJ74" s="262"/>
      <c r="TEK74" s="262"/>
      <c r="TEL74" s="262"/>
      <c r="TEM74" s="262"/>
      <c r="TEN74" s="262"/>
      <c r="TEO74" s="262"/>
      <c r="TEP74" s="262"/>
      <c r="TEQ74" s="262"/>
      <c r="TER74" s="262"/>
      <c r="TES74" s="1740"/>
      <c r="TET74" s="1740"/>
      <c r="TEU74" s="1740"/>
      <c r="TEV74" s="349"/>
      <c r="TEW74" s="262"/>
      <c r="TEX74" s="262"/>
      <c r="TEY74" s="262"/>
      <c r="TEZ74" s="350"/>
      <c r="TFA74" s="262"/>
      <c r="TFB74" s="262"/>
      <c r="TFC74" s="262"/>
      <c r="TFD74" s="262"/>
      <c r="TFE74" s="262"/>
      <c r="TFF74" s="262"/>
      <c r="TFG74" s="262"/>
      <c r="TFH74" s="262"/>
      <c r="TFI74" s="262"/>
      <c r="TFJ74" s="1740"/>
      <c r="TFK74" s="1740"/>
      <c r="TFL74" s="1740"/>
      <c r="TFM74" s="349"/>
      <c r="TFN74" s="262"/>
      <c r="TFO74" s="262"/>
      <c r="TFP74" s="262"/>
      <c r="TFQ74" s="350"/>
      <c r="TFR74" s="262"/>
      <c r="TFS74" s="262"/>
      <c r="TFT74" s="262"/>
      <c r="TFU74" s="262"/>
      <c r="TFV74" s="262"/>
      <c r="TFW74" s="262"/>
      <c r="TFX74" s="262"/>
      <c r="TFY74" s="262"/>
      <c r="TFZ74" s="262"/>
      <c r="TGA74" s="1740"/>
      <c r="TGB74" s="1740"/>
      <c r="TGC74" s="1740"/>
      <c r="TGD74" s="349"/>
      <c r="TGE74" s="262"/>
      <c r="TGF74" s="262"/>
      <c r="TGG74" s="262"/>
      <c r="TGH74" s="350"/>
      <c r="TGI74" s="262"/>
      <c r="TGJ74" s="262"/>
      <c r="TGK74" s="262"/>
      <c r="TGL74" s="262"/>
      <c r="TGM74" s="262"/>
      <c r="TGN74" s="262"/>
      <c r="TGO74" s="262"/>
      <c r="TGP74" s="262"/>
      <c r="TGQ74" s="262"/>
      <c r="TGR74" s="1740"/>
      <c r="TGS74" s="1740"/>
      <c r="TGT74" s="1740"/>
      <c r="TGU74" s="349"/>
      <c r="TGV74" s="262"/>
      <c r="TGW74" s="262"/>
      <c r="TGX74" s="262"/>
      <c r="TGY74" s="350"/>
      <c r="TGZ74" s="262"/>
      <c r="THA74" s="262"/>
      <c r="THB74" s="262"/>
      <c r="THC74" s="262"/>
      <c r="THD74" s="262"/>
      <c r="THE74" s="262"/>
      <c r="THF74" s="262"/>
      <c r="THG74" s="262"/>
      <c r="THH74" s="262"/>
      <c r="THI74" s="1740"/>
      <c r="THJ74" s="1740"/>
      <c r="THK74" s="1740"/>
      <c r="THL74" s="349"/>
      <c r="THM74" s="262"/>
      <c r="THN74" s="262"/>
      <c r="THO74" s="262"/>
      <c r="THP74" s="350"/>
      <c r="THQ74" s="262"/>
      <c r="THR74" s="262"/>
      <c r="THS74" s="262"/>
      <c r="THT74" s="262"/>
      <c r="THU74" s="262"/>
      <c r="THV74" s="262"/>
      <c r="THW74" s="262"/>
      <c r="THX74" s="262"/>
      <c r="THY74" s="262"/>
      <c r="THZ74" s="1740"/>
      <c r="TIA74" s="1740"/>
      <c r="TIB74" s="1740"/>
      <c r="TIC74" s="349"/>
      <c r="TID74" s="262"/>
      <c r="TIE74" s="262"/>
      <c r="TIF74" s="262"/>
      <c r="TIG74" s="350"/>
      <c r="TIH74" s="262"/>
      <c r="TII74" s="262"/>
      <c r="TIJ74" s="262"/>
      <c r="TIK74" s="262"/>
      <c r="TIL74" s="262"/>
      <c r="TIM74" s="262"/>
      <c r="TIN74" s="262"/>
      <c r="TIO74" s="262"/>
      <c r="TIP74" s="262"/>
      <c r="TIQ74" s="1740"/>
      <c r="TIR74" s="1740"/>
      <c r="TIS74" s="1740"/>
      <c r="TIT74" s="349"/>
      <c r="TIU74" s="262"/>
      <c r="TIV74" s="262"/>
      <c r="TIW74" s="262"/>
      <c r="TIX74" s="350"/>
      <c r="TIY74" s="262"/>
      <c r="TIZ74" s="262"/>
      <c r="TJA74" s="262"/>
      <c r="TJB74" s="262"/>
      <c r="TJC74" s="262"/>
      <c r="TJD74" s="262"/>
      <c r="TJE74" s="262"/>
      <c r="TJF74" s="262"/>
      <c r="TJG74" s="262"/>
      <c r="TJH74" s="1740"/>
      <c r="TJI74" s="1740"/>
      <c r="TJJ74" s="1740"/>
      <c r="TJK74" s="349"/>
      <c r="TJL74" s="262"/>
      <c r="TJM74" s="262"/>
      <c r="TJN74" s="262"/>
      <c r="TJO74" s="350"/>
      <c r="TJP74" s="262"/>
      <c r="TJQ74" s="262"/>
      <c r="TJR74" s="262"/>
      <c r="TJS74" s="262"/>
      <c r="TJT74" s="262"/>
      <c r="TJU74" s="262"/>
      <c r="TJV74" s="262"/>
      <c r="TJW74" s="262"/>
      <c r="TJX74" s="262"/>
      <c r="TJY74" s="1740"/>
      <c r="TJZ74" s="1740"/>
      <c r="TKA74" s="1740"/>
      <c r="TKB74" s="349"/>
      <c r="TKC74" s="262"/>
      <c r="TKD74" s="262"/>
      <c r="TKE74" s="262"/>
      <c r="TKF74" s="350"/>
      <c r="TKG74" s="262"/>
      <c r="TKH74" s="262"/>
      <c r="TKI74" s="262"/>
      <c r="TKJ74" s="262"/>
      <c r="TKK74" s="262"/>
      <c r="TKL74" s="262"/>
      <c r="TKM74" s="262"/>
      <c r="TKN74" s="262"/>
      <c r="TKO74" s="262"/>
      <c r="TKP74" s="1740"/>
      <c r="TKQ74" s="1740"/>
      <c r="TKR74" s="1740"/>
      <c r="TKS74" s="349"/>
      <c r="TKT74" s="262"/>
      <c r="TKU74" s="262"/>
      <c r="TKV74" s="262"/>
      <c r="TKW74" s="350"/>
      <c r="TKX74" s="262"/>
      <c r="TKY74" s="262"/>
      <c r="TKZ74" s="262"/>
      <c r="TLA74" s="262"/>
      <c r="TLB74" s="262"/>
      <c r="TLC74" s="262"/>
      <c r="TLD74" s="262"/>
      <c r="TLE74" s="262"/>
      <c r="TLF74" s="262"/>
      <c r="TLG74" s="1740"/>
      <c r="TLH74" s="1740"/>
      <c r="TLI74" s="1740"/>
      <c r="TLJ74" s="349"/>
      <c r="TLK74" s="262"/>
      <c r="TLL74" s="262"/>
      <c r="TLM74" s="262"/>
      <c r="TLN74" s="350"/>
      <c r="TLO74" s="262"/>
      <c r="TLP74" s="262"/>
      <c r="TLQ74" s="262"/>
      <c r="TLR74" s="262"/>
      <c r="TLS74" s="262"/>
      <c r="TLT74" s="262"/>
      <c r="TLU74" s="262"/>
      <c r="TLV74" s="262"/>
      <c r="TLW74" s="262"/>
      <c r="TLX74" s="1740"/>
      <c r="TLY74" s="1740"/>
      <c r="TLZ74" s="1740"/>
      <c r="TMA74" s="349"/>
      <c r="TMB74" s="262"/>
      <c r="TMC74" s="262"/>
      <c r="TMD74" s="262"/>
      <c r="TME74" s="350"/>
      <c r="TMF74" s="262"/>
      <c r="TMG74" s="262"/>
      <c r="TMH74" s="262"/>
      <c r="TMI74" s="262"/>
      <c r="TMJ74" s="262"/>
      <c r="TMK74" s="262"/>
      <c r="TML74" s="262"/>
      <c r="TMM74" s="262"/>
      <c r="TMN74" s="262"/>
      <c r="TMO74" s="1740"/>
      <c r="TMP74" s="1740"/>
      <c r="TMQ74" s="1740"/>
      <c r="TMR74" s="349"/>
      <c r="TMS74" s="262"/>
      <c r="TMT74" s="262"/>
      <c r="TMU74" s="262"/>
      <c r="TMV74" s="350"/>
      <c r="TMW74" s="262"/>
      <c r="TMX74" s="262"/>
      <c r="TMY74" s="262"/>
      <c r="TMZ74" s="262"/>
      <c r="TNA74" s="262"/>
      <c r="TNB74" s="262"/>
      <c r="TNC74" s="262"/>
      <c r="TND74" s="262"/>
      <c r="TNE74" s="262"/>
      <c r="TNF74" s="1740"/>
      <c r="TNG74" s="1740"/>
      <c r="TNH74" s="1740"/>
      <c r="TNI74" s="349"/>
      <c r="TNJ74" s="262"/>
      <c r="TNK74" s="262"/>
      <c r="TNL74" s="262"/>
      <c r="TNM74" s="350"/>
      <c r="TNN74" s="262"/>
      <c r="TNO74" s="262"/>
      <c r="TNP74" s="262"/>
      <c r="TNQ74" s="262"/>
      <c r="TNR74" s="262"/>
      <c r="TNS74" s="262"/>
      <c r="TNT74" s="262"/>
      <c r="TNU74" s="262"/>
      <c r="TNV74" s="262"/>
      <c r="TNW74" s="1740"/>
      <c r="TNX74" s="1740"/>
      <c r="TNY74" s="1740"/>
      <c r="TNZ74" s="349"/>
      <c r="TOA74" s="262"/>
      <c r="TOB74" s="262"/>
      <c r="TOC74" s="262"/>
      <c r="TOD74" s="350"/>
      <c r="TOE74" s="262"/>
      <c r="TOF74" s="262"/>
      <c r="TOG74" s="262"/>
      <c r="TOH74" s="262"/>
      <c r="TOI74" s="262"/>
      <c r="TOJ74" s="262"/>
      <c r="TOK74" s="262"/>
      <c r="TOL74" s="262"/>
      <c r="TOM74" s="262"/>
      <c r="TON74" s="1740"/>
      <c r="TOO74" s="1740"/>
      <c r="TOP74" s="1740"/>
      <c r="TOQ74" s="349"/>
      <c r="TOR74" s="262"/>
      <c r="TOS74" s="262"/>
      <c r="TOT74" s="262"/>
      <c r="TOU74" s="350"/>
      <c r="TOV74" s="262"/>
      <c r="TOW74" s="262"/>
      <c r="TOX74" s="262"/>
      <c r="TOY74" s="262"/>
      <c r="TOZ74" s="262"/>
      <c r="TPA74" s="262"/>
      <c r="TPB74" s="262"/>
      <c r="TPC74" s="262"/>
      <c r="TPD74" s="262"/>
      <c r="TPE74" s="1740"/>
      <c r="TPF74" s="1740"/>
      <c r="TPG74" s="1740"/>
      <c r="TPH74" s="349"/>
      <c r="TPI74" s="262"/>
      <c r="TPJ74" s="262"/>
      <c r="TPK74" s="262"/>
      <c r="TPL74" s="350"/>
      <c r="TPM74" s="262"/>
      <c r="TPN74" s="262"/>
      <c r="TPO74" s="262"/>
      <c r="TPP74" s="262"/>
      <c r="TPQ74" s="262"/>
      <c r="TPR74" s="262"/>
      <c r="TPS74" s="262"/>
      <c r="TPT74" s="262"/>
      <c r="TPU74" s="262"/>
      <c r="TPV74" s="1740"/>
      <c r="TPW74" s="1740"/>
      <c r="TPX74" s="1740"/>
      <c r="TPY74" s="349"/>
      <c r="TPZ74" s="262"/>
      <c r="TQA74" s="262"/>
      <c r="TQB74" s="262"/>
      <c r="TQC74" s="350"/>
      <c r="TQD74" s="262"/>
      <c r="TQE74" s="262"/>
      <c r="TQF74" s="262"/>
      <c r="TQG74" s="262"/>
      <c r="TQH74" s="262"/>
      <c r="TQI74" s="262"/>
      <c r="TQJ74" s="262"/>
      <c r="TQK74" s="262"/>
      <c r="TQL74" s="262"/>
      <c r="TQM74" s="1740"/>
      <c r="TQN74" s="1740"/>
      <c r="TQO74" s="1740"/>
      <c r="TQP74" s="349"/>
      <c r="TQQ74" s="262"/>
      <c r="TQR74" s="262"/>
      <c r="TQS74" s="262"/>
      <c r="TQT74" s="350"/>
      <c r="TQU74" s="262"/>
      <c r="TQV74" s="262"/>
      <c r="TQW74" s="262"/>
      <c r="TQX74" s="262"/>
      <c r="TQY74" s="262"/>
      <c r="TQZ74" s="262"/>
      <c r="TRA74" s="262"/>
      <c r="TRB74" s="262"/>
      <c r="TRC74" s="262"/>
      <c r="TRD74" s="1740"/>
      <c r="TRE74" s="1740"/>
      <c r="TRF74" s="1740"/>
      <c r="TRG74" s="349"/>
      <c r="TRH74" s="262"/>
      <c r="TRI74" s="262"/>
      <c r="TRJ74" s="262"/>
      <c r="TRK74" s="350"/>
      <c r="TRL74" s="262"/>
      <c r="TRM74" s="262"/>
      <c r="TRN74" s="262"/>
      <c r="TRO74" s="262"/>
      <c r="TRP74" s="262"/>
      <c r="TRQ74" s="262"/>
      <c r="TRR74" s="262"/>
      <c r="TRS74" s="262"/>
      <c r="TRT74" s="262"/>
      <c r="TRU74" s="1740"/>
      <c r="TRV74" s="1740"/>
      <c r="TRW74" s="1740"/>
      <c r="TRX74" s="349"/>
      <c r="TRY74" s="262"/>
      <c r="TRZ74" s="262"/>
      <c r="TSA74" s="262"/>
      <c r="TSB74" s="350"/>
      <c r="TSC74" s="262"/>
      <c r="TSD74" s="262"/>
      <c r="TSE74" s="262"/>
      <c r="TSF74" s="262"/>
      <c r="TSG74" s="262"/>
      <c r="TSH74" s="262"/>
      <c r="TSI74" s="262"/>
      <c r="TSJ74" s="262"/>
      <c r="TSK74" s="262"/>
      <c r="TSL74" s="1740"/>
      <c r="TSM74" s="1740"/>
      <c r="TSN74" s="1740"/>
      <c r="TSO74" s="349"/>
      <c r="TSP74" s="262"/>
      <c r="TSQ74" s="262"/>
      <c r="TSR74" s="262"/>
      <c r="TSS74" s="350"/>
      <c r="TST74" s="262"/>
      <c r="TSU74" s="262"/>
      <c r="TSV74" s="262"/>
      <c r="TSW74" s="262"/>
      <c r="TSX74" s="262"/>
      <c r="TSY74" s="262"/>
      <c r="TSZ74" s="262"/>
      <c r="TTA74" s="262"/>
      <c r="TTB74" s="262"/>
      <c r="TTC74" s="1740"/>
      <c r="TTD74" s="1740"/>
      <c r="TTE74" s="1740"/>
      <c r="TTF74" s="349"/>
      <c r="TTG74" s="262"/>
      <c r="TTH74" s="262"/>
      <c r="TTI74" s="262"/>
      <c r="TTJ74" s="350"/>
      <c r="TTK74" s="262"/>
      <c r="TTL74" s="262"/>
      <c r="TTM74" s="262"/>
      <c r="TTN74" s="262"/>
      <c r="TTO74" s="262"/>
      <c r="TTP74" s="262"/>
      <c r="TTQ74" s="262"/>
      <c r="TTR74" s="262"/>
      <c r="TTS74" s="262"/>
      <c r="TTT74" s="1740"/>
      <c r="TTU74" s="1740"/>
      <c r="TTV74" s="1740"/>
      <c r="TTW74" s="349"/>
      <c r="TTX74" s="262"/>
      <c r="TTY74" s="262"/>
      <c r="TTZ74" s="262"/>
      <c r="TUA74" s="350"/>
      <c r="TUB74" s="262"/>
      <c r="TUC74" s="262"/>
      <c r="TUD74" s="262"/>
      <c r="TUE74" s="262"/>
      <c r="TUF74" s="262"/>
      <c r="TUG74" s="262"/>
      <c r="TUH74" s="262"/>
      <c r="TUI74" s="262"/>
      <c r="TUJ74" s="262"/>
      <c r="TUK74" s="1740"/>
      <c r="TUL74" s="1740"/>
      <c r="TUM74" s="1740"/>
      <c r="TUN74" s="349"/>
      <c r="TUO74" s="262"/>
      <c r="TUP74" s="262"/>
      <c r="TUQ74" s="262"/>
      <c r="TUR74" s="350"/>
      <c r="TUS74" s="262"/>
      <c r="TUT74" s="262"/>
      <c r="TUU74" s="262"/>
      <c r="TUV74" s="262"/>
      <c r="TUW74" s="262"/>
      <c r="TUX74" s="262"/>
      <c r="TUY74" s="262"/>
      <c r="TUZ74" s="262"/>
      <c r="TVA74" s="262"/>
      <c r="TVB74" s="1740"/>
      <c r="TVC74" s="1740"/>
      <c r="TVD74" s="1740"/>
      <c r="TVE74" s="349"/>
      <c r="TVF74" s="262"/>
      <c r="TVG74" s="262"/>
      <c r="TVH74" s="262"/>
      <c r="TVI74" s="350"/>
      <c r="TVJ74" s="262"/>
      <c r="TVK74" s="262"/>
      <c r="TVL74" s="262"/>
      <c r="TVM74" s="262"/>
      <c r="TVN74" s="262"/>
      <c r="TVO74" s="262"/>
      <c r="TVP74" s="262"/>
      <c r="TVQ74" s="262"/>
      <c r="TVR74" s="262"/>
      <c r="TVS74" s="1740"/>
      <c r="TVT74" s="1740"/>
      <c r="TVU74" s="1740"/>
      <c r="TVV74" s="349"/>
      <c r="TVW74" s="262"/>
      <c r="TVX74" s="262"/>
      <c r="TVY74" s="262"/>
      <c r="TVZ74" s="350"/>
      <c r="TWA74" s="262"/>
      <c r="TWB74" s="262"/>
      <c r="TWC74" s="262"/>
      <c r="TWD74" s="262"/>
      <c r="TWE74" s="262"/>
      <c r="TWF74" s="262"/>
      <c r="TWG74" s="262"/>
      <c r="TWH74" s="262"/>
      <c r="TWI74" s="262"/>
      <c r="TWJ74" s="1740"/>
      <c r="TWK74" s="1740"/>
      <c r="TWL74" s="1740"/>
      <c r="TWM74" s="349"/>
      <c r="TWN74" s="262"/>
      <c r="TWO74" s="262"/>
      <c r="TWP74" s="262"/>
      <c r="TWQ74" s="350"/>
      <c r="TWR74" s="262"/>
      <c r="TWS74" s="262"/>
      <c r="TWT74" s="262"/>
      <c r="TWU74" s="262"/>
      <c r="TWV74" s="262"/>
      <c r="TWW74" s="262"/>
      <c r="TWX74" s="262"/>
      <c r="TWY74" s="262"/>
      <c r="TWZ74" s="262"/>
      <c r="TXA74" s="1740"/>
      <c r="TXB74" s="1740"/>
      <c r="TXC74" s="1740"/>
      <c r="TXD74" s="349"/>
      <c r="TXE74" s="262"/>
      <c r="TXF74" s="262"/>
      <c r="TXG74" s="262"/>
      <c r="TXH74" s="350"/>
      <c r="TXI74" s="262"/>
      <c r="TXJ74" s="262"/>
      <c r="TXK74" s="262"/>
      <c r="TXL74" s="262"/>
      <c r="TXM74" s="262"/>
      <c r="TXN74" s="262"/>
      <c r="TXO74" s="262"/>
      <c r="TXP74" s="262"/>
      <c r="TXQ74" s="262"/>
      <c r="TXR74" s="1740"/>
      <c r="TXS74" s="1740"/>
      <c r="TXT74" s="1740"/>
      <c r="TXU74" s="349"/>
      <c r="TXV74" s="262"/>
      <c r="TXW74" s="262"/>
      <c r="TXX74" s="262"/>
      <c r="TXY74" s="350"/>
      <c r="TXZ74" s="262"/>
      <c r="TYA74" s="262"/>
      <c r="TYB74" s="262"/>
      <c r="TYC74" s="262"/>
      <c r="TYD74" s="262"/>
      <c r="TYE74" s="262"/>
      <c r="TYF74" s="262"/>
      <c r="TYG74" s="262"/>
      <c r="TYH74" s="262"/>
      <c r="TYI74" s="1740"/>
      <c r="TYJ74" s="1740"/>
      <c r="TYK74" s="1740"/>
      <c r="TYL74" s="349"/>
      <c r="TYM74" s="262"/>
      <c r="TYN74" s="262"/>
      <c r="TYO74" s="262"/>
      <c r="TYP74" s="350"/>
      <c r="TYQ74" s="262"/>
      <c r="TYR74" s="262"/>
      <c r="TYS74" s="262"/>
      <c r="TYT74" s="262"/>
      <c r="TYU74" s="262"/>
      <c r="TYV74" s="262"/>
      <c r="TYW74" s="262"/>
      <c r="TYX74" s="262"/>
      <c r="TYY74" s="262"/>
      <c r="TYZ74" s="1740"/>
      <c r="TZA74" s="1740"/>
      <c r="TZB74" s="1740"/>
      <c r="TZC74" s="349"/>
      <c r="TZD74" s="262"/>
      <c r="TZE74" s="262"/>
      <c r="TZF74" s="262"/>
      <c r="TZG74" s="350"/>
      <c r="TZH74" s="262"/>
      <c r="TZI74" s="262"/>
      <c r="TZJ74" s="262"/>
      <c r="TZK74" s="262"/>
      <c r="TZL74" s="262"/>
      <c r="TZM74" s="262"/>
      <c r="TZN74" s="262"/>
      <c r="TZO74" s="262"/>
      <c r="TZP74" s="262"/>
      <c r="TZQ74" s="1740"/>
      <c r="TZR74" s="1740"/>
      <c r="TZS74" s="1740"/>
      <c r="TZT74" s="349"/>
      <c r="TZU74" s="262"/>
      <c r="TZV74" s="262"/>
      <c r="TZW74" s="262"/>
      <c r="TZX74" s="350"/>
      <c r="TZY74" s="262"/>
      <c r="TZZ74" s="262"/>
      <c r="UAA74" s="262"/>
      <c r="UAB74" s="262"/>
      <c r="UAC74" s="262"/>
      <c r="UAD74" s="262"/>
      <c r="UAE74" s="262"/>
      <c r="UAF74" s="262"/>
      <c r="UAG74" s="262"/>
      <c r="UAH74" s="1740"/>
      <c r="UAI74" s="1740"/>
      <c r="UAJ74" s="1740"/>
      <c r="UAK74" s="349"/>
      <c r="UAL74" s="262"/>
      <c r="UAM74" s="262"/>
      <c r="UAN74" s="262"/>
      <c r="UAO74" s="350"/>
      <c r="UAP74" s="262"/>
      <c r="UAQ74" s="262"/>
      <c r="UAR74" s="262"/>
      <c r="UAS74" s="262"/>
      <c r="UAT74" s="262"/>
      <c r="UAU74" s="262"/>
      <c r="UAV74" s="262"/>
      <c r="UAW74" s="262"/>
      <c r="UAX74" s="262"/>
      <c r="UAY74" s="1740"/>
      <c r="UAZ74" s="1740"/>
      <c r="UBA74" s="1740"/>
      <c r="UBB74" s="349"/>
      <c r="UBC74" s="262"/>
      <c r="UBD74" s="262"/>
      <c r="UBE74" s="262"/>
      <c r="UBF74" s="350"/>
      <c r="UBG74" s="262"/>
      <c r="UBH74" s="262"/>
      <c r="UBI74" s="262"/>
      <c r="UBJ74" s="262"/>
      <c r="UBK74" s="262"/>
      <c r="UBL74" s="262"/>
      <c r="UBM74" s="262"/>
      <c r="UBN74" s="262"/>
      <c r="UBO74" s="262"/>
      <c r="UBP74" s="1740"/>
      <c r="UBQ74" s="1740"/>
      <c r="UBR74" s="1740"/>
      <c r="UBS74" s="349"/>
      <c r="UBT74" s="262"/>
      <c r="UBU74" s="262"/>
      <c r="UBV74" s="262"/>
      <c r="UBW74" s="350"/>
      <c r="UBX74" s="262"/>
      <c r="UBY74" s="262"/>
      <c r="UBZ74" s="262"/>
      <c r="UCA74" s="262"/>
      <c r="UCB74" s="262"/>
      <c r="UCC74" s="262"/>
      <c r="UCD74" s="262"/>
      <c r="UCE74" s="262"/>
      <c r="UCF74" s="262"/>
      <c r="UCG74" s="1740"/>
      <c r="UCH74" s="1740"/>
      <c r="UCI74" s="1740"/>
      <c r="UCJ74" s="349"/>
      <c r="UCK74" s="262"/>
      <c r="UCL74" s="262"/>
      <c r="UCM74" s="262"/>
      <c r="UCN74" s="350"/>
      <c r="UCO74" s="262"/>
      <c r="UCP74" s="262"/>
      <c r="UCQ74" s="262"/>
      <c r="UCR74" s="262"/>
      <c r="UCS74" s="262"/>
      <c r="UCT74" s="262"/>
      <c r="UCU74" s="262"/>
      <c r="UCV74" s="262"/>
      <c r="UCW74" s="262"/>
      <c r="UCX74" s="1740"/>
      <c r="UCY74" s="1740"/>
      <c r="UCZ74" s="1740"/>
      <c r="UDA74" s="349"/>
      <c r="UDB74" s="262"/>
      <c r="UDC74" s="262"/>
      <c r="UDD74" s="262"/>
      <c r="UDE74" s="350"/>
      <c r="UDF74" s="262"/>
      <c r="UDG74" s="262"/>
      <c r="UDH74" s="262"/>
      <c r="UDI74" s="262"/>
      <c r="UDJ74" s="262"/>
      <c r="UDK74" s="262"/>
      <c r="UDL74" s="262"/>
      <c r="UDM74" s="262"/>
      <c r="UDN74" s="262"/>
      <c r="UDO74" s="1740"/>
      <c r="UDP74" s="1740"/>
      <c r="UDQ74" s="1740"/>
      <c r="UDR74" s="349"/>
      <c r="UDS74" s="262"/>
      <c r="UDT74" s="262"/>
      <c r="UDU74" s="262"/>
      <c r="UDV74" s="350"/>
      <c r="UDW74" s="262"/>
      <c r="UDX74" s="262"/>
      <c r="UDY74" s="262"/>
      <c r="UDZ74" s="262"/>
      <c r="UEA74" s="262"/>
      <c r="UEB74" s="262"/>
      <c r="UEC74" s="262"/>
      <c r="UED74" s="262"/>
      <c r="UEE74" s="262"/>
      <c r="UEF74" s="1740"/>
      <c r="UEG74" s="1740"/>
      <c r="UEH74" s="1740"/>
      <c r="UEI74" s="349"/>
      <c r="UEJ74" s="262"/>
      <c r="UEK74" s="262"/>
      <c r="UEL74" s="262"/>
      <c r="UEM74" s="350"/>
      <c r="UEN74" s="262"/>
      <c r="UEO74" s="262"/>
      <c r="UEP74" s="262"/>
      <c r="UEQ74" s="262"/>
      <c r="UER74" s="262"/>
      <c r="UES74" s="262"/>
      <c r="UET74" s="262"/>
      <c r="UEU74" s="262"/>
      <c r="UEV74" s="262"/>
      <c r="UEW74" s="1740"/>
      <c r="UEX74" s="1740"/>
      <c r="UEY74" s="1740"/>
      <c r="UEZ74" s="349"/>
      <c r="UFA74" s="262"/>
      <c r="UFB74" s="262"/>
      <c r="UFC74" s="262"/>
      <c r="UFD74" s="350"/>
      <c r="UFE74" s="262"/>
      <c r="UFF74" s="262"/>
      <c r="UFG74" s="262"/>
      <c r="UFH74" s="262"/>
      <c r="UFI74" s="262"/>
      <c r="UFJ74" s="262"/>
      <c r="UFK74" s="262"/>
      <c r="UFL74" s="262"/>
      <c r="UFM74" s="262"/>
      <c r="UFN74" s="1740"/>
      <c r="UFO74" s="1740"/>
      <c r="UFP74" s="1740"/>
      <c r="UFQ74" s="349"/>
      <c r="UFR74" s="262"/>
      <c r="UFS74" s="262"/>
      <c r="UFT74" s="262"/>
      <c r="UFU74" s="350"/>
      <c r="UFV74" s="262"/>
      <c r="UFW74" s="262"/>
      <c r="UFX74" s="262"/>
      <c r="UFY74" s="262"/>
      <c r="UFZ74" s="262"/>
      <c r="UGA74" s="262"/>
      <c r="UGB74" s="262"/>
      <c r="UGC74" s="262"/>
      <c r="UGD74" s="262"/>
      <c r="UGE74" s="1740"/>
      <c r="UGF74" s="1740"/>
      <c r="UGG74" s="1740"/>
      <c r="UGH74" s="349"/>
      <c r="UGI74" s="262"/>
      <c r="UGJ74" s="262"/>
      <c r="UGK74" s="262"/>
      <c r="UGL74" s="350"/>
      <c r="UGM74" s="262"/>
      <c r="UGN74" s="262"/>
      <c r="UGO74" s="262"/>
      <c r="UGP74" s="262"/>
      <c r="UGQ74" s="262"/>
      <c r="UGR74" s="262"/>
      <c r="UGS74" s="262"/>
      <c r="UGT74" s="262"/>
      <c r="UGU74" s="262"/>
      <c r="UGV74" s="1740"/>
      <c r="UGW74" s="1740"/>
      <c r="UGX74" s="1740"/>
      <c r="UGY74" s="349"/>
      <c r="UGZ74" s="262"/>
      <c r="UHA74" s="262"/>
      <c r="UHB74" s="262"/>
      <c r="UHC74" s="350"/>
      <c r="UHD74" s="262"/>
      <c r="UHE74" s="262"/>
      <c r="UHF74" s="262"/>
      <c r="UHG74" s="262"/>
      <c r="UHH74" s="262"/>
      <c r="UHI74" s="262"/>
      <c r="UHJ74" s="262"/>
      <c r="UHK74" s="262"/>
      <c r="UHL74" s="262"/>
      <c r="UHM74" s="1740"/>
      <c r="UHN74" s="1740"/>
      <c r="UHO74" s="1740"/>
      <c r="UHP74" s="349"/>
      <c r="UHQ74" s="262"/>
      <c r="UHR74" s="262"/>
      <c r="UHS74" s="262"/>
      <c r="UHT74" s="350"/>
      <c r="UHU74" s="262"/>
      <c r="UHV74" s="262"/>
      <c r="UHW74" s="262"/>
      <c r="UHX74" s="262"/>
      <c r="UHY74" s="262"/>
      <c r="UHZ74" s="262"/>
      <c r="UIA74" s="262"/>
      <c r="UIB74" s="262"/>
      <c r="UIC74" s="262"/>
      <c r="UID74" s="1740"/>
      <c r="UIE74" s="1740"/>
      <c r="UIF74" s="1740"/>
      <c r="UIG74" s="349"/>
      <c r="UIH74" s="262"/>
      <c r="UII74" s="262"/>
      <c r="UIJ74" s="262"/>
      <c r="UIK74" s="350"/>
      <c r="UIL74" s="262"/>
      <c r="UIM74" s="262"/>
      <c r="UIN74" s="262"/>
      <c r="UIO74" s="262"/>
      <c r="UIP74" s="262"/>
      <c r="UIQ74" s="262"/>
      <c r="UIR74" s="262"/>
      <c r="UIS74" s="262"/>
      <c r="UIT74" s="262"/>
      <c r="UIU74" s="1740"/>
      <c r="UIV74" s="1740"/>
      <c r="UIW74" s="1740"/>
      <c r="UIX74" s="349"/>
      <c r="UIY74" s="262"/>
      <c r="UIZ74" s="262"/>
      <c r="UJA74" s="262"/>
      <c r="UJB74" s="350"/>
      <c r="UJC74" s="262"/>
      <c r="UJD74" s="262"/>
      <c r="UJE74" s="262"/>
      <c r="UJF74" s="262"/>
      <c r="UJG74" s="262"/>
      <c r="UJH74" s="262"/>
      <c r="UJI74" s="262"/>
      <c r="UJJ74" s="262"/>
      <c r="UJK74" s="262"/>
      <c r="UJL74" s="1740"/>
      <c r="UJM74" s="1740"/>
      <c r="UJN74" s="1740"/>
      <c r="UJO74" s="349"/>
      <c r="UJP74" s="262"/>
      <c r="UJQ74" s="262"/>
      <c r="UJR74" s="262"/>
      <c r="UJS74" s="350"/>
      <c r="UJT74" s="262"/>
      <c r="UJU74" s="262"/>
      <c r="UJV74" s="262"/>
      <c r="UJW74" s="262"/>
      <c r="UJX74" s="262"/>
      <c r="UJY74" s="262"/>
      <c r="UJZ74" s="262"/>
      <c r="UKA74" s="262"/>
      <c r="UKB74" s="262"/>
      <c r="UKC74" s="1740"/>
      <c r="UKD74" s="1740"/>
      <c r="UKE74" s="1740"/>
      <c r="UKF74" s="349"/>
      <c r="UKG74" s="262"/>
      <c r="UKH74" s="262"/>
      <c r="UKI74" s="262"/>
      <c r="UKJ74" s="350"/>
      <c r="UKK74" s="262"/>
      <c r="UKL74" s="262"/>
      <c r="UKM74" s="262"/>
      <c r="UKN74" s="262"/>
      <c r="UKO74" s="262"/>
      <c r="UKP74" s="262"/>
      <c r="UKQ74" s="262"/>
      <c r="UKR74" s="262"/>
      <c r="UKS74" s="262"/>
      <c r="UKT74" s="1740"/>
      <c r="UKU74" s="1740"/>
      <c r="UKV74" s="1740"/>
      <c r="UKW74" s="349"/>
      <c r="UKX74" s="262"/>
      <c r="UKY74" s="262"/>
      <c r="UKZ74" s="262"/>
      <c r="ULA74" s="350"/>
      <c r="ULB74" s="262"/>
      <c r="ULC74" s="262"/>
      <c r="ULD74" s="262"/>
      <c r="ULE74" s="262"/>
      <c r="ULF74" s="262"/>
      <c r="ULG74" s="262"/>
      <c r="ULH74" s="262"/>
      <c r="ULI74" s="262"/>
      <c r="ULJ74" s="262"/>
      <c r="ULK74" s="1740"/>
      <c r="ULL74" s="1740"/>
      <c r="ULM74" s="1740"/>
      <c r="ULN74" s="349"/>
      <c r="ULO74" s="262"/>
      <c r="ULP74" s="262"/>
      <c r="ULQ74" s="262"/>
      <c r="ULR74" s="350"/>
      <c r="ULS74" s="262"/>
      <c r="ULT74" s="262"/>
      <c r="ULU74" s="262"/>
      <c r="ULV74" s="262"/>
      <c r="ULW74" s="262"/>
      <c r="ULX74" s="262"/>
      <c r="ULY74" s="262"/>
      <c r="ULZ74" s="262"/>
      <c r="UMA74" s="262"/>
      <c r="UMB74" s="1740"/>
      <c r="UMC74" s="1740"/>
      <c r="UMD74" s="1740"/>
      <c r="UME74" s="349"/>
      <c r="UMF74" s="262"/>
      <c r="UMG74" s="262"/>
      <c r="UMH74" s="262"/>
      <c r="UMI74" s="350"/>
      <c r="UMJ74" s="262"/>
      <c r="UMK74" s="262"/>
      <c r="UML74" s="262"/>
      <c r="UMM74" s="262"/>
      <c r="UMN74" s="262"/>
      <c r="UMO74" s="262"/>
      <c r="UMP74" s="262"/>
      <c r="UMQ74" s="262"/>
      <c r="UMR74" s="262"/>
      <c r="UMS74" s="1740"/>
      <c r="UMT74" s="1740"/>
      <c r="UMU74" s="1740"/>
      <c r="UMV74" s="349"/>
      <c r="UMW74" s="262"/>
      <c r="UMX74" s="262"/>
      <c r="UMY74" s="262"/>
      <c r="UMZ74" s="350"/>
      <c r="UNA74" s="262"/>
      <c r="UNB74" s="262"/>
      <c r="UNC74" s="262"/>
      <c r="UND74" s="262"/>
      <c r="UNE74" s="262"/>
      <c r="UNF74" s="262"/>
      <c r="UNG74" s="262"/>
      <c r="UNH74" s="262"/>
      <c r="UNI74" s="262"/>
      <c r="UNJ74" s="1740"/>
      <c r="UNK74" s="1740"/>
      <c r="UNL74" s="1740"/>
      <c r="UNM74" s="349"/>
      <c r="UNN74" s="262"/>
      <c r="UNO74" s="262"/>
      <c r="UNP74" s="262"/>
      <c r="UNQ74" s="350"/>
      <c r="UNR74" s="262"/>
      <c r="UNS74" s="262"/>
      <c r="UNT74" s="262"/>
      <c r="UNU74" s="262"/>
      <c r="UNV74" s="262"/>
      <c r="UNW74" s="262"/>
      <c r="UNX74" s="262"/>
      <c r="UNY74" s="262"/>
      <c r="UNZ74" s="262"/>
      <c r="UOA74" s="1740"/>
      <c r="UOB74" s="1740"/>
      <c r="UOC74" s="1740"/>
      <c r="UOD74" s="349"/>
      <c r="UOE74" s="262"/>
      <c r="UOF74" s="262"/>
      <c r="UOG74" s="262"/>
      <c r="UOH74" s="350"/>
      <c r="UOI74" s="262"/>
      <c r="UOJ74" s="262"/>
      <c r="UOK74" s="262"/>
      <c r="UOL74" s="262"/>
      <c r="UOM74" s="262"/>
      <c r="UON74" s="262"/>
      <c r="UOO74" s="262"/>
      <c r="UOP74" s="262"/>
      <c r="UOQ74" s="262"/>
      <c r="UOR74" s="1740"/>
      <c r="UOS74" s="1740"/>
      <c r="UOT74" s="1740"/>
      <c r="UOU74" s="349"/>
      <c r="UOV74" s="262"/>
      <c r="UOW74" s="262"/>
      <c r="UOX74" s="262"/>
      <c r="UOY74" s="350"/>
      <c r="UOZ74" s="262"/>
      <c r="UPA74" s="262"/>
      <c r="UPB74" s="262"/>
      <c r="UPC74" s="262"/>
      <c r="UPD74" s="262"/>
      <c r="UPE74" s="262"/>
      <c r="UPF74" s="262"/>
      <c r="UPG74" s="262"/>
      <c r="UPH74" s="262"/>
      <c r="UPI74" s="1740"/>
      <c r="UPJ74" s="1740"/>
      <c r="UPK74" s="1740"/>
      <c r="UPL74" s="349"/>
      <c r="UPM74" s="262"/>
      <c r="UPN74" s="262"/>
      <c r="UPO74" s="262"/>
      <c r="UPP74" s="350"/>
      <c r="UPQ74" s="262"/>
      <c r="UPR74" s="262"/>
      <c r="UPS74" s="262"/>
      <c r="UPT74" s="262"/>
      <c r="UPU74" s="262"/>
      <c r="UPV74" s="262"/>
      <c r="UPW74" s="262"/>
      <c r="UPX74" s="262"/>
      <c r="UPY74" s="262"/>
      <c r="UPZ74" s="1740"/>
      <c r="UQA74" s="1740"/>
      <c r="UQB74" s="1740"/>
      <c r="UQC74" s="349"/>
      <c r="UQD74" s="262"/>
      <c r="UQE74" s="262"/>
      <c r="UQF74" s="262"/>
      <c r="UQG74" s="350"/>
      <c r="UQH74" s="262"/>
      <c r="UQI74" s="262"/>
      <c r="UQJ74" s="262"/>
      <c r="UQK74" s="262"/>
      <c r="UQL74" s="262"/>
      <c r="UQM74" s="262"/>
      <c r="UQN74" s="262"/>
      <c r="UQO74" s="262"/>
      <c r="UQP74" s="262"/>
      <c r="UQQ74" s="1740"/>
      <c r="UQR74" s="1740"/>
      <c r="UQS74" s="1740"/>
      <c r="UQT74" s="349"/>
      <c r="UQU74" s="262"/>
      <c r="UQV74" s="262"/>
      <c r="UQW74" s="262"/>
      <c r="UQX74" s="350"/>
      <c r="UQY74" s="262"/>
      <c r="UQZ74" s="262"/>
      <c r="URA74" s="262"/>
      <c r="URB74" s="262"/>
      <c r="URC74" s="262"/>
      <c r="URD74" s="262"/>
      <c r="URE74" s="262"/>
      <c r="URF74" s="262"/>
      <c r="URG74" s="262"/>
      <c r="URH74" s="1740"/>
      <c r="URI74" s="1740"/>
      <c r="URJ74" s="1740"/>
      <c r="URK74" s="349"/>
      <c r="URL74" s="262"/>
      <c r="URM74" s="262"/>
      <c r="URN74" s="262"/>
      <c r="URO74" s="350"/>
      <c r="URP74" s="262"/>
      <c r="URQ74" s="262"/>
      <c r="URR74" s="262"/>
      <c r="URS74" s="262"/>
      <c r="URT74" s="262"/>
      <c r="URU74" s="262"/>
      <c r="URV74" s="262"/>
      <c r="URW74" s="262"/>
      <c r="URX74" s="262"/>
      <c r="URY74" s="1740"/>
      <c r="URZ74" s="1740"/>
      <c r="USA74" s="1740"/>
      <c r="USB74" s="349"/>
      <c r="USC74" s="262"/>
      <c r="USD74" s="262"/>
      <c r="USE74" s="262"/>
      <c r="USF74" s="350"/>
      <c r="USG74" s="262"/>
      <c r="USH74" s="262"/>
      <c r="USI74" s="262"/>
      <c r="USJ74" s="262"/>
      <c r="USK74" s="262"/>
      <c r="USL74" s="262"/>
      <c r="USM74" s="262"/>
      <c r="USN74" s="262"/>
      <c r="USO74" s="262"/>
      <c r="USP74" s="1740"/>
      <c r="USQ74" s="1740"/>
      <c r="USR74" s="1740"/>
      <c r="USS74" s="349"/>
      <c r="UST74" s="262"/>
      <c r="USU74" s="262"/>
      <c r="USV74" s="262"/>
      <c r="USW74" s="350"/>
      <c r="USX74" s="262"/>
      <c r="USY74" s="262"/>
      <c r="USZ74" s="262"/>
      <c r="UTA74" s="262"/>
      <c r="UTB74" s="262"/>
      <c r="UTC74" s="262"/>
      <c r="UTD74" s="262"/>
      <c r="UTE74" s="262"/>
      <c r="UTF74" s="262"/>
      <c r="UTG74" s="1740"/>
      <c r="UTH74" s="1740"/>
      <c r="UTI74" s="1740"/>
      <c r="UTJ74" s="349"/>
      <c r="UTK74" s="262"/>
      <c r="UTL74" s="262"/>
      <c r="UTM74" s="262"/>
      <c r="UTN74" s="350"/>
      <c r="UTO74" s="262"/>
      <c r="UTP74" s="262"/>
      <c r="UTQ74" s="262"/>
      <c r="UTR74" s="262"/>
      <c r="UTS74" s="262"/>
      <c r="UTT74" s="262"/>
      <c r="UTU74" s="262"/>
      <c r="UTV74" s="262"/>
      <c r="UTW74" s="262"/>
      <c r="UTX74" s="1740"/>
      <c r="UTY74" s="1740"/>
      <c r="UTZ74" s="1740"/>
      <c r="UUA74" s="349"/>
      <c r="UUB74" s="262"/>
      <c r="UUC74" s="262"/>
      <c r="UUD74" s="262"/>
      <c r="UUE74" s="350"/>
      <c r="UUF74" s="262"/>
      <c r="UUG74" s="262"/>
      <c r="UUH74" s="262"/>
      <c r="UUI74" s="262"/>
      <c r="UUJ74" s="262"/>
      <c r="UUK74" s="262"/>
      <c r="UUL74" s="262"/>
      <c r="UUM74" s="262"/>
      <c r="UUN74" s="262"/>
      <c r="UUO74" s="1740"/>
      <c r="UUP74" s="1740"/>
      <c r="UUQ74" s="1740"/>
      <c r="UUR74" s="349"/>
      <c r="UUS74" s="262"/>
      <c r="UUT74" s="262"/>
      <c r="UUU74" s="262"/>
      <c r="UUV74" s="350"/>
      <c r="UUW74" s="262"/>
      <c r="UUX74" s="262"/>
      <c r="UUY74" s="262"/>
      <c r="UUZ74" s="262"/>
      <c r="UVA74" s="262"/>
      <c r="UVB74" s="262"/>
      <c r="UVC74" s="262"/>
      <c r="UVD74" s="262"/>
      <c r="UVE74" s="262"/>
      <c r="UVF74" s="1740"/>
      <c r="UVG74" s="1740"/>
      <c r="UVH74" s="1740"/>
      <c r="UVI74" s="349"/>
      <c r="UVJ74" s="262"/>
      <c r="UVK74" s="262"/>
      <c r="UVL74" s="262"/>
      <c r="UVM74" s="350"/>
      <c r="UVN74" s="262"/>
      <c r="UVO74" s="262"/>
      <c r="UVP74" s="262"/>
      <c r="UVQ74" s="262"/>
      <c r="UVR74" s="262"/>
      <c r="UVS74" s="262"/>
      <c r="UVT74" s="262"/>
      <c r="UVU74" s="262"/>
      <c r="UVV74" s="262"/>
      <c r="UVW74" s="1740"/>
      <c r="UVX74" s="1740"/>
      <c r="UVY74" s="1740"/>
      <c r="UVZ74" s="349"/>
      <c r="UWA74" s="262"/>
      <c r="UWB74" s="262"/>
      <c r="UWC74" s="262"/>
      <c r="UWD74" s="350"/>
      <c r="UWE74" s="262"/>
      <c r="UWF74" s="262"/>
      <c r="UWG74" s="262"/>
      <c r="UWH74" s="262"/>
      <c r="UWI74" s="262"/>
      <c r="UWJ74" s="262"/>
      <c r="UWK74" s="262"/>
      <c r="UWL74" s="262"/>
      <c r="UWM74" s="262"/>
      <c r="UWN74" s="1740"/>
      <c r="UWO74" s="1740"/>
      <c r="UWP74" s="1740"/>
      <c r="UWQ74" s="349"/>
      <c r="UWR74" s="262"/>
      <c r="UWS74" s="262"/>
      <c r="UWT74" s="262"/>
      <c r="UWU74" s="350"/>
      <c r="UWV74" s="262"/>
      <c r="UWW74" s="262"/>
      <c r="UWX74" s="262"/>
      <c r="UWY74" s="262"/>
      <c r="UWZ74" s="262"/>
      <c r="UXA74" s="262"/>
      <c r="UXB74" s="262"/>
      <c r="UXC74" s="262"/>
      <c r="UXD74" s="262"/>
      <c r="UXE74" s="1740"/>
      <c r="UXF74" s="1740"/>
      <c r="UXG74" s="1740"/>
      <c r="UXH74" s="349"/>
      <c r="UXI74" s="262"/>
      <c r="UXJ74" s="262"/>
      <c r="UXK74" s="262"/>
      <c r="UXL74" s="350"/>
      <c r="UXM74" s="262"/>
      <c r="UXN74" s="262"/>
      <c r="UXO74" s="262"/>
      <c r="UXP74" s="262"/>
      <c r="UXQ74" s="262"/>
      <c r="UXR74" s="262"/>
      <c r="UXS74" s="262"/>
      <c r="UXT74" s="262"/>
      <c r="UXU74" s="262"/>
      <c r="UXV74" s="1740"/>
      <c r="UXW74" s="1740"/>
      <c r="UXX74" s="1740"/>
      <c r="UXY74" s="349"/>
      <c r="UXZ74" s="262"/>
      <c r="UYA74" s="262"/>
      <c r="UYB74" s="262"/>
      <c r="UYC74" s="350"/>
      <c r="UYD74" s="262"/>
      <c r="UYE74" s="262"/>
      <c r="UYF74" s="262"/>
      <c r="UYG74" s="262"/>
      <c r="UYH74" s="262"/>
      <c r="UYI74" s="262"/>
      <c r="UYJ74" s="262"/>
      <c r="UYK74" s="262"/>
      <c r="UYL74" s="262"/>
      <c r="UYM74" s="1740"/>
      <c r="UYN74" s="1740"/>
      <c r="UYO74" s="1740"/>
      <c r="UYP74" s="349"/>
      <c r="UYQ74" s="262"/>
      <c r="UYR74" s="262"/>
      <c r="UYS74" s="262"/>
      <c r="UYT74" s="350"/>
      <c r="UYU74" s="262"/>
      <c r="UYV74" s="262"/>
      <c r="UYW74" s="262"/>
      <c r="UYX74" s="262"/>
      <c r="UYY74" s="262"/>
      <c r="UYZ74" s="262"/>
      <c r="UZA74" s="262"/>
      <c r="UZB74" s="262"/>
      <c r="UZC74" s="262"/>
      <c r="UZD74" s="1740"/>
      <c r="UZE74" s="1740"/>
      <c r="UZF74" s="1740"/>
      <c r="UZG74" s="349"/>
      <c r="UZH74" s="262"/>
      <c r="UZI74" s="262"/>
      <c r="UZJ74" s="262"/>
      <c r="UZK74" s="350"/>
      <c r="UZL74" s="262"/>
      <c r="UZM74" s="262"/>
      <c r="UZN74" s="262"/>
      <c r="UZO74" s="262"/>
      <c r="UZP74" s="262"/>
      <c r="UZQ74" s="262"/>
      <c r="UZR74" s="262"/>
      <c r="UZS74" s="262"/>
      <c r="UZT74" s="262"/>
      <c r="UZU74" s="1740"/>
      <c r="UZV74" s="1740"/>
      <c r="UZW74" s="1740"/>
      <c r="UZX74" s="349"/>
      <c r="UZY74" s="262"/>
      <c r="UZZ74" s="262"/>
      <c r="VAA74" s="262"/>
      <c r="VAB74" s="350"/>
      <c r="VAC74" s="262"/>
      <c r="VAD74" s="262"/>
      <c r="VAE74" s="262"/>
      <c r="VAF74" s="262"/>
      <c r="VAG74" s="262"/>
      <c r="VAH74" s="262"/>
      <c r="VAI74" s="262"/>
      <c r="VAJ74" s="262"/>
      <c r="VAK74" s="262"/>
      <c r="VAL74" s="1740"/>
      <c r="VAM74" s="1740"/>
      <c r="VAN74" s="1740"/>
      <c r="VAO74" s="349"/>
      <c r="VAP74" s="262"/>
      <c r="VAQ74" s="262"/>
      <c r="VAR74" s="262"/>
      <c r="VAS74" s="350"/>
      <c r="VAT74" s="262"/>
      <c r="VAU74" s="262"/>
      <c r="VAV74" s="262"/>
      <c r="VAW74" s="262"/>
      <c r="VAX74" s="262"/>
      <c r="VAY74" s="262"/>
      <c r="VAZ74" s="262"/>
      <c r="VBA74" s="262"/>
      <c r="VBB74" s="262"/>
      <c r="VBC74" s="1740"/>
      <c r="VBD74" s="1740"/>
      <c r="VBE74" s="1740"/>
      <c r="VBF74" s="349"/>
      <c r="VBG74" s="262"/>
      <c r="VBH74" s="262"/>
      <c r="VBI74" s="262"/>
      <c r="VBJ74" s="350"/>
      <c r="VBK74" s="262"/>
      <c r="VBL74" s="262"/>
      <c r="VBM74" s="262"/>
      <c r="VBN74" s="262"/>
      <c r="VBO74" s="262"/>
      <c r="VBP74" s="262"/>
      <c r="VBQ74" s="262"/>
      <c r="VBR74" s="262"/>
      <c r="VBS74" s="262"/>
      <c r="VBT74" s="1740"/>
      <c r="VBU74" s="1740"/>
      <c r="VBV74" s="1740"/>
      <c r="VBW74" s="349"/>
      <c r="VBX74" s="262"/>
      <c r="VBY74" s="262"/>
      <c r="VBZ74" s="262"/>
      <c r="VCA74" s="350"/>
      <c r="VCB74" s="262"/>
      <c r="VCC74" s="262"/>
      <c r="VCD74" s="262"/>
      <c r="VCE74" s="262"/>
      <c r="VCF74" s="262"/>
      <c r="VCG74" s="262"/>
      <c r="VCH74" s="262"/>
      <c r="VCI74" s="262"/>
      <c r="VCJ74" s="262"/>
      <c r="VCK74" s="1740"/>
      <c r="VCL74" s="1740"/>
      <c r="VCM74" s="1740"/>
      <c r="VCN74" s="349"/>
      <c r="VCO74" s="262"/>
      <c r="VCP74" s="262"/>
      <c r="VCQ74" s="262"/>
      <c r="VCR74" s="350"/>
      <c r="VCS74" s="262"/>
      <c r="VCT74" s="262"/>
      <c r="VCU74" s="262"/>
      <c r="VCV74" s="262"/>
      <c r="VCW74" s="262"/>
      <c r="VCX74" s="262"/>
      <c r="VCY74" s="262"/>
      <c r="VCZ74" s="262"/>
      <c r="VDA74" s="262"/>
      <c r="VDB74" s="1740"/>
      <c r="VDC74" s="1740"/>
      <c r="VDD74" s="1740"/>
      <c r="VDE74" s="349"/>
      <c r="VDF74" s="262"/>
      <c r="VDG74" s="262"/>
      <c r="VDH74" s="262"/>
      <c r="VDI74" s="350"/>
      <c r="VDJ74" s="262"/>
      <c r="VDK74" s="262"/>
      <c r="VDL74" s="262"/>
      <c r="VDM74" s="262"/>
      <c r="VDN74" s="262"/>
      <c r="VDO74" s="262"/>
      <c r="VDP74" s="262"/>
      <c r="VDQ74" s="262"/>
      <c r="VDR74" s="262"/>
      <c r="VDS74" s="1740"/>
      <c r="VDT74" s="1740"/>
      <c r="VDU74" s="1740"/>
      <c r="VDV74" s="349"/>
      <c r="VDW74" s="262"/>
      <c r="VDX74" s="262"/>
      <c r="VDY74" s="262"/>
      <c r="VDZ74" s="350"/>
      <c r="VEA74" s="262"/>
      <c r="VEB74" s="262"/>
      <c r="VEC74" s="262"/>
      <c r="VED74" s="262"/>
      <c r="VEE74" s="262"/>
      <c r="VEF74" s="262"/>
      <c r="VEG74" s="262"/>
      <c r="VEH74" s="262"/>
      <c r="VEI74" s="262"/>
      <c r="VEJ74" s="1740"/>
      <c r="VEK74" s="1740"/>
      <c r="VEL74" s="1740"/>
      <c r="VEM74" s="349"/>
      <c r="VEN74" s="262"/>
      <c r="VEO74" s="262"/>
      <c r="VEP74" s="262"/>
      <c r="VEQ74" s="350"/>
      <c r="VER74" s="262"/>
      <c r="VES74" s="262"/>
      <c r="VET74" s="262"/>
      <c r="VEU74" s="262"/>
      <c r="VEV74" s="262"/>
      <c r="VEW74" s="262"/>
      <c r="VEX74" s="262"/>
      <c r="VEY74" s="262"/>
      <c r="VEZ74" s="262"/>
      <c r="VFA74" s="1740"/>
      <c r="VFB74" s="1740"/>
      <c r="VFC74" s="1740"/>
      <c r="VFD74" s="349"/>
      <c r="VFE74" s="262"/>
      <c r="VFF74" s="262"/>
      <c r="VFG74" s="262"/>
      <c r="VFH74" s="350"/>
      <c r="VFI74" s="262"/>
      <c r="VFJ74" s="262"/>
      <c r="VFK74" s="262"/>
      <c r="VFL74" s="262"/>
      <c r="VFM74" s="262"/>
      <c r="VFN74" s="262"/>
      <c r="VFO74" s="262"/>
      <c r="VFP74" s="262"/>
      <c r="VFQ74" s="262"/>
      <c r="VFR74" s="1740"/>
      <c r="VFS74" s="1740"/>
      <c r="VFT74" s="1740"/>
      <c r="VFU74" s="349"/>
      <c r="VFV74" s="262"/>
      <c r="VFW74" s="262"/>
      <c r="VFX74" s="262"/>
      <c r="VFY74" s="350"/>
      <c r="VFZ74" s="262"/>
      <c r="VGA74" s="262"/>
      <c r="VGB74" s="262"/>
      <c r="VGC74" s="262"/>
      <c r="VGD74" s="262"/>
      <c r="VGE74" s="262"/>
      <c r="VGF74" s="262"/>
      <c r="VGG74" s="262"/>
      <c r="VGH74" s="262"/>
      <c r="VGI74" s="1740"/>
      <c r="VGJ74" s="1740"/>
      <c r="VGK74" s="1740"/>
      <c r="VGL74" s="349"/>
      <c r="VGM74" s="262"/>
      <c r="VGN74" s="262"/>
      <c r="VGO74" s="262"/>
      <c r="VGP74" s="350"/>
      <c r="VGQ74" s="262"/>
      <c r="VGR74" s="262"/>
      <c r="VGS74" s="262"/>
      <c r="VGT74" s="262"/>
      <c r="VGU74" s="262"/>
      <c r="VGV74" s="262"/>
      <c r="VGW74" s="262"/>
      <c r="VGX74" s="262"/>
      <c r="VGY74" s="262"/>
      <c r="VGZ74" s="1740"/>
      <c r="VHA74" s="1740"/>
      <c r="VHB74" s="1740"/>
      <c r="VHC74" s="349"/>
      <c r="VHD74" s="262"/>
      <c r="VHE74" s="262"/>
      <c r="VHF74" s="262"/>
      <c r="VHG74" s="350"/>
      <c r="VHH74" s="262"/>
      <c r="VHI74" s="262"/>
      <c r="VHJ74" s="262"/>
      <c r="VHK74" s="262"/>
      <c r="VHL74" s="262"/>
      <c r="VHM74" s="262"/>
      <c r="VHN74" s="262"/>
      <c r="VHO74" s="262"/>
      <c r="VHP74" s="262"/>
      <c r="VHQ74" s="1740"/>
      <c r="VHR74" s="1740"/>
      <c r="VHS74" s="1740"/>
      <c r="VHT74" s="349"/>
      <c r="VHU74" s="262"/>
      <c r="VHV74" s="262"/>
      <c r="VHW74" s="262"/>
      <c r="VHX74" s="350"/>
      <c r="VHY74" s="262"/>
      <c r="VHZ74" s="262"/>
      <c r="VIA74" s="262"/>
      <c r="VIB74" s="262"/>
      <c r="VIC74" s="262"/>
      <c r="VID74" s="262"/>
      <c r="VIE74" s="262"/>
      <c r="VIF74" s="262"/>
      <c r="VIG74" s="262"/>
      <c r="VIH74" s="1740"/>
      <c r="VII74" s="1740"/>
      <c r="VIJ74" s="1740"/>
      <c r="VIK74" s="349"/>
      <c r="VIL74" s="262"/>
      <c r="VIM74" s="262"/>
      <c r="VIN74" s="262"/>
      <c r="VIO74" s="350"/>
      <c r="VIP74" s="262"/>
      <c r="VIQ74" s="262"/>
      <c r="VIR74" s="262"/>
      <c r="VIS74" s="262"/>
      <c r="VIT74" s="262"/>
      <c r="VIU74" s="262"/>
      <c r="VIV74" s="262"/>
      <c r="VIW74" s="262"/>
      <c r="VIX74" s="262"/>
      <c r="VIY74" s="1740"/>
      <c r="VIZ74" s="1740"/>
      <c r="VJA74" s="1740"/>
      <c r="VJB74" s="349"/>
      <c r="VJC74" s="262"/>
      <c r="VJD74" s="262"/>
      <c r="VJE74" s="262"/>
      <c r="VJF74" s="350"/>
      <c r="VJG74" s="262"/>
      <c r="VJH74" s="262"/>
      <c r="VJI74" s="262"/>
      <c r="VJJ74" s="262"/>
      <c r="VJK74" s="262"/>
      <c r="VJL74" s="262"/>
      <c r="VJM74" s="262"/>
      <c r="VJN74" s="262"/>
      <c r="VJO74" s="262"/>
      <c r="VJP74" s="1740"/>
      <c r="VJQ74" s="1740"/>
      <c r="VJR74" s="1740"/>
      <c r="VJS74" s="349"/>
      <c r="VJT74" s="262"/>
      <c r="VJU74" s="262"/>
      <c r="VJV74" s="262"/>
      <c r="VJW74" s="350"/>
      <c r="VJX74" s="262"/>
      <c r="VJY74" s="262"/>
      <c r="VJZ74" s="262"/>
      <c r="VKA74" s="262"/>
      <c r="VKB74" s="262"/>
      <c r="VKC74" s="262"/>
      <c r="VKD74" s="262"/>
      <c r="VKE74" s="262"/>
      <c r="VKF74" s="262"/>
      <c r="VKG74" s="1740"/>
      <c r="VKH74" s="1740"/>
      <c r="VKI74" s="1740"/>
      <c r="VKJ74" s="349"/>
      <c r="VKK74" s="262"/>
      <c r="VKL74" s="262"/>
      <c r="VKM74" s="262"/>
      <c r="VKN74" s="350"/>
      <c r="VKO74" s="262"/>
      <c r="VKP74" s="262"/>
      <c r="VKQ74" s="262"/>
      <c r="VKR74" s="262"/>
      <c r="VKS74" s="262"/>
      <c r="VKT74" s="262"/>
      <c r="VKU74" s="262"/>
      <c r="VKV74" s="262"/>
      <c r="VKW74" s="262"/>
      <c r="VKX74" s="1740"/>
      <c r="VKY74" s="1740"/>
      <c r="VKZ74" s="1740"/>
      <c r="VLA74" s="349"/>
      <c r="VLB74" s="262"/>
      <c r="VLC74" s="262"/>
      <c r="VLD74" s="262"/>
      <c r="VLE74" s="350"/>
      <c r="VLF74" s="262"/>
      <c r="VLG74" s="262"/>
      <c r="VLH74" s="262"/>
      <c r="VLI74" s="262"/>
      <c r="VLJ74" s="262"/>
      <c r="VLK74" s="262"/>
      <c r="VLL74" s="262"/>
      <c r="VLM74" s="262"/>
      <c r="VLN74" s="262"/>
      <c r="VLO74" s="1740"/>
      <c r="VLP74" s="1740"/>
      <c r="VLQ74" s="1740"/>
      <c r="VLR74" s="349"/>
      <c r="VLS74" s="262"/>
      <c r="VLT74" s="262"/>
      <c r="VLU74" s="262"/>
      <c r="VLV74" s="350"/>
      <c r="VLW74" s="262"/>
      <c r="VLX74" s="262"/>
      <c r="VLY74" s="262"/>
      <c r="VLZ74" s="262"/>
      <c r="VMA74" s="262"/>
      <c r="VMB74" s="262"/>
      <c r="VMC74" s="262"/>
      <c r="VMD74" s="262"/>
      <c r="VME74" s="262"/>
      <c r="VMF74" s="1740"/>
      <c r="VMG74" s="1740"/>
      <c r="VMH74" s="1740"/>
      <c r="VMI74" s="349"/>
      <c r="VMJ74" s="262"/>
      <c r="VMK74" s="262"/>
      <c r="VML74" s="262"/>
      <c r="VMM74" s="350"/>
      <c r="VMN74" s="262"/>
      <c r="VMO74" s="262"/>
      <c r="VMP74" s="262"/>
      <c r="VMQ74" s="262"/>
      <c r="VMR74" s="262"/>
      <c r="VMS74" s="262"/>
      <c r="VMT74" s="262"/>
      <c r="VMU74" s="262"/>
      <c r="VMV74" s="262"/>
      <c r="VMW74" s="1740"/>
      <c r="VMX74" s="1740"/>
      <c r="VMY74" s="1740"/>
      <c r="VMZ74" s="349"/>
      <c r="VNA74" s="262"/>
      <c r="VNB74" s="262"/>
      <c r="VNC74" s="262"/>
      <c r="VND74" s="350"/>
      <c r="VNE74" s="262"/>
      <c r="VNF74" s="262"/>
      <c r="VNG74" s="262"/>
      <c r="VNH74" s="262"/>
      <c r="VNI74" s="262"/>
      <c r="VNJ74" s="262"/>
      <c r="VNK74" s="262"/>
      <c r="VNL74" s="262"/>
      <c r="VNM74" s="262"/>
      <c r="VNN74" s="1740"/>
      <c r="VNO74" s="1740"/>
      <c r="VNP74" s="1740"/>
      <c r="VNQ74" s="349"/>
      <c r="VNR74" s="262"/>
      <c r="VNS74" s="262"/>
      <c r="VNT74" s="262"/>
      <c r="VNU74" s="350"/>
      <c r="VNV74" s="262"/>
      <c r="VNW74" s="262"/>
      <c r="VNX74" s="262"/>
      <c r="VNY74" s="262"/>
      <c r="VNZ74" s="262"/>
      <c r="VOA74" s="262"/>
      <c r="VOB74" s="262"/>
      <c r="VOC74" s="262"/>
      <c r="VOD74" s="262"/>
      <c r="VOE74" s="1740"/>
      <c r="VOF74" s="1740"/>
      <c r="VOG74" s="1740"/>
      <c r="VOH74" s="349"/>
      <c r="VOI74" s="262"/>
      <c r="VOJ74" s="262"/>
      <c r="VOK74" s="262"/>
      <c r="VOL74" s="350"/>
      <c r="VOM74" s="262"/>
      <c r="VON74" s="262"/>
      <c r="VOO74" s="262"/>
      <c r="VOP74" s="262"/>
      <c r="VOQ74" s="262"/>
      <c r="VOR74" s="262"/>
      <c r="VOS74" s="262"/>
      <c r="VOT74" s="262"/>
      <c r="VOU74" s="262"/>
      <c r="VOV74" s="1740"/>
      <c r="VOW74" s="1740"/>
      <c r="VOX74" s="1740"/>
      <c r="VOY74" s="349"/>
      <c r="VOZ74" s="262"/>
      <c r="VPA74" s="262"/>
      <c r="VPB74" s="262"/>
      <c r="VPC74" s="350"/>
      <c r="VPD74" s="262"/>
      <c r="VPE74" s="262"/>
      <c r="VPF74" s="262"/>
      <c r="VPG74" s="262"/>
      <c r="VPH74" s="262"/>
      <c r="VPI74" s="262"/>
      <c r="VPJ74" s="262"/>
      <c r="VPK74" s="262"/>
      <c r="VPL74" s="262"/>
      <c r="VPM74" s="1740"/>
      <c r="VPN74" s="1740"/>
      <c r="VPO74" s="1740"/>
      <c r="VPP74" s="349"/>
      <c r="VPQ74" s="262"/>
      <c r="VPR74" s="262"/>
      <c r="VPS74" s="262"/>
      <c r="VPT74" s="350"/>
      <c r="VPU74" s="262"/>
      <c r="VPV74" s="262"/>
      <c r="VPW74" s="262"/>
      <c r="VPX74" s="262"/>
      <c r="VPY74" s="262"/>
      <c r="VPZ74" s="262"/>
      <c r="VQA74" s="262"/>
      <c r="VQB74" s="262"/>
      <c r="VQC74" s="262"/>
      <c r="VQD74" s="1740"/>
      <c r="VQE74" s="1740"/>
      <c r="VQF74" s="1740"/>
      <c r="VQG74" s="349"/>
      <c r="VQH74" s="262"/>
      <c r="VQI74" s="262"/>
      <c r="VQJ74" s="262"/>
      <c r="VQK74" s="350"/>
      <c r="VQL74" s="262"/>
      <c r="VQM74" s="262"/>
      <c r="VQN74" s="262"/>
      <c r="VQO74" s="262"/>
      <c r="VQP74" s="262"/>
      <c r="VQQ74" s="262"/>
      <c r="VQR74" s="262"/>
      <c r="VQS74" s="262"/>
      <c r="VQT74" s="262"/>
      <c r="VQU74" s="1740"/>
      <c r="VQV74" s="1740"/>
      <c r="VQW74" s="1740"/>
      <c r="VQX74" s="349"/>
      <c r="VQY74" s="262"/>
      <c r="VQZ74" s="262"/>
      <c r="VRA74" s="262"/>
      <c r="VRB74" s="350"/>
      <c r="VRC74" s="262"/>
      <c r="VRD74" s="262"/>
      <c r="VRE74" s="262"/>
      <c r="VRF74" s="262"/>
      <c r="VRG74" s="262"/>
      <c r="VRH74" s="262"/>
      <c r="VRI74" s="262"/>
      <c r="VRJ74" s="262"/>
      <c r="VRK74" s="262"/>
      <c r="VRL74" s="1740"/>
      <c r="VRM74" s="1740"/>
      <c r="VRN74" s="1740"/>
      <c r="VRO74" s="349"/>
      <c r="VRP74" s="262"/>
      <c r="VRQ74" s="262"/>
      <c r="VRR74" s="262"/>
      <c r="VRS74" s="350"/>
      <c r="VRT74" s="262"/>
      <c r="VRU74" s="262"/>
      <c r="VRV74" s="262"/>
      <c r="VRW74" s="262"/>
      <c r="VRX74" s="262"/>
      <c r="VRY74" s="262"/>
      <c r="VRZ74" s="262"/>
      <c r="VSA74" s="262"/>
      <c r="VSB74" s="262"/>
      <c r="VSC74" s="1740"/>
      <c r="VSD74" s="1740"/>
      <c r="VSE74" s="1740"/>
      <c r="VSF74" s="349"/>
      <c r="VSG74" s="262"/>
      <c r="VSH74" s="262"/>
      <c r="VSI74" s="262"/>
      <c r="VSJ74" s="350"/>
      <c r="VSK74" s="262"/>
      <c r="VSL74" s="262"/>
      <c r="VSM74" s="262"/>
      <c r="VSN74" s="262"/>
      <c r="VSO74" s="262"/>
      <c r="VSP74" s="262"/>
      <c r="VSQ74" s="262"/>
      <c r="VSR74" s="262"/>
      <c r="VSS74" s="262"/>
      <c r="VST74" s="1740"/>
      <c r="VSU74" s="1740"/>
      <c r="VSV74" s="1740"/>
      <c r="VSW74" s="349"/>
      <c r="VSX74" s="262"/>
      <c r="VSY74" s="262"/>
      <c r="VSZ74" s="262"/>
      <c r="VTA74" s="350"/>
      <c r="VTB74" s="262"/>
      <c r="VTC74" s="262"/>
      <c r="VTD74" s="262"/>
      <c r="VTE74" s="262"/>
      <c r="VTF74" s="262"/>
      <c r="VTG74" s="262"/>
      <c r="VTH74" s="262"/>
      <c r="VTI74" s="262"/>
      <c r="VTJ74" s="262"/>
      <c r="VTK74" s="1740"/>
      <c r="VTL74" s="1740"/>
      <c r="VTM74" s="1740"/>
      <c r="VTN74" s="349"/>
      <c r="VTO74" s="262"/>
      <c r="VTP74" s="262"/>
      <c r="VTQ74" s="262"/>
      <c r="VTR74" s="350"/>
      <c r="VTS74" s="262"/>
      <c r="VTT74" s="262"/>
      <c r="VTU74" s="262"/>
      <c r="VTV74" s="262"/>
      <c r="VTW74" s="262"/>
      <c r="VTX74" s="262"/>
      <c r="VTY74" s="262"/>
      <c r="VTZ74" s="262"/>
      <c r="VUA74" s="262"/>
      <c r="VUB74" s="1740"/>
      <c r="VUC74" s="1740"/>
      <c r="VUD74" s="1740"/>
      <c r="VUE74" s="349"/>
      <c r="VUF74" s="262"/>
      <c r="VUG74" s="262"/>
      <c r="VUH74" s="262"/>
      <c r="VUI74" s="350"/>
      <c r="VUJ74" s="262"/>
      <c r="VUK74" s="262"/>
      <c r="VUL74" s="262"/>
      <c r="VUM74" s="262"/>
      <c r="VUN74" s="262"/>
      <c r="VUO74" s="262"/>
      <c r="VUP74" s="262"/>
      <c r="VUQ74" s="262"/>
      <c r="VUR74" s="262"/>
      <c r="VUS74" s="1740"/>
      <c r="VUT74" s="1740"/>
      <c r="VUU74" s="1740"/>
      <c r="VUV74" s="349"/>
      <c r="VUW74" s="262"/>
      <c r="VUX74" s="262"/>
      <c r="VUY74" s="262"/>
      <c r="VUZ74" s="350"/>
      <c r="VVA74" s="262"/>
      <c r="VVB74" s="262"/>
      <c r="VVC74" s="262"/>
      <c r="VVD74" s="262"/>
      <c r="VVE74" s="262"/>
      <c r="VVF74" s="262"/>
      <c r="VVG74" s="262"/>
      <c r="VVH74" s="262"/>
      <c r="VVI74" s="262"/>
      <c r="VVJ74" s="1740"/>
      <c r="VVK74" s="1740"/>
      <c r="VVL74" s="1740"/>
      <c r="VVM74" s="349"/>
      <c r="VVN74" s="262"/>
      <c r="VVO74" s="262"/>
      <c r="VVP74" s="262"/>
      <c r="VVQ74" s="350"/>
      <c r="VVR74" s="262"/>
      <c r="VVS74" s="262"/>
      <c r="VVT74" s="262"/>
      <c r="VVU74" s="262"/>
      <c r="VVV74" s="262"/>
      <c r="VVW74" s="262"/>
      <c r="VVX74" s="262"/>
      <c r="VVY74" s="262"/>
      <c r="VVZ74" s="262"/>
      <c r="VWA74" s="1740"/>
      <c r="VWB74" s="1740"/>
      <c r="VWC74" s="1740"/>
      <c r="VWD74" s="349"/>
      <c r="VWE74" s="262"/>
      <c r="VWF74" s="262"/>
      <c r="VWG74" s="262"/>
      <c r="VWH74" s="350"/>
      <c r="VWI74" s="262"/>
      <c r="VWJ74" s="262"/>
      <c r="VWK74" s="262"/>
      <c r="VWL74" s="262"/>
      <c r="VWM74" s="262"/>
      <c r="VWN74" s="262"/>
      <c r="VWO74" s="262"/>
      <c r="VWP74" s="262"/>
      <c r="VWQ74" s="262"/>
      <c r="VWR74" s="1740"/>
      <c r="VWS74" s="1740"/>
      <c r="VWT74" s="1740"/>
      <c r="VWU74" s="349"/>
      <c r="VWV74" s="262"/>
      <c r="VWW74" s="262"/>
      <c r="VWX74" s="262"/>
      <c r="VWY74" s="350"/>
      <c r="VWZ74" s="262"/>
      <c r="VXA74" s="262"/>
      <c r="VXB74" s="262"/>
      <c r="VXC74" s="262"/>
      <c r="VXD74" s="262"/>
      <c r="VXE74" s="262"/>
      <c r="VXF74" s="262"/>
      <c r="VXG74" s="262"/>
      <c r="VXH74" s="262"/>
      <c r="VXI74" s="1740"/>
      <c r="VXJ74" s="1740"/>
      <c r="VXK74" s="1740"/>
      <c r="VXL74" s="349"/>
      <c r="VXM74" s="262"/>
      <c r="VXN74" s="262"/>
      <c r="VXO74" s="262"/>
      <c r="VXP74" s="350"/>
      <c r="VXQ74" s="262"/>
      <c r="VXR74" s="262"/>
      <c r="VXS74" s="262"/>
      <c r="VXT74" s="262"/>
      <c r="VXU74" s="262"/>
      <c r="VXV74" s="262"/>
      <c r="VXW74" s="262"/>
      <c r="VXX74" s="262"/>
      <c r="VXY74" s="262"/>
      <c r="VXZ74" s="1740"/>
      <c r="VYA74" s="1740"/>
      <c r="VYB74" s="1740"/>
      <c r="VYC74" s="349"/>
      <c r="VYD74" s="262"/>
      <c r="VYE74" s="262"/>
      <c r="VYF74" s="262"/>
      <c r="VYG74" s="350"/>
      <c r="VYH74" s="262"/>
      <c r="VYI74" s="262"/>
      <c r="VYJ74" s="262"/>
      <c r="VYK74" s="262"/>
      <c r="VYL74" s="262"/>
      <c r="VYM74" s="262"/>
      <c r="VYN74" s="262"/>
      <c r="VYO74" s="262"/>
      <c r="VYP74" s="262"/>
      <c r="VYQ74" s="1740"/>
      <c r="VYR74" s="1740"/>
      <c r="VYS74" s="1740"/>
      <c r="VYT74" s="349"/>
      <c r="VYU74" s="262"/>
      <c r="VYV74" s="262"/>
      <c r="VYW74" s="262"/>
      <c r="VYX74" s="350"/>
      <c r="VYY74" s="262"/>
      <c r="VYZ74" s="262"/>
      <c r="VZA74" s="262"/>
      <c r="VZB74" s="262"/>
      <c r="VZC74" s="262"/>
      <c r="VZD74" s="262"/>
      <c r="VZE74" s="262"/>
      <c r="VZF74" s="262"/>
      <c r="VZG74" s="262"/>
      <c r="VZH74" s="1740"/>
      <c r="VZI74" s="1740"/>
      <c r="VZJ74" s="1740"/>
      <c r="VZK74" s="349"/>
      <c r="VZL74" s="262"/>
      <c r="VZM74" s="262"/>
      <c r="VZN74" s="262"/>
      <c r="VZO74" s="350"/>
      <c r="VZP74" s="262"/>
      <c r="VZQ74" s="262"/>
      <c r="VZR74" s="262"/>
      <c r="VZS74" s="262"/>
      <c r="VZT74" s="262"/>
      <c r="VZU74" s="262"/>
      <c r="VZV74" s="262"/>
      <c r="VZW74" s="262"/>
      <c r="VZX74" s="262"/>
      <c r="VZY74" s="1740"/>
      <c r="VZZ74" s="1740"/>
      <c r="WAA74" s="1740"/>
      <c r="WAB74" s="349"/>
      <c r="WAC74" s="262"/>
      <c r="WAD74" s="262"/>
      <c r="WAE74" s="262"/>
      <c r="WAF74" s="350"/>
      <c r="WAG74" s="262"/>
      <c r="WAH74" s="262"/>
      <c r="WAI74" s="262"/>
      <c r="WAJ74" s="262"/>
      <c r="WAK74" s="262"/>
      <c r="WAL74" s="262"/>
      <c r="WAM74" s="262"/>
      <c r="WAN74" s="262"/>
      <c r="WAO74" s="262"/>
      <c r="WAP74" s="1740"/>
      <c r="WAQ74" s="1740"/>
      <c r="WAR74" s="1740"/>
      <c r="WAS74" s="349"/>
      <c r="WAT74" s="262"/>
      <c r="WAU74" s="262"/>
      <c r="WAV74" s="262"/>
      <c r="WAW74" s="350"/>
      <c r="WAX74" s="262"/>
      <c r="WAY74" s="262"/>
      <c r="WAZ74" s="262"/>
      <c r="WBA74" s="262"/>
      <c r="WBB74" s="262"/>
      <c r="WBC74" s="262"/>
      <c r="WBD74" s="262"/>
      <c r="WBE74" s="262"/>
      <c r="WBF74" s="262"/>
      <c r="WBG74" s="1740"/>
      <c r="WBH74" s="1740"/>
      <c r="WBI74" s="1740"/>
      <c r="WBJ74" s="349"/>
      <c r="WBK74" s="262"/>
      <c r="WBL74" s="262"/>
      <c r="WBM74" s="262"/>
      <c r="WBN74" s="350"/>
      <c r="WBO74" s="262"/>
      <c r="WBP74" s="262"/>
      <c r="WBQ74" s="262"/>
      <c r="WBR74" s="262"/>
      <c r="WBS74" s="262"/>
      <c r="WBT74" s="262"/>
      <c r="WBU74" s="262"/>
      <c r="WBV74" s="262"/>
      <c r="WBW74" s="262"/>
      <c r="WBX74" s="1740"/>
      <c r="WBY74" s="1740"/>
      <c r="WBZ74" s="1740"/>
      <c r="WCA74" s="349"/>
      <c r="WCB74" s="262"/>
      <c r="WCC74" s="262"/>
      <c r="WCD74" s="262"/>
      <c r="WCE74" s="350"/>
      <c r="WCF74" s="262"/>
      <c r="WCG74" s="262"/>
      <c r="WCH74" s="262"/>
      <c r="WCI74" s="262"/>
      <c r="WCJ74" s="262"/>
      <c r="WCK74" s="262"/>
      <c r="WCL74" s="262"/>
      <c r="WCM74" s="262"/>
      <c r="WCN74" s="262"/>
      <c r="WCO74" s="1740"/>
      <c r="WCP74" s="1740"/>
      <c r="WCQ74" s="1740"/>
      <c r="WCR74" s="349"/>
      <c r="WCS74" s="262"/>
      <c r="WCT74" s="262"/>
      <c r="WCU74" s="262"/>
      <c r="WCV74" s="350"/>
      <c r="WCW74" s="262"/>
      <c r="WCX74" s="262"/>
      <c r="WCY74" s="262"/>
      <c r="WCZ74" s="262"/>
      <c r="WDA74" s="262"/>
      <c r="WDB74" s="262"/>
      <c r="WDC74" s="262"/>
      <c r="WDD74" s="262"/>
      <c r="WDE74" s="262"/>
      <c r="WDF74" s="1740"/>
      <c r="WDG74" s="1740"/>
      <c r="WDH74" s="1740"/>
      <c r="WDI74" s="349"/>
      <c r="WDJ74" s="262"/>
      <c r="WDK74" s="262"/>
      <c r="WDL74" s="262"/>
      <c r="WDM74" s="350"/>
      <c r="WDN74" s="262"/>
      <c r="WDO74" s="262"/>
      <c r="WDP74" s="262"/>
      <c r="WDQ74" s="262"/>
      <c r="WDR74" s="262"/>
      <c r="WDS74" s="262"/>
      <c r="WDT74" s="262"/>
      <c r="WDU74" s="262"/>
      <c r="WDV74" s="262"/>
      <c r="WDW74" s="1740"/>
      <c r="WDX74" s="1740"/>
      <c r="WDY74" s="1740"/>
      <c r="WDZ74" s="349"/>
      <c r="WEA74" s="262"/>
      <c r="WEB74" s="262"/>
      <c r="WEC74" s="262"/>
      <c r="WED74" s="350"/>
      <c r="WEE74" s="262"/>
      <c r="WEF74" s="262"/>
      <c r="WEG74" s="262"/>
      <c r="WEH74" s="262"/>
      <c r="WEI74" s="262"/>
      <c r="WEJ74" s="262"/>
      <c r="WEK74" s="262"/>
      <c r="WEL74" s="262"/>
      <c r="WEM74" s="262"/>
      <c r="WEN74" s="1740"/>
      <c r="WEO74" s="1740"/>
      <c r="WEP74" s="1740"/>
      <c r="WEQ74" s="349"/>
      <c r="WER74" s="262"/>
      <c r="WES74" s="262"/>
      <c r="WET74" s="262"/>
      <c r="WEU74" s="350"/>
      <c r="WEV74" s="262"/>
      <c r="WEW74" s="262"/>
      <c r="WEX74" s="262"/>
      <c r="WEY74" s="262"/>
      <c r="WEZ74" s="262"/>
      <c r="WFA74" s="262"/>
      <c r="WFB74" s="262"/>
      <c r="WFC74" s="262"/>
      <c r="WFD74" s="262"/>
      <c r="WFE74" s="1740"/>
      <c r="WFF74" s="1740"/>
      <c r="WFG74" s="1740"/>
      <c r="WFH74" s="349"/>
      <c r="WFI74" s="262"/>
      <c r="WFJ74" s="262"/>
      <c r="WFK74" s="262"/>
      <c r="WFL74" s="350"/>
      <c r="WFM74" s="262"/>
      <c r="WFN74" s="262"/>
      <c r="WFO74" s="262"/>
      <c r="WFP74" s="262"/>
      <c r="WFQ74" s="262"/>
      <c r="WFR74" s="262"/>
      <c r="WFS74" s="262"/>
      <c r="WFT74" s="262"/>
      <c r="WFU74" s="262"/>
      <c r="WFV74" s="1740"/>
      <c r="WFW74" s="1740"/>
      <c r="WFX74" s="1740"/>
      <c r="WFY74" s="349"/>
      <c r="WFZ74" s="262"/>
      <c r="WGA74" s="262"/>
      <c r="WGB74" s="262"/>
      <c r="WGC74" s="350"/>
      <c r="WGD74" s="262"/>
      <c r="WGE74" s="262"/>
      <c r="WGF74" s="262"/>
      <c r="WGG74" s="262"/>
      <c r="WGH74" s="262"/>
      <c r="WGI74" s="262"/>
      <c r="WGJ74" s="262"/>
      <c r="WGK74" s="262"/>
      <c r="WGL74" s="262"/>
      <c r="WGM74" s="1740"/>
      <c r="WGN74" s="1740"/>
      <c r="WGO74" s="1740"/>
      <c r="WGP74" s="349"/>
      <c r="WGQ74" s="262"/>
      <c r="WGR74" s="262"/>
      <c r="WGS74" s="262"/>
      <c r="WGT74" s="350"/>
      <c r="WGU74" s="262"/>
      <c r="WGV74" s="262"/>
      <c r="WGW74" s="262"/>
      <c r="WGX74" s="262"/>
      <c r="WGY74" s="262"/>
      <c r="WGZ74" s="262"/>
      <c r="WHA74" s="262"/>
      <c r="WHB74" s="262"/>
      <c r="WHC74" s="262"/>
      <c r="WHD74" s="1740"/>
      <c r="WHE74" s="1740"/>
      <c r="WHF74" s="1740"/>
      <c r="WHG74" s="349"/>
      <c r="WHH74" s="262"/>
      <c r="WHI74" s="262"/>
      <c r="WHJ74" s="262"/>
      <c r="WHK74" s="350"/>
      <c r="WHL74" s="262"/>
      <c r="WHM74" s="262"/>
      <c r="WHN74" s="262"/>
      <c r="WHO74" s="262"/>
      <c r="WHP74" s="262"/>
      <c r="WHQ74" s="262"/>
      <c r="WHR74" s="262"/>
      <c r="WHS74" s="262"/>
      <c r="WHT74" s="262"/>
      <c r="WHU74" s="1740"/>
      <c r="WHV74" s="1740"/>
      <c r="WHW74" s="1740"/>
      <c r="WHX74" s="349"/>
      <c r="WHY74" s="262"/>
      <c r="WHZ74" s="262"/>
      <c r="WIA74" s="262"/>
      <c r="WIB74" s="350"/>
      <c r="WIC74" s="262"/>
      <c r="WID74" s="262"/>
      <c r="WIE74" s="262"/>
      <c r="WIF74" s="262"/>
      <c r="WIG74" s="262"/>
      <c r="WIH74" s="262"/>
      <c r="WII74" s="262"/>
      <c r="WIJ74" s="262"/>
      <c r="WIK74" s="262"/>
      <c r="WIL74" s="1740"/>
      <c r="WIM74" s="1740"/>
      <c r="WIN74" s="1740"/>
      <c r="WIO74" s="349"/>
      <c r="WIP74" s="262"/>
      <c r="WIQ74" s="262"/>
      <c r="WIR74" s="262"/>
      <c r="WIS74" s="350"/>
      <c r="WIT74" s="262"/>
      <c r="WIU74" s="262"/>
      <c r="WIV74" s="262"/>
      <c r="WIW74" s="262"/>
      <c r="WIX74" s="262"/>
      <c r="WIY74" s="262"/>
      <c r="WIZ74" s="262"/>
      <c r="WJA74" s="262"/>
      <c r="WJB74" s="262"/>
      <c r="WJC74" s="1740"/>
      <c r="WJD74" s="1740"/>
      <c r="WJE74" s="1740"/>
      <c r="WJF74" s="349"/>
      <c r="WJG74" s="262"/>
      <c r="WJH74" s="262"/>
      <c r="WJI74" s="262"/>
      <c r="WJJ74" s="350"/>
      <c r="WJK74" s="262"/>
      <c r="WJL74" s="262"/>
      <c r="WJM74" s="262"/>
      <c r="WJN74" s="262"/>
      <c r="WJO74" s="262"/>
      <c r="WJP74" s="262"/>
      <c r="WJQ74" s="262"/>
      <c r="WJR74" s="262"/>
      <c r="WJS74" s="262"/>
      <c r="WJT74" s="1740"/>
      <c r="WJU74" s="1740"/>
      <c r="WJV74" s="1740"/>
      <c r="WJW74" s="349"/>
      <c r="WJX74" s="262"/>
      <c r="WJY74" s="262"/>
      <c r="WJZ74" s="262"/>
      <c r="WKA74" s="350"/>
      <c r="WKB74" s="262"/>
      <c r="WKC74" s="262"/>
      <c r="WKD74" s="262"/>
      <c r="WKE74" s="262"/>
      <c r="WKF74" s="262"/>
      <c r="WKG74" s="262"/>
      <c r="WKH74" s="262"/>
      <c r="WKI74" s="262"/>
      <c r="WKJ74" s="262"/>
      <c r="WKK74" s="1740"/>
      <c r="WKL74" s="1740"/>
      <c r="WKM74" s="1740"/>
      <c r="WKN74" s="349"/>
      <c r="WKO74" s="262"/>
      <c r="WKP74" s="262"/>
      <c r="WKQ74" s="262"/>
      <c r="WKR74" s="350"/>
      <c r="WKS74" s="262"/>
      <c r="WKT74" s="262"/>
      <c r="WKU74" s="262"/>
      <c r="WKV74" s="262"/>
      <c r="WKW74" s="262"/>
      <c r="WKX74" s="262"/>
      <c r="WKY74" s="262"/>
      <c r="WKZ74" s="262"/>
      <c r="WLA74" s="262"/>
      <c r="WLB74" s="1740"/>
      <c r="WLC74" s="1740"/>
      <c r="WLD74" s="1740"/>
      <c r="WLE74" s="349"/>
      <c r="WLF74" s="262"/>
      <c r="WLG74" s="262"/>
      <c r="WLH74" s="262"/>
      <c r="WLI74" s="350"/>
      <c r="WLJ74" s="262"/>
      <c r="WLK74" s="262"/>
      <c r="WLL74" s="262"/>
      <c r="WLM74" s="262"/>
      <c r="WLN74" s="262"/>
      <c r="WLO74" s="262"/>
      <c r="WLP74" s="262"/>
      <c r="WLQ74" s="262"/>
      <c r="WLR74" s="262"/>
      <c r="WLS74" s="1740"/>
      <c r="WLT74" s="1740"/>
      <c r="WLU74" s="1740"/>
      <c r="WLV74" s="349"/>
      <c r="WLW74" s="262"/>
      <c r="WLX74" s="262"/>
      <c r="WLY74" s="262"/>
      <c r="WLZ74" s="350"/>
      <c r="WMA74" s="262"/>
      <c r="WMB74" s="262"/>
      <c r="WMC74" s="262"/>
      <c r="WMD74" s="262"/>
      <c r="WME74" s="262"/>
      <c r="WMF74" s="262"/>
      <c r="WMG74" s="262"/>
      <c r="WMH74" s="262"/>
      <c r="WMI74" s="262"/>
      <c r="WMJ74" s="1740"/>
      <c r="WMK74" s="1740"/>
      <c r="WML74" s="1740"/>
      <c r="WMM74" s="349"/>
      <c r="WMN74" s="262"/>
      <c r="WMO74" s="262"/>
      <c r="WMP74" s="262"/>
      <c r="WMQ74" s="350"/>
      <c r="WMR74" s="262"/>
      <c r="WMS74" s="262"/>
      <c r="WMT74" s="262"/>
      <c r="WMU74" s="262"/>
      <c r="WMV74" s="262"/>
      <c r="WMW74" s="262"/>
      <c r="WMX74" s="262"/>
      <c r="WMY74" s="262"/>
      <c r="WMZ74" s="262"/>
      <c r="WNA74" s="1740"/>
      <c r="WNB74" s="1740"/>
      <c r="WNC74" s="1740"/>
      <c r="WND74" s="349"/>
      <c r="WNE74" s="262"/>
      <c r="WNF74" s="262"/>
      <c r="WNG74" s="262"/>
      <c r="WNH74" s="350"/>
      <c r="WNI74" s="262"/>
      <c r="WNJ74" s="262"/>
      <c r="WNK74" s="262"/>
      <c r="WNL74" s="262"/>
      <c r="WNM74" s="262"/>
      <c r="WNN74" s="262"/>
      <c r="WNO74" s="262"/>
      <c r="WNP74" s="262"/>
      <c r="WNQ74" s="262"/>
      <c r="WNR74" s="1740"/>
      <c r="WNS74" s="1740"/>
      <c r="WNT74" s="1740"/>
      <c r="WNU74" s="349"/>
      <c r="WNV74" s="262"/>
      <c r="WNW74" s="262"/>
      <c r="WNX74" s="262"/>
      <c r="WNY74" s="350"/>
      <c r="WNZ74" s="262"/>
      <c r="WOA74" s="262"/>
      <c r="WOB74" s="262"/>
      <c r="WOC74" s="262"/>
      <c r="WOD74" s="262"/>
      <c r="WOE74" s="262"/>
      <c r="WOF74" s="262"/>
      <c r="WOG74" s="262"/>
      <c r="WOH74" s="262"/>
      <c r="WOI74" s="1740"/>
      <c r="WOJ74" s="1740"/>
      <c r="WOK74" s="1740"/>
      <c r="WOL74" s="349"/>
      <c r="WOM74" s="262"/>
      <c r="WON74" s="262"/>
      <c r="WOO74" s="262"/>
      <c r="WOP74" s="350"/>
      <c r="WOQ74" s="262"/>
      <c r="WOR74" s="262"/>
      <c r="WOS74" s="262"/>
      <c r="WOT74" s="262"/>
      <c r="WOU74" s="262"/>
      <c r="WOV74" s="262"/>
      <c r="WOW74" s="262"/>
      <c r="WOX74" s="262"/>
      <c r="WOY74" s="262"/>
      <c r="WOZ74" s="1740"/>
      <c r="WPA74" s="1740"/>
      <c r="WPB74" s="1740"/>
      <c r="WPC74" s="349"/>
      <c r="WPD74" s="262"/>
      <c r="WPE74" s="262"/>
      <c r="WPF74" s="262"/>
      <c r="WPG74" s="350"/>
      <c r="WPH74" s="262"/>
      <c r="WPI74" s="262"/>
      <c r="WPJ74" s="262"/>
      <c r="WPK74" s="262"/>
      <c r="WPL74" s="262"/>
      <c r="WPM74" s="262"/>
      <c r="WPN74" s="262"/>
      <c r="WPO74" s="262"/>
      <c r="WPP74" s="262"/>
      <c r="WPQ74" s="1740"/>
      <c r="WPR74" s="1740"/>
      <c r="WPS74" s="1740"/>
      <c r="WPT74" s="349"/>
      <c r="WPU74" s="262"/>
      <c r="WPV74" s="262"/>
      <c r="WPW74" s="262"/>
      <c r="WPX74" s="350"/>
      <c r="WPY74" s="262"/>
      <c r="WPZ74" s="262"/>
      <c r="WQA74" s="262"/>
      <c r="WQB74" s="262"/>
      <c r="WQC74" s="262"/>
      <c r="WQD74" s="262"/>
      <c r="WQE74" s="262"/>
      <c r="WQF74" s="262"/>
      <c r="WQG74" s="262"/>
      <c r="WQH74" s="1740"/>
      <c r="WQI74" s="1740"/>
      <c r="WQJ74" s="1740"/>
      <c r="WQK74" s="349"/>
      <c r="WQL74" s="262"/>
      <c r="WQM74" s="262"/>
      <c r="WQN74" s="262"/>
      <c r="WQO74" s="350"/>
      <c r="WQP74" s="262"/>
      <c r="WQQ74" s="262"/>
      <c r="WQR74" s="262"/>
      <c r="WQS74" s="262"/>
      <c r="WQT74" s="262"/>
      <c r="WQU74" s="262"/>
      <c r="WQV74" s="262"/>
      <c r="WQW74" s="262"/>
      <c r="WQX74" s="262"/>
      <c r="WQY74" s="1740"/>
      <c r="WQZ74" s="1740"/>
      <c r="WRA74" s="1740"/>
      <c r="WRB74" s="349"/>
      <c r="WRC74" s="262"/>
      <c r="WRD74" s="262"/>
      <c r="WRE74" s="262"/>
      <c r="WRF74" s="350"/>
      <c r="WRG74" s="262"/>
      <c r="WRH74" s="262"/>
      <c r="WRI74" s="262"/>
      <c r="WRJ74" s="262"/>
      <c r="WRK74" s="262"/>
      <c r="WRL74" s="262"/>
      <c r="WRM74" s="262"/>
      <c r="WRN74" s="262"/>
      <c r="WRO74" s="262"/>
      <c r="WRP74" s="1740"/>
      <c r="WRQ74" s="1740"/>
      <c r="WRR74" s="1740"/>
      <c r="WRS74" s="349"/>
      <c r="WRT74" s="262"/>
      <c r="WRU74" s="262"/>
      <c r="WRV74" s="262"/>
      <c r="WRW74" s="350"/>
      <c r="WRX74" s="262"/>
      <c r="WRY74" s="262"/>
      <c r="WRZ74" s="262"/>
      <c r="WSA74" s="262"/>
      <c r="WSB74" s="262"/>
      <c r="WSC74" s="262"/>
      <c r="WSD74" s="262"/>
      <c r="WSE74" s="262"/>
      <c r="WSF74" s="262"/>
      <c r="WSG74" s="1740"/>
      <c r="WSH74" s="1740"/>
      <c r="WSI74" s="1740"/>
      <c r="WSJ74" s="349"/>
      <c r="WSK74" s="262"/>
      <c r="WSL74" s="262"/>
      <c r="WSM74" s="262"/>
      <c r="WSN74" s="350"/>
      <c r="WSO74" s="262"/>
      <c r="WSP74" s="262"/>
      <c r="WSQ74" s="262"/>
      <c r="WSR74" s="262"/>
      <c r="WSS74" s="262"/>
      <c r="WST74" s="262"/>
      <c r="WSU74" s="262"/>
      <c r="WSV74" s="262"/>
      <c r="WSW74" s="262"/>
      <c r="WSX74" s="1740"/>
      <c r="WSY74" s="1740"/>
      <c r="WSZ74" s="1740"/>
      <c r="WTA74" s="349"/>
      <c r="WTB74" s="262"/>
      <c r="WTC74" s="262"/>
      <c r="WTD74" s="262"/>
      <c r="WTE74" s="350"/>
      <c r="WTF74" s="262"/>
      <c r="WTG74" s="262"/>
      <c r="WTH74" s="262"/>
      <c r="WTI74" s="262"/>
      <c r="WTJ74" s="262"/>
      <c r="WTK74" s="262"/>
      <c r="WTL74" s="262"/>
      <c r="WTM74" s="262"/>
      <c r="WTN74" s="262"/>
      <c r="WTO74" s="1740"/>
      <c r="WTP74" s="1740"/>
      <c r="WTQ74" s="1740"/>
      <c r="WTR74" s="349"/>
      <c r="WTS74" s="262"/>
      <c r="WTT74" s="262"/>
      <c r="WTU74" s="262"/>
      <c r="WTV74" s="350"/>
      <c r="WTW74" s="262"/>
      <c r="WTX74" s="262"/>
      <c r="WTY74" s="262"/>
      <c r="WTZ74" s="262"/>
      <c r="WUA74" s="262"/>
      <c r="WUB74" s="262"/>
      <c r="WUC74" s="262"/>
      <c r="WUD74" s="262"/>
      <c r="WUE74" s="262"/>
      <c r="WUF74" s="1740"/>
      <c r="WUG74" s="1740"/>
      <c r="WUH74" s="1740"/>
      <c r="WUI74" s="349"/>
      <c r="WUJ74" s="262"/>
      <c r="WUK74" s="262"/>
      <c r="WUL74" s="262"/>
      <c r="WUM74" s="350"/>
      <c r="WUN74" s="262"/>
      <c r="WUO74" s="262"/>
      <c r="WUP74" s="262"/>
      <c r="WUQ74" s="262"/>
      <c r="WUR74" s="262"/>
      <c r="WUS74" s="262"/>
      <c r="WUT74" s="262"/>
      <c r="WUU74" s="262"/>
      <c r="WUV74" s="262"/>
      <c r="WUW74" s="1740"/>
      <c r="WUX74" s="1740"/>
      <c r="WUY74" s="1740"/>
      <c r="WUZ74" s="349"/>
      <c r="WVA74" s="262"/>
      <c r="WVB74" s="262"/>
      <c r="WVC74" s="262"/>
      <c r="WVD74" s="350"/>
      <c r="WVE74" s="262"/>
      <c r="WVF74" s="262"/>
      <c r="WVG74" s="262"/>
      <c r="WVH74" s="262"/>
      <c r="WVI74" s="262"/>
      <c r="WVJ74" s="262"/>
      <c r="WVK74" s="262"/>
      <c r="WVL74" s="262"/>
      <c r="WVM74" s="262"/>
      <c r="WVN74" s="1740"/>
      <c r="WVO74" s="1740"/>
      <c r="WVP74" s="1740"/>
      <c r="WVQ74" s="349"/>
      <c r="WVR74" s="262"/>
      <c r="WVS74" s="262"/>
      <c r="WVT74" s="262"/>
      <c r="WVU74" s="350"/>
      <c r="WVV74" s="262"/>
      <c r="WVW74" s="262"/>
      <c r="WVX74" s="262"/>
      <c r="WVY74" s="262"/>
      <c r="WVZ74" s="262"/>
      <c r="WWA74" s="262"/>
      <c r="WWB74" s="262"/>
      <c r="WWC74" s="262"/>
      <c r="WWD74" s="262"/>
      <c r="WWE74" s="1740"/>
      <c r="WWF74" s="1740"/>
      <c r="WWG74" s="1740"/>
      <c r="WWH74" s="349"/>
      <c r="WWI74" s="262"/>
      <c r="WWJ74" s="262"/>
      <c r="WWK74" s="262"/>
      <c r="WWL74" s="350"/>
      <c r="WWM74" s="262"/>
      <c r="WWN74" s="262"/>
      <c r="WWO74" s="262"/>
      <c r="WWP74" s="262"/>
      <c r="WWQ74" s="262"/>
      <c r="WWR74" s="262"/>
      <c r="WWS74" s="262"/>
      <c r="WWT74" s="262"/>
      <c r="WWU74" s="262"/>
      <c r="WWV74" s="1740"/>
      <c r="WWW74" s="1740"/>
      <c r="WWX74" s="1740"/>
      <c r="WWY74" s="349"/>
      <c r="WWZ74" s="262"/>
      <c r="WXA74" s="262"/>
      <c r="WXB74" s="262"/>
      <c r="WXC74" s="350"/>
      <c r="WXD74" s="262"/>
      <c r="WXE74" s="262"/>
      <c r="WXF74" s="262"/>
      <c r="WXG74" s="262"/>
      <c r="WXH74" s="262"/>
      <c r="WXI74" s="262"/>
      <c r="WXJ74" s="262"/>
      <c r="WXK74" s="262"/>
      <c r="WXL74" s="262"/>
      <c r="WXM74" s="1740"/>
      <c r="WXN74" s="1740"/>
      <c r="WXO74" s="1740"/>
      <c r="WXP74" s="349"/>
      <c r="WXQ74" s="262"/>
      <c r="WXR74" s="262"/>
      <c r="WXS74" s="262"/>
      <c r="WXT74" s="350"/>
      <c r="WXU74" s="262"/>
      <c r="WXV74" s="262"/>
      <c r="WXW74" s="262"/>
      <c r="WXX74" s="262"/>
      <c r="WXY74" s="262"/>
      <c r="WXZ74" s="262"/>
      <c r="WYA74" s="262"/>
      <c r="WYB74" s="262"/>
      <c r="WYC74" s="262"/>
      <c r="WYD74" s="1740"/>
      <c r="WYE74" s="1740"/>
      <c r="WYF74" s="1740"/>
      <c r="WYG74" s="349"/>
      <c r="WYH74" s="262"/>
      <c r="WYI74" s="262"/>
      <c r="WYJ74" s="262"/>
      <c r="WYK74" s="350"/>
      <c r="WYL74" s="262"/>
      <c r="WYM74" s="262"/>
      <c r="WYN74" s="262"/>
      <c r="WYO74" s="262"/>
      <c r="WYP74" s="262"/>
      <c r="WYQ74" s="262"/>
      <c r="WYR74" s="262"/>
      <c r="WYS74" s="262"/>
      <c r="WYT74" s="262"/>
      <c r="WYU74" s="1740"/>
      <c r="WYV74" s="1740"/>
      <c r="WYW74" s="1740"/>
      <c r="WYX74" s="349"/>
      <c r="WYY74" s="262"/>
      <c r="WYZ74" s="262"/>
      <c r="WZA74" s="262"/>
      <c r="WZB74" s="350"/>
      <c r="WZC74" s="262"/>
      <c r="WZD74" s="262"/>
      <c r="WZE74" s="262"/>
      <c r="WZF74" s="262"/>
      <c r="WZG74" s="262"/>
      <c r="WZH74" s="262"/>
      <c r="WZI74" s="262"/>
      <c r="WZJ74" s="262"/>
      <c r="WZK74" s="262"/>
      <c r="WZL74" s="1740"/>
      <c r="WZM74" s="1740"/>
      <c r="WZN74" s="1740"/>
      <c r="WZO74" s="349"/>
      <c r="WZP74" s="262"/>
      <c r="WZQ74" s="262"/>
      <c r="WZR74" s="262"/>
      <c r="WZS74" s="350"/>
      <c r="WZT74" s="262"/>
      <c r="WZU74" s="262"/>
      <c r="WZV74" s="262"/>
      <c r="WZW74" s="262"/>
      <c r="WZX74" s="262"/>
      <c r="WZY74" s="262"/>
      <c r="WZZ74" s="262"/>
      <c r="XAA74" s="262"/>
      <c r="XAB74" s="262"/>
      <c r="XAC74" s="1740"/>
      <c r="XAD74" s="1740"/>
      <c r="XAE74" s="1740"/>
      <c r="XAF74" s="349"/>
      <c r="XAG74" s="262"/>
      <c r="XAH74" s="262"/>
      <c r="XAI74" s="262"/>
      <c r="XAJ74" s="350"/>
      <c r="XAK74" s="262"/>
      <c r="XAL74" s="262"/>
      <c r="XAM74" s="262"/>
      <c r="XAN74" s="262"/>
      <c r="XAO74" s="262"/>
      <c r="XAP74" s="262"/>
      <c r="XAQ74" s="262"/>
      <c r="XAR74" s="262"/>
      <c r="XAS74" s="262"/>
      <c r="XAT74" s="1740"/>
      <c r="XAU74" s="1740"/>
      <c r="XAV74" s="1740"/>
      <c r="XAW74" s="349"/>
      <c r="XAX74" s="262"/>
      <c r="XAY74" s="262"/>
      <c r="XAZ74" s="262"/>
      <c r="XBA74" s="350"/>
      <c r="XBB74" s="262"/>
      <c r="XBC74" s="262"/>
      <c r="XBD74" s="262"/>
      <c r="XBE74" s="262"/>
      <c r="XBF74" s="262"/>
      <c r="XBG74" s="262"/>
      <c r="XBH74" s="262"/>
      <c r="XBI74" s="262"/>
      <c r="XBJ74" s="262"/>
      <c r="XBK74" s="1740"/>
      <c r="XBL74" s="1740"/>
      <c r="XBM74" s="1740"/>
      <c r="XBN74" s="349"/>
      <c r="XBO74" s="262"/>
      <c r="XBP74" s="262"/>
      <c r="XBQ74" s="262"/>
      <c r="XBR74" s="350"/>
      <c r="XBS74" s="262"/>
      <c r="XBT74" s="262"/>
      <c r="XBU74" s="262"/>
      <c r="XBV74" s="262"/>
      <c r="XBW74" s="262"/>
      <c r="XBX74" s="262"/>
      <c r="XBY74" s="262"/>
      <c r="XBZ74" s="262"/>
      <c r="XCA74" s="262"/>
      <c r="XCB74" s="1740"/>
      <c r="XCC74" s="1740"/>
      <c r="XCD74" s="1740"/>
      <c r="XCE74" s="349"/>
      <c r="XCF74" s="262"/>
      <c r="XCG74" s="262"/>
      <c r="XCH74" s="262"/>
      <c r="XCI74" s="350"/>
      <c r="XCJ74" s="262"/>
      <c r="XCK74" s="262"/>
      <c r="XCL74" s="262"/>
      <c r="XCM74" s="262"/>
      <c r="XCN74" s="262"/>
      <c r="XCO74" s="262"/>
      <c r="XCP74" s="262"/>
      <c r="XCQ74" s="262"/>
      <c r="XCR74" s="262"/>
      <c r="XCS74" s="1740"/>
      <c r="XCT74" s="1740"/>
      <c r="XCU74" s="1740"/>
      <c r="XCV74" s="349"/>
      <c r="XCW74" s="262"/>
      <c r="XCX74" s="262"/>
      <c r="XCY74" s="262"/>
      <c r="XCZ74" s="350"/>
      <c r="XDA74" s="262"/>
      <c r="XDB74" s="262"/>
      <c r="XDC74" s="262"/>
      <c r="XDD74" s="262"/>
      <c r="XDE74" s="262"/>
      <c r="XDF74" s="262"/>
      <c r="XDG74" s="262"/>
      <c r="XDH74" s="262"/>
      <c r="XDI74" s="262"/>
      <c r="XDJ74" s="1740"/>
      <c r="XDK74" s="1740"/>
      <c r="XDL74" s="1740"/>
      <c r="XDM74" s="349"/>
      <c r="XDN74" s="262"/>
      <c r="XDO74" s="262"/>
      <c r="XDP74" s="262"/>
      <c r="XDQ74" s="350"/>
      <c r="XDR74" s="262"/>
      <c r="XDS74" s="262"/>
      <c r="XDT74" s="262"/>
      <c r="XDU74" s="262"/>
      <c r="XDV74" s="262"/>
      <c r="XDW74" s="262"/>
      <c r="XDX74" s="262"/>
      <c r="XDY74" s="262"/>
      <c r="XDZ74" s="262"/>
      <c r="XEA74" s="1740"/>
      <c r="XEB74" s="1740"/>
      <c r="XEC74" s="1740"/>
      <c r="XED74" s="349"/>
      <c r="XEE74" s="262"/>
      <c r="XEF74" s="262"/>
      <c r="XEG74" s="262"/>
      <c r="XEH74" s="350"/>
      <c r="XEI74" s="262"/>
      <c r="XEJ74" s="262"/>
      <c r="XEK74" s="262"/>
      <c r="XEL74" s="262"/>
      <c r="XEM74" s="262"/>
      <c r="XEN74" s="262"/>
      <c r="XEO74" s="262"/>
      <c r="XEP74" s="262"/>
      <c r="XEQ74" s="262"/>
      <c r="XER74" s="1740"/>
      <c r="XES74" s="1740"/>
      <c r="XET74" s="1740"/>
      <c r="XEU74" s="349"/>
      <c r="XEV74" s="262"/>
      <c r="XEW74" s="262"/>
      <c r="XEX74" s="262"/>
      <c r="XEY74" s="350"/>
      <c r="XEZ74" s="262"/>
      <c r="XFA74" s="262"/>
      <c r="XFB74" s="262"/>
      <c r="XFC74" s="262"/>
    </row>
    <row r="75" spans="1:16383" s="32" customFormat="1" x14ac:dyDescent="0.2">
      <c r="A75" s="301" t="s">
        <v>134</v>
      </c>
      <c r="B75" s="1748" t="s">
        <v>158</v>
      </c>
      <c r="C75" s="1748"/>
      <c r="D75" s="948"/>
      <c r="E75" s="1153">
        <f t="shared" si="27"/>
        <v>0</v>
      </c>
      <c r="F75" s="259">
        <f t="shared" ref="F75" si="44">+J75+M75+P75</f>
        <v>0</v>
      </c>
      <c r="G75" s="259">
        <f t="shared" ref="G75" si="45">+K75+N75+Q75</f>
        <v>0</v>
      </c>
      <c r="H75" s="463"/>
      <c r="I75" s="1153"/>
      <c r="J75" s="259"/>
      <c r="K75" s="259"/>
      <c r="L75" s="1155">
        <f>+'6.b. mell. Óvoda'!E82</f>
        <v>0</v>
      </c>
      <c r="M75" s="948">
        <f>+'6.b. mell. Óvoda'!F82</f>
        <v>0</v>
      </c>
      <c r="N75" s="949">
        <f>+'6.b. mell. Óvoda'!G82</f>
        <v>0</v>
      </c>
      <c r="O75" s="403"/>
      <c r="P75" s="403"/>
      <c r="Q75" s="403"/>
    </row>
    <row r="76" spans="1:16383" hidden="1" x14ac:dyDescent="0.2">
      <c r="A76" s="1743"/>
      <c r="B76" s="1744"/>
      <c r="C76" s="1744"/>
      <c r="D76" s="946"/>
      <c r="E76" s="1152"/>
      <c r="F76" s="263"/>
      <c r="G76" s="263"/>
      <c r="H76" s="463" t="e">
        <f t="shared" si="28"/>
        <v>#DIV/0!</v>
      </c>
      <c r="I76" s="1152"/>
      <c r="J76" s="263"/>
      <c r="K76" s="263"/>
      <c r="L76" s="1154"/>
      <c r="M76" s="946"/>
      <c r="N76" s="947"/>
      <c r="O76" s="262"/>
      <c r="P76" s="262"/>
      <c r="Q76" s="262"/>
      <c r="R76" s="1740"/>
      <c r="S76" s="1740"/>
      <c r="T76" s="1740"/>
      <c r="U76" s="349"/>
      <c r="V76" s="262"/>
      <c r="W76" s="262"/>
      <c r="X76" s="262"/>
      <c r="Y76" s="350"/>
      <c r="Z76" s="262"/>
      <c r="AA76" s="262"/>
      <c r="AB76" s="262"/>
      <c r="AC76" s="262"/>
      <c r="AD76" s="262"/>
      <c r="AE76" s="262"/>
      <c r="AF76" s="262"/>
      <c r="AG76" s="262"/>
      <c r="AH76" s="262"/>
      <c r="AI76" s="1740"/>
      <c r="AJ76" s="1740"/>
      <c r="AK76" s="1740"/>
      <c r="AL76" s="349"/>
      <c r="AM76" s="262"/>
      <c r="AN76" s="262"/>
      <c r="AO76" s="262"/>
      <c r="AP76" s="350"/>
      <c r="AQ76" s="262"/>
      <c r="AR76" s="262"/>
      <c r="AS76" s="262"/>
      <c r="AT76" s="262"/>
      <c r="AU76" s="262"/>
      <c r="AV76" s="262"/>
      <c r="AW76" s="262"/>
      <c r="AX76" s="262"/>
      <c r="AY76" s="262"/>
      <c r="AZ76" s="1740"/>
      <c r="BA76" s="1740"/>
      <c r="BB76" s="1740"/>
      <c r="BC76" s="349"/>
      <c r="BD76" s="262"/>
      <c r="BE76" s="262"/>
      <c r="BF76" s="262"/>
      <c r="BG76" s="350"/>
      <c r="BH76" s="262"/>
      <c r="BI76" s="262"/>
      <c r="BJ76" s="262"/>
      <c r="BK76" s="262"/>
      <c r="BL76" s="262"/>
      <c r="BM76" s="262"/>
      <c r="BN76" s="262"/>
      <c r="BO76" s="262"/>
      <c r="BP76" s="262"/>
      <c r="BQ76" s="1740"/>
      <c r="BR76" s="1740"/>
      <c r="BS76" s="1740"/>
      <c r="BT76" s="349"/>
      <c r="BU76" s="262"/>
      <c r="BV76" s="262"/>
      <c r="BW76" s="262"/>
      <c r="BX76" s="350"/>
      <c r="BY76" s="262"/>
      <c r="BZ76" s="262"/>
      <c r="CA76" s="262"/>
      <c r="CB76" s="262"/>
      <c r="CC76" s="262"/>
      <c r="CD76" s="262"/>
      <c r="CE76" s="262"/>
      <c r="CF76" s="262"/>
      <c r="CG76" s="262"/>
      <c r="CH76" s="1740"/>
      <c r="CI76" s="1740"/>
      <c r="CJ76" s="1740"/>
      <c r="CK76" s="349"/>
      <c r="CL76" s="262"/>
      <c r="CM76" s="262"/>
      <c r="CN76" s="262"/>
      <c r="CO76" s="350"/>
      <c r="CP76" s="262"/>
      <c r="CQ76" s="262"/>
      <c r="CR76" s="262"/>
      <c r="CS76" s="262"/>
      <c r="CT76" s="262"/>
      <c r="CU76" s="262"/>
      <c r="CV76" s="262"/>
      <c r="CW76" s="262"/>
      <c r="CX76" s="262"/>
      <c r="CY76" s="1740"/>
      <c r="CZ76" s="1740"/>
      <c r="DA76" s="1740"/>
      <c r="DB76" s="349"/>
      <c r="DC76" s="262"/>
      <c r="DD76" s="262"/>
      <c r="DE76" s="262"/>
      <c r="DF76" s="350"/>
      <c r="DG76" s="262"/>
      <c r="DH76" s="262"/>
      <c r="DI76" s="262"/>
      <c r="DJ76" s="262"/>
      <c r="DK76" s="262"/>
      <c r="DL76" s="262"/>
      <c r="DM76" s="262"/>
      <c r="DN76" s="262"/>
      <c r="DO76" s="262"/>
      <c r="DP76" s="1740"/>
      <c r="DQ76" s="1740"/>
      <c r="DR76" s="1740"/>
      <c r="DS76" s="349"/>
      <c r="DT76" s="262"/>
      <c r="DU76" s="262"/>
      <c r="DV76" s="262"/>
      <c r="DW76" s="350"/>
      <c r="DX76" s="262"/>
      <c r="DY76" s="262"/>
      <c r="DZ76" s="262"/>
      <c r="EA76" s="262"/>
      <c r="EB76" s="262"/>
      <c r="EC76" s="262"/>
      <c r="ED76" s="262"/>
      <c r="EE76" s="262"/>
      <c r="EF76" s="262"/>
      <c r="EG76" s="1740"/>
      <c r="EH76" s="1740"/>
      <c r="EI76" s="1740"/>
      <c r="EJ76" s="349"/>
      <c r="EK76" s="262"/>
      <c r="EL76" s="262"/>
      <c r="EM76" s="262"/>
      <c r="EN76" s="350"/>
      <c r="EO76" s="262"/>
      <c r="EP76" s="262"/>
      <c r="EQ76" s="262"/>
      <c r="ER76" s="262"/>
      <c r="ES76" s="262"/>
      <c r="ET76" s="262"/>
      <c r="EU76" s="262"/>
      <c r="EV76" s="262"/>
      <c r="EW76" s="262"/>
      <c r="EX76" s="1740"/>
      <c r="EY76" s="1740"/>
      <c r="EZ76" s="1740"/>
      <c r="FA76" s="349"/>
      <c r="FB76" s="262"/>
      <c r="FC76" s="262"/>
      <c r="FD76" s="262"/>
      <c r="FE76" s="350"/>
      <c r="FF76" s="262"/>
      <c r="FG76" s="262"/>
      <c r="FH76" s="262"/>
      <c r="FI76" s="262"/>
      <c r="FJ76" s="262"/>
      <c r="FK76" s="262"/>
      <c r="FL76" s="262"/>
      <c r="FM76" s="262"/>
      <c r="FN76" s="262"/>
      <c r="FO76" s="1740"/>
      <c r="FP76" s="1740"/>
      <c r="FQ76" s="1740"/>
      <c r="FR76" s="349"/>
      <c r="FS76" s="262"/>
      <c r="FT76" s="262"/>
      <c r="FU76" s="262"/>
      <c r="FV76" s="350"/>
      <c r="FW76" s="262"/>
      <c r="FX76" s="262"/>
      <c r="FY76" s="262"/>
      <c r="FZ76" s="262"/>
      <c r="GA76" s="262"/>
      <c r="GB76" s="262"/>
      <c r="GC76" s="262"/>
      <c r="GD76" s="262"/>
      <c r="GE76" s="262"/>
      <c r="GF76" s="1740"/>
      <c r="GG76" s="1740"/>
      <c r="GH76" s="1740"/>
      <c r="GI76" s="349"/>
      <c r="GJ76" s="262"/>
      <c r="GK76" s="262"/>
      <c r="GL76" s="262"/>
      <c r="GM76" s="350"/>
      <c r="GN76" s="262"/>
      <c r="GO76" s="262"/>
      <c r="GP76" s="262"/>
      <c r="GQ76" s="262"/>
      <c r="GR76" s="262"/>
      <c r="GS76" s="262"/>
      <c r="GT76" s="262"/>
      <c r="GU76" s="262"/>
      <c r="GV76" s="262"/>
      <c r="GW76" s="1740"/>
      <c r="GX76" s="1740"/>
      <c r="GY76" s="1740"/>
      <c r="GZ76" s="349"/>
      <c r="HA76" s="262"/>
      <c r="HB76" s="262"/>
      <c r="HC76" s="262"/>
      <c r="HD76" s="350"/>
      <c r="HE76" s="262"/>
      <c r="HF76" s="262"/>
      <c r="HG76" s="262"/>
      <c r="HH76" s="262"/>
      <c r="HI76" s="262"/>
      <c r="HJ76" s="262"/>
      <c r="HK76" s="262"/>
      <c r="HL76" s="262"/>
      <c r="HM76" s="262"/>
      <c r="HN76" s="1740"/>
      <c r="HO76" s="1740"/>
      <c r="HP76" s="1740"/>
      <c r="HQ76" s="349"/>
      <c r="HR76" s="262"/>
      <c r="HS76" s="262"/>
      <c r="HT76" s="262"/>
      <c r="HU76" s="350"/>
      <c r="HV76" s="262"/>
      <c r="HW76" s="262"/>
      <c r="HX76" s="262"/>
      <c r="HY76" s="262"/>
      <c r="HZ76" s="262"/>
      <c r="IA76" s="262"/>
      <c r="IB76" s="262"/>
      <c r="IC76" s="262"/>
      <c r="ID76" s="262"/>
      <c r="IE76" s="1740"/>
      <c r="IF76" s="1740"/>
      <c r="IG76" s="1740"/>
      <c r="IH76" s="349"/>
      <c r="II76" s="262"/>
      <c r="IJ76" s="262"/>
      <c r="IK76" s="262"/>
      <c r="IL76" s="350"/>
      <c r="IM76" s="262"/>
      <c r="IN76" s="262"/>
      <c r="IO76" s="262"/>
      <c r="IP76" s="262"/>
      <c r="IQ76" s="262"/>
      <c r="IR76" s="262"/>
      <c r="IS76" s="262"/>
      <c r="IT76" s="262"/>
      <c r="IU76" s="262"/>
      <c r="IV76" s="1740"/>
      <c r="IW76" s="1740"/>
      <c r="IX76" s="1740"/>
      <c r="IY76" s="349"/>
      <c r="IZ76" s="262"/>
      <c r="JA76" s="262"/>
      <c r="JB76" s="262"/>
      <c r="JC76" s="350"/>
      <c r="JD76" s="262"/>
      <c r="JE76" s="262"/>
      <c r="JF76" s="262"/>
      <c r="JG76" s="262"/>
      <c r="JH76" s="262"/>
      <c r="JI76" s="262"/>
      <c r="JJ76" s="262"/>
      <c r="JK76" s="262"/>
      <c r="JL76" s="262"/>
      <c r="JM76" s="1740"/>
      <c r="JN76" s="1740"/>
      <c r="JO76" s="1740"/>
      <c r="JP76" s="349"/>
      <c r="JQ76" s="262"/>
      <c r="JR76" s="262"/>
      <c r="JS76" s="262"/>
      <c r="JT76" s="350"/>
      <c r="JU76" s="262"/>
      <c r="JV76" s="262"/>
      <c r="JW76" s="262"/>
      <c r="JX76" s="262"/>
      <c r="JY76" s="262"/>
      <c r="JZ76" s="262"/>
      <c r="KA76" s="262"/>
      <c r="KB76" s="262"/>
      <c r="KC76" s="262"/>
      <c r="KD76" s="1740"/>
      <c r="KE76" s="1740"/>
      <c r="KF76" s="1740"/>
      <c r="KG76" s="349"/>
      <c r="KH76" s="262"/>
      <c r="KI76" s="262"/>
      <c r="KJ76" s="262"/>
      <c r="KK76" s="350"/>
      <c r="KL76" s="262"/>
      <c r="KM76" s="262"/>
      <c r="KN76" s="262"/>
      <c r="KO76" s="262"/>
      <c r="KP76" s="262"/>
      <c r="KQ76" s="262"/>
      <c r="KR76" s="262"/>
      <c r="KS76" s="262"/>
      <c r="KT76" s="262"/>
      <c r="KU76" s="1740"/>
      <c r="KV76" s="1740"/>
      <c r="KW76" s="1740"/>
      <c r="KX76" s="349"/>
      <c r="KY76" s="262"/>
      <c r="KZ76" s="262"/>
      <c r="LA76" s="262"/>
      <c r="LB76" s="350"/>
      <c r="LC76" s="262"/>
      <c r="LD76" s="262"/>
      <c r="LE76" s="262"/>
      <c r="LF76" s="262"/>
      <c r="LG76" s="262"/>
      <c r="LH76" s="262"/>
      <c r="LI76" s="262"/>
      <c r="LJ76" s="262"/>
      <c r="LK76" s="262"/>
      <c r="LL76" s="1740"/>
      <c r="LM76" s="1740"/>
      <c r="LN76" s="1740"/>
      <c r="LO76" s="349"/>
      <c r="LP76" s="262"/>
      <c r="LQ76" s="262"/>
      <c r="LR76" s="262"/>
      <c r="LS76" s="350"/>
      <c r="LT76" s="262"/>
      <c r="LU76" s="262"/>
      <c r="LV76" s="262"/>
      <c r="LW76" s="262"/>
      <c r="LX76" s="262"/>
      <c r="LY76" s="262"/>
      <c r="LZ76" s="262"/>
      <c r="MA76" s="262"/>
      <c r="MB76" s="262"/>
      <c r="MC76" s="1740"/>
      <c r="MD76" s="1740"/>
      <c r="ME76" s="1740"/>
      <c r="MF76" s="349"/>
      <c r="MG76" s="262"/>
      <c r="MH76" s="262"/>
      <c r="MI76" s="262"/>
      <c r="MJ76" s="350"/>
      <c r="MK76" s="262"/>
      <c r="ML76" s="262"/>
      <c r="MM76" s="262"/>
      <c r="MN76" s="262"/>
      <c r="MO76" s="262"/>
      <c r="MP76" s="262"/>
      <c r="MQ76" s="262"/>
      <c r="MR76" s="262"/>
      <c r="MS76" s="262"/>
      <c r="MT76" s="1740"/>
      <c r="MU76" s="1740"/>
      <c r="MV76" s="1740"/>
      <c r="MW76" s="349"/>
      <c r="MX76" s="262"/>
      <c r="MY76" s="262"/>
      <c r="MZ76" s="262"/>
      <c r="NA76" s="350"/>
      <c r="NB76" s="262"/>
      <c r="NC76" s="262"/>
      <c r="ND76" s="262"/>
      <c r="NE76" s="262"/>
      <c r="NF76" s="262"/>
      <c r="NG76" s="262"/>
      <c r="NH76" s="262"/>
      <c r="NI76" s="262"/>
      <c r="NJ76" s="262"/>
      <c r="NK76" s="1740"/>
      <c r="NL76" s="1740"/>
      <c r="NM76" s="1740"/>
      <c r="NN76" s="349"/>
      <c r="NO76" s="262"/>
      <c r="NP76" s="262"/>
      <c r="NQ76" s="262"/>
      <c r="NR76" s="350"/>
      <c r="NS76" s="262"/>
      <c r="NT76" s="262"/>
      <c r="NU76" s="262"/>
      <c r="NV76" s="262"/>
      <c r="NW76" s="262"/>
      <c r="NX76" s="262"/>
      <c r="NY76" s="262"/>
      <c r="NZ76" s="262"/>
      <c r="OA76" s="262"/>
      <c r="OB76" s="1740"/>
      <c r="OC76" s="1740"/>
      <c r="OD76" s="1740"/>
      <c r="OE76" s="349"/>
      <c r="OF76" s="262"/>
      <c r="OG76" s="262"/>
      <c r="OH76" s="262"/>
      <c r="OI76" s="350"/>
      <c r="OJ76" s="262"/>
      <c r="OK76" s="262"/>
      <c r="OL76" s="262"/>
      <c r="OM76" s="262"/>
      <c r="ON76" s="262"/>
      <c r="OO76" s="262"/>
      <c r="OP76" s="262"/>
      <c r="OQ76" s="262"/>
      <c r="OR76" s="262"/>
      <c r="OS76" s="1740"/>
      <c r="OT76" s="1740"/>
      <c r="OU76" s="1740"/>
      <c r="OV76" s="349"/>
      <c r="OW76" s="262"/>
      <c r="OX76" s="262"/>
      <c r="OY76" s="262"/>
      <c r="OZ76" s="350"/>
      <c r="PA76" s="262"/>
      <c r="PB76" s="262"/>
      <c r="PC76" s="262"/>
      <c r="PD76" s="262"/>
      <c r="PE76" s="262"/>
      <c r="PF76" s="262"/>
      <c r="PG76" s="262"/>
      <c r="PH76" s="262"/>
      <c r="PI76" s="262"/>
      <c r="PJ76" s="1740"/>
      <c r="PK76" s="1740"/>
      <c r="PL76" s="1740"/>
      <c r="PM76" s="349"/>
      <c r="PN76" s="262"/>
      <c r="PO76" s="262"/>
      <c r="PP76" s="262"/>
      <c r="PQ76" s="350"/>
      <c r="PR76" s="262"/>
      <c r="PS76" s="262"/>
      <c r="PT76" s="262"/>
      <c r="PU76" s="262"/>
      <c r="PV76" s="262"/>
      <c r="PW76" s="262"/>
      <c r="PX76" s="262"/>
      <c r="PY76" s="262"/>
      <c r="PZ76" s="262"/>
      <c r="QA76" s="1740"/>
      <c r="QB76" s="1740"/>
      <c r="QC76" s="1740"/>
      <c r="QD76" s="349"/>
      <c r="QE76" s="262"/>
      <c r="QF76" s="262"/>
      <c r="QG76" s="262"/>
      <c r="QH76" s="350"/>
      <c r="QI76" s="262"/>
      <c r="QJ76" s="262"/>
      <c r="QK76" s="262"/>
      <c r="QL76" s="262"/>
      <c r="QM76" s="262"/>
      <c r="QN76" s="262"/>
      <c r="QO76" s="262"/>
      <c r="QP76" s="262"/>
      <c r="QQ76" s="262"/>
      <c r="QR76" s="1740"/>
      <c r="QS76" s="1740"/>
      <c r="QT76" s="1740"/>
      <c r="QU76" s="349"/>
      <c r="QV76" s="262"/>
      <c r="QW76" s="262"/>
      <c r="QX76" s="262"/>
      <c r="QY76" s="350"/>
      <c r="QZ76" s="262"/>
      <c r="RA76" s="262"/>
      <c r="RB76" s="262"/>
      <c r="RC76" s="262"/>
      <c r="RD76" s="262"/>
      <c r="RE76" s="262"/>
      <c r="RF76" s="262"/>
      <c r="RG76" s="262"/>
      <c r="RH76" s="262"/>
      <c r="RI76" s="1740"/>
      <c r="RJ76" s="1740"/>
      <c r="RK76" s="1740"/>
      <c r="RL76" s="349"/>
      <c r="RM76" s="262"/>
      <c r="RN76" s="262"/>
      <c r="RO76" s="262"/>
      <c r="RP76" s="350"/>
      <c r="RQ76" s="262"/>
      <c r="RR76" s="262"/>
      <c r="RS76" s="262"/>
      <c r="RT76" s="262"/>
      <c r="RU76" s="262"/>
      <c r="RV76" s="262"/>
      <c r="RW76" s="262"/>
      <c r="RX76" s="262"/>
      <c r="RY76" s="262"/>
      <c r="RZ76" s="1740"/>
      <c r="SA76" s="1740"/>
      <c r="SB76" s="1740"/>
      <c r="SC76" s="349"/>
      <c r="SD76" s="262"/>
      <c r="SE76" s="262"/>
      <c r="SF76" s="262"/>
      <c r="SG76" s="350"/>
      <c r="SH76" s="262"/>
      <c r="SI76" s="262"/>
      <c r="SJ76" s="262"/>
      <c r="SK76" s="262"/>
      <c r="SL76" s="262"/>
      <c r="SM76" s="262"/>
      <c r="SN76" s="262"/>
      <c r="SO76" s="262"/>
      <c r="SP76" s="262"/>
      <c r="SQ76" s="1740"/>
      <c r="SR76" s="1740"/>
      <c r="SS76" s="1740"/>
      <c r="ST76" s="349"/>
      <c r="SU76" s="262"/>
      <c r="SV76" s="262"/>
      <c r="SW76" s="262"/>
      <c r="SX76" s="350"/>
      <c r="SY76" s="262"/>
      <c r="SZ76" s="262"/>
      <c r="TA76" s="262"/>
      <c r="TB76" s="262"/>
      <c r="TC76" s="262"/>
      <c r="TD76" s="262"/>
      <c r="TE76" s="262"/>
      <c r="TF76" s="262"/>
      <c r="TG76" s="262"/>
      <c r="TH76" s="1740"/>
      <c r="TI76" s="1740"/>
      <c r="TJ76" s="1740"/>
      <c r="TK76" s="349"/>
      <c r="TL76" s="262"/>
      <c r="TM76" s="262"/>
      <c r="TN76" s="262"/>
      <c r="TO76" s="350"/>
      <c r="TP76" s="262"/>
      <c r="TQ76" s="262"/>
      <c r="TR76" s="262"/>
      <c r="TS76" s="262"/>
      <c r="TT76" s="262"/>
      <c r="TU76" s="262"/>
      <c r="TV76" s="262"/>
      <c r="TW76" s="262"/>
      <c r="TX76" s="262"/>
      <c r="TY76" s="1740"/>
      <c r="TZ76" s="1740"/>
      <c r="UA76" s="1740"/>
      <c r="UB76" s="349"/>
      <c r="UC76" s="262"/>
      <c r="UD76" s="262"/>
      <c r="UE76" s="262"/>
      <c r="UF76" s="350"/>
      <c r="UG76" s="262"/>
      <c r="UH76" s="262"/>
      <c r="UI76" s="262"/>
      <c r="UJ76" s="262"/>
      <c r="UK76" s="262"/>
      <c r="UL76" s="262"/>
      <c r="UM76" s="262"/>
      <c r="UN76" s="262"/>
      <c r="UO76" s="262"/>
      <c r="UP76" s="1740"/>
      <c r="UQ76" s="1740"/>
      <c r="UR76" s="1740"/>
      <c r="US76" s="349"/>
      <c r="UT76" s="262"/>
      <c r="UU76" s="262"/>
      <c r="UV76" s="262"/>
      <c r="UW76" s="350"/>
      <c r="UX76" s="262"/>
      <c r="UY76" s="262"/>
      <c r="UZ76" s="262"/>
      <c r="VA76" s="262"/>
      <c r="VB76" s="262"/>
      <c r="VC76" s="262"/>
      <c r="VD76" s="262"/>
      <c r="VE76" s="262"/>
      <c r="VF76" s="262"/>
      <c r="VG76" s="1740"/>
      <c r="VH76" s="1740"/>
      <c r="VI76" s="1740"/>
      <c r="VJ76" s="349"/>
      <c r="VK76" s="262"/>
      <c r="VL76" s="262"/>
      <c r="VM76" s="262"/>
      <c r="VN76" s="350"/>
      <c r="VO76" s="262"/>
      <c r="VP76" s="262"/>
      <c r="VQ76" s="262"/>
      <c r="VR76" s="262"/>
      <c r="VS76" s="262"/>
      <c r="VT76" s="262"/>
      <c r="VU76" s="262"/>
      <c r="VV76" s="262"/>
      <c r="VW76" s="262"/>
      <c r="VX76" s="1740"/>
      <c r="VY76" s="1740"/>
      <c r="VZ76" s="1740"/>
      <c r="WA76" s="349"/>
      <c r="WB76" s="262"/>
      <c r="WC76" s="262"/>
      <c r="WD76" s="262"/>
      <c r="WE76" s="350"/>
      <c r="WF76" s="262"/>
      <c r="WG76" s="262"/>
      <c r="WH76" s="262"/>
      <c r="WI76" s="262"/>
      <c r="WJ76" s="262"/>
      <c r="WK76" s="262"/>
      <c r="WL76" s="262"/>
      <c r="WM76" s="262"/>
      <c r="WN76" s="262"/>
      <c r="WO76" s="1740"/>
      <c r="WP76" s="1740"/>
      <c r="WQ76" s="1740"/>
      <c r="WR76" s="349"/>
      <c r="WS76" s="262"/>
      <c r="WT76" s="262"/>
      <c r="WU76" s="262"/>
      <c r="WV76" s="350"/>
      <c r="WW76" s="262"/>
      <c r="WX76" s="262"/>
      <c r="WY76" s="262"/>
      <c r="WZ76" s="262"/>
      <c r="XA76" s="262"/>
      <c r="XB76" s="262"/>
      <c r="XC76" s="262"/>
      <c r="XD76" s="262"/>
      <c r="XE76" s="262"/>
      <c r="XF76" s="1740"/>
      <c r="XG76" s="1740"/>
      <c r="XH76" s="1740"/>
      <c r="XI76" s="349"/>
      <c r="XJ76" s="262"/>
      <c r="XK76" s="262"/>
      <c r="XL76" s="262"/>
      <c r="XM76" s="350"/>
      <c r="XN76" s="262"/>
      <c r="XO76" s="262"/>
      <c r="XP76" s="262"/>
      <c r="XQ76" s="262"/>
      <c r="XR76" s="262"/>
      <c r="XS76" s="262"/>
      <c r="XT76" s="262"/>
      <c r="XU76" s="262"/>
      <c r="XV76" s="262"/>
      <c r="XW76" s="1740"/>
      <c r="XX76" s="1740"/>
      <c r="XY76" s="1740"/>
      <c r="XZ76" s="349"/>
      <c r="YA76" s="262"/>
      <c r="YB76" s="262"/>
      <c r="YC76" s="262"/>
      <c r="YD76" s="350"/>
      <c r="YE76" s="262"/>
      <c r="YF76" s="262"/>
      <c r="YG76" s="262"/>
      <c r="YH76" s="262"/>
      <c r="YI76" s="262"/>
      <c r="YJ76" s="262"/>
      <c r="YK76" s="262"/>
      <c r="YL76" s="262"/>
      <c r="YM76" s="262"/>
      <c r="YN76" s="1740"/>
      <c r="YO76" s="1740"/>
      <c r="YP76" s="1740"/>
      <c r="YQ76" s="349"/>
      <c r="YR76" s="262"/>
      <c r="YS76" s="262"/>
      <c r="YT76" s="262"/>
      <c r="YU76" s="350"/>
      <c r="YV76" s="262"/>
      <c r="YW76" s="262"/>
      <c r="YX76" s="262"/>
      <c r="YY76" s="262"/>
      <c r="YZ76" s="262"/>
      <c r="ZA76" s="262"/>
      <c r="ZB76" s="262"/>
      <c r="ZC76" s="262"/>
      <c r="ZD76" s="262"/>
      <c r="ZE76" s="1740"/>
      <c r="ZF76" s="1740"/>
      <c r="ZG76" s="1740"/>
      <c r="ZH76" s="349"/>
      <c r="ZI76" s="262"/>
      <c r="ZJ76" s="262"/>
      <c r="ZK76" s="262"/>
      <c r="ZL76" s="350"/>
      <c r="ZM76" s="262"/>
      <c r="ZN76" s="262"/>
      <c r="ZO76" s="262"/>
      <c r="ZP76" s="262"/>
      <c r="ZQ76" s="262"/>
      <c r="ZR76" s="262"/>
      <c r="ZS76" s="262"/>
      <c r="ZT76" s="262"/>
      <c r="ZU76" s="262"/>
      <c r="ZV76" s="1740"/>
      <c r="ZW76" s="1740"/>
      <c r="ZX76" s="1740"/>
      <c r="ZY76" s="349"/>
      <c r="ZZ76" s="262"/>
      <c r="AAA76" s="262"/>
      <c r="AAB76" s="262"/>
      <c r="AAC76" s="350"/>
      <c r="AAD76" s="262"/>
      <c r="AAE76" s="262"/>
      <c r="AAF76" s="262"/>
      <c r="AAG76" s="262"/>
      <c r="AAH76" s="262"/>
      <c r="AAI76" s="262"/>
      <c r="AAJ76" s="262"/>
      <c r="AAK76" s="262"/>
      <c r="AAL76" s="262"/>
      <c r="AAM76" s="1740"/>
      <c r="AAN76" s="1740"/>
      <c r="AAO76" s="1740"/>
      <c r="AAP76" s="349"/>
      <c r="AAQ76" s="262"/>
      <c r="AAR76" s="262"/>
      <c r="AAS76" s="262"/>
      <c r="AAT76" s="350"/>
      <c r="AAU76" s="262"/>
      <c r="AAV76" s="262"/>
      <c r="AAW76" s="262"/>
      <c r="AAX76" s="262"/>
      <c r="AAY76" s="262"/>
      <c r="AAZ76" s="262"/>
      <c r="ABA76" s="262"/>
      <c r="ABB76" s="262"/>
      <c r="ABC76" s="262"/>
      <c r="ABD76" s="1740"/>
      <c r="ABE76" s="1740"/>
      <c r="ABF76" s="1740"/>
      <c r="ABG76" s="349"/>
      <c r="ABH76" s="262"/>
      <c r="ABI76" s="262"/>
      <c r="ABJ76" s="262"/>
      <c r="ABK76" s="350"/>
      <c r="ABL76" s="262"/>
      <c r="ABM76" s="262"/>
      <c r="ABN76" s="262"/>
      <c r="ABO76" s="262"/>
      <c r="ABP76" s="262"/>
      <c r="ABQ76" s="262"/>
      <c r="ABR76" s="262"/>
      <c r="ABS76" s="262"/>
      <c r="ABT76" s="262"/>
      <c r="ABU76" s="1740"/>
      <c r="ABV76" s="1740"/>
      <c r="ABW76" s="1740"/>
      <c r="ABX76" s="349"/>
      <c r="ABY76" s="262"/>
      <c r="ABZ76" s="262"/>
      <c r="ACA76" s="262"/>
      <c r="ACB76" s="350"/>
      <c r="ACC76" s="262"/>
      <c r="ACD76" s="262"/>
      <c r="ACE76" s="262"/>
      <c r="ACF76" s="262"/>
      <c r="ACG76" s="262"/>
      <c r="ACH76" s="262"/>
      <c r="ACI76" s="262"/>
      <c r="ACJ76" s="262"/>
      <c r="ACK76" s="262"/>
      <c r="ACL76" s="1740"/>
      <c r="ACM76" s="1740"/>
      <c r="ACN76" s="1740"/>
      <c r="ACO76" s="349"/>
      <c r="ACP76" s="262"/>
      <c r="ACQ76" s="262"/>
      <c r="ACR76" s="262"/>
      <c r="ACS76" s="350"/>
      <c r="ACT76" s="262"/>
      <c r="ACU76" s="262"/>
      <c r="ACV76" s="262"/>
      <c r="ACW76" s="262"/>
      <c r="ACX76" s="262"/>
      <c r="ACY76" s="262"/>
      <c r="ACZ76" s="262"/>
      <c r="ADA76" s="262"/>
      <c r="ADB76" s="262"/>
      <c r="ADC76" s="1740"/>
      <c r="ADD76" s="1740"/>
      <c r="ADE76" s="1740"/>
      <c r="ADF76" s="349"/>
      <c r="ADG76" s="262"/>
      <c r="ADH76" s="262"/>
      <c r="ADI76" s="262"/>
      <c r="ADJ76" s="350"/>
      <c r="ADK76" s="262"/>
      <c r="ADL76" s="262"/>
      <c r="ADM76" s="262"/>
      <c r="ADN76" s="262"/>
      <c r="ADO76" s="262"/>
      <c r="ADP76" s="262"/>
      <c r="ADQ76" s="262"/>
      <c r="ADR76" s="262"/>
      <c r="ADS76" s="262"/>
      <c r="ADT76" s="1740"/>
      <c r="ADU76" s="1740"/>
      <c r="ADV76" s="1740"/>
      <c r="ADW76" s="349"/>
      <c r="ADX76" s="262"/>
      <c r="ADY76" s="262"/>
      <c r="ADZ76" s="262"/>
      <c r="AEA76" s="350"/>
      <c r="AEB76" s="262"/>
      <c r="AEC76" s="262"/>
      <c r="AED76" s="262"/>
      <c r="AEE76" s="262"/>
      <c r="AEF76" s="262"/>
      <c r="AEG76" s="262"/>
      <c r="AEH76" s="262"/>
      <c r="AEI76" s="262"/>
      <c r="AEJ76" s="262"/>
      <c r="AEK76" s="1740"/>
      <c r="AEL76" s="1740"/>
      <c r="AEM76" s="1740"/>
      <c r="AEN76" s="349"/>
      <c r="AEO76" s="262"/>
      <c r="AEP76" s="262"/>
      <c r="AEQ76" s="262"/>
      <c r="AER76" s="350"/>
      <c r="AES76" s="262"/>
      <c r="AET76" s="262"/>
      <c r="AEU76" s="262"/>
      <c r="AEV76" s="262"/>
      <c r="AEW76" s="262"/>
      <c r="AEX76" s="262"/>
      <c r="AEY76" s="262"/>
      <c r="AEZ76" s="262"/>
      <c r="AFA76" s="262"/>
      <c r="AFB76" s="1740"/>
      <c r="AFC76" s="1740"/>
      <c r="AFD76" s="1740"/>
      <c r="AFE76" s="349"/>
      <c r="AFF76" s="262"/>
      <c r="AFG76" s="262"/>
      <c r="AFH76" s="262"/>
      <c r="AFI76" s="350"/>
      <c r="AFJ76" s="262"/>
      <c r="AFK76" s="262"/>
      <c r="AFL76" s="262"/>
      <c r="AFM76" s="262"/>
      <c r="AFN76" s="262"/>
      <c r="AFO76" s="262"/>
      <c r="AFP76" s="262"/>
      <c r="AFQ76" s="262"/>
      <c r="AFR76" s="262"/>
      <c r="AFS76" s="1740"/>
      <c r="AFT76" s="1740"/>
      <c r="AFU76" s="1740"/>
      <c r="AFV76" s="349"/>
      <c r="AFW76" s="262"/>
      <c r="AFX76" s="262"/>
      <c r="AFY76" s="262"/>
      <c r="AFZ76" s="350"/>
      <c r="AGA76" s="262"/>
      <c r="AGB76" s="262"/>
      <c r="AGC76" s="262"/>
      <c r="AGD76" s="262"/>
      <c r="AGE76" s="262"/>
      <c r="AGF76" s="262"/>
      <c r="AGG76" s="262"/>
      <c r="AGH76" s="262"/>
      <c r="AGI76" s="262"/>
      <c r="AGJ76" s="1740"/>
      <c r="AGK76" s="1740"/>
      <c r="AGL76" s="1740"/>
      <c r="AGM76" s="349"/>
      <c r="AGN76" s="262"/>
      <c r="AGO76" s="262"/>
      <c r="AGP76" s="262"/>
      <c r="AGQ76" s="350"/>
      <c r="AGR76" s="262"/>
      <c r="AGS76" s="262"/>
      <c r="AGT76" s="262"/>
      <c r="AGU76" s="262"/>
      <c r="AGV76" s="262"/>
      <c r="AGW76" s="262"/>
      <c r="AGX76" s="262"/>
      <c r="AGY76" s="262"/>
      <c r="AGZ76" s="262"/>
      <c r="AHA76" s="1740"/>
      <c r="AHB76" s="1740"/>
      <c r="AHC76" s="1740"/>
      <c r="AHD76" s="349"/>
      <c r="AHE76" s="262"/>
      <c r="AHF76" s="262"/>
      <c r="AHG76" s="262"/>
      <c r="AHH76" s="350"/>
      <c r="AHI76" s="262"/>
      <c r="AHJ76" s="262"/>
      <c r="AHK76" s="262"/>
      <c r="AHL76" s="262"/>
      <c r="AHM76" s="262"/>
      <c r="AHN76" s="262"/>
      <c r="AHO76" s="262"/>
      <c r="AHP76" s="262"/>
      <c r="AHQ76" s="262"/>
      <c r="AHR76" s="1740"/>
      <c r="AHS76" s="1740"/>
      <c r="AHT76" s="1740"/>
      <c r="AHU76" s="349"/>
      <c r="AHV76" s="262"/>
      <c r="AHW76" s="262"/>
      <c r="AHX76" s="262"/>
      <c r="AHY76" s="350"/>
      <c r="AHZ76" s="262"/>
      <c r="AIA76" s="262"/>
      <c r="AIB76" s="262"/>
      <c r="AIC76" s="262"/>
      <c r="AID76" s="262"/>
      <c r="AIE76" s="262"/>
      <c r="AIF76" s="262"/>
      <c r="AIG76" s="262"/>
      <c r="AIH76" s="262"/>
      <c r="AII76" s="1740"/>
      <c r="AIJ76" s="1740"/>
      <c r="AIK76" s="1740"/>
      <c r="AIL76" s="349"/>
      <c r="AIM76" s="262"/>
      <c r="AIN76" s="262"/>
      <c r="AIO76" s="262"/>
      <c r="AIP76" s="350"/>
      <c r="AIQ76" s="262"/>
      <c r="AIR76" s="262"/>
      <c r="AIS76" s="262"/>
      <c r="AIT76" s="262"/>
      <c r="AIU76" s="262"/>
      <c r="AIV76" s="262"/>
      <c r="AIW76" s="262"/>
      <c r="AIX76" s="262"/>
      <c r="AIY76" s="262"/>
      <c r="AIZ76" s="1740"/>
      <c r="AJA76" s="1740"/>
      <c r="AJB76" s="1740"/>
      <c r="AJC76" s="349"/>
      <c r="AJD76" s="262"/>
      <c r="AJE76" s="262"/>
      <c r="AJF76" s="262"/>
      <c r="AJG76" s="350"/>
      <c r="AJH76" s="262"/>
      <c r="AJI76" s="262"/>
      <c r="AJJ76" s="262"/>
      <c r="AJK76" s="262"/>
      <c r="AJL76" s="262"/>
      <c r="AJM76" s="262"/>
      <c r="AJN76" s="262"/>
      <c r="AJO76" s="262"/>
      <c r="AJP76" s="262"/>
      <c r="AJQ76" s="1740"/>
      <c r="AJR76" s="1740"/>
      <c r="AJS76" s="1740"/>
      <c r="AJT76" s="349"/>
      <c r="AJU76" s="262"/>
      <c r="AJV76" s="262"/>
      <c r="AJW76" s="262"/>
      <c r="AJX76" s="350"/>
      <c r="AJY76" s="262"/>
      <c r="AJZ76" s="262"/>
      <c r="AKA76" s="262"/>
      <c r="AKB76" s="262"/>
      <c r="AKC76" s="262"/>
      <c r="AKD76" s="262"/>
      <c r="AKE76" s="262"/>
      <c r="AKF76" s="262"/>
      <c r="AKG76" s="262"/>
      <c r="AKH76" s="1740"/>
      <c r="AKI76" s="1740"/>
      <c r="AKJ76" s="1740"/>
      <c r="AKK76" s="349"/>
      <c r="AKL76" s="262"/>
      <c r="AKM76" s="262"/>
      <c r="AKN76" s="262"/>
      <c r="AKO76" s="350"/>
      <c r="AKP76" s="262"/>
      <c r="AKQ76" s="262"/>
      <c r="AKR76" s="262"/>
      <c r="AKS76" s="262"/>
      <c r="AKT76" s="262"/>
      <c r="AKU76" s="262"/>
      <c r="AKV76" s="262"/>
      <c r="AKW76" s="262"/>
      <c r="AKX76" s="262"/>
      <c r="AKY76" s="1740"/>
      <c r="AKZ76" s="1740"/>
      <c r="ALA76" s="1740"/>
      <c r="ALB76" s="349"/>
      <c r="ALC76" s="262"/>
      <c r="ALD76" s="262"/>
      <c r="ALE76" s="262"/>
      <c r="ALF76" s="350"/>
      <c r="ALG76" s="262"/>
      <c r="ALH76" s="262"/>
      <c r="ALI76" s="262"/>
      <c r="ALJ76" s="262"/>
      <c r="ALK76" s="262"/>
      <c r="ALL76" s="262"/>
      <c r="ALM76" s="262"/>
      <c r="ALN76" s="262"/>
      <c r="ALO76" s="262"/>
      <c r="ALP76" s="1740"/>
      <c r="ALQ76" s="1740"/>
      <c r="ALR76" s="1740"/>
      <c r="ALS76" s="349"/>
      <c r="ALT76" s="262"/>
      <c r="ALU76" s="262"/>
      <c r="ALV76" s="262"/>
      <c r="ALW76" s="350"/>
      <c r="ALX76" s="262"/>
      <c r="ALY76" s="262"/>
      <c r="ALZ76" s="262"/>
      <c r="AMA76" s="262"/>
      <c r="AMB76" s="262"/>
      <c r="AMC76" s="262"/>
      <c r="AMD76" s="262"/>
      <c r="AME76" s="262"/>
      <c r="AMF76" s="262"/>
      <c r="AMG76" s="1740"/>
      <c r="AMH76" s="1740"/>
      <c r="AMI76" s="1740"/>
      <c r="AMJ76" s="349"/>
      <c r="AMK76" s="262"/>
      <c r="AML76" s="262"/>
      <c r="AMM76" s="262"/>
      <c r="AMN76" s="350"/>
      <c r="AMO76" s="262"/>
      <c r="AMP76" s="262"/>
      <c r="AMQ76" s="262"/>
      <c r="AMR76" s="262"/>
      <c r="AMS76" s="262"/>
      <c r="AMT76" s="262"/>
      <c r="AMU76" s="262"/>
      <c r="AMV76" s="262"/>
      <c r="AMW76" s="262"/>
      <c r="AMX76" s="1740"/>
      <c r="AMY76" s="1740"/>
      <c r="AMZ76" s="1740"/>
      <c r="ANA76" s="349"/>
      <c r="ANB76" s="262"/>
      <c r="ANC76" s="262"/>
      <c r="AND76" s="262"/>
      <c r="ANE76" s="350"/>
      <c r="ANF76" s="262"/>
      <c r="ANG76" s="262"/>
      <c r="ANH76" s="262"/>
      <c r="ANI76" s="262"/>
      <c r="ANJ76" s="262"/>
      <c r="ANK76" s="262"/>
      <c r="ANL76" s="262"/>
      <c r="ANM76" s="262"/>
      <c r="ANN76" s="262"/>
      <c r="ANO76" s="1740"/>
      <c r="ANP76" s="1740"/>
      <c r="ANQ76" s="1740"/>
      <c r="ANR76" s="349"/>
      <c r="ANS76" s="262"/>
      <c r="ANT76" s="262"/>
      <c r="ANU76" s="262"/>
      <c r="ANV76" s="350"/>
      <c r="ANW76" s="262"/>
      <c r="ANX76" s="262"/>
      <c r="ANY76" s="262"/>
      <c r="ANZ76" s="262"/>
      <c r="AOA76" s="262"/>
      <c r="AOB76" s="262"/>
      <c r="AOC76" s="262"/>
      <c r="AOD76" s="262"/>
      <c r="AOE76" s="262"/>
      <c r="AOF76" s="1740"/>
      <c r="AOG76" s="1740"/>
      <c r="AOH76" s="1740"/>
      <c r="AOI76" s="349"/>
      <c r="AOJ76" s="262"/>
      <c r="AOK76" s="262"/>
      <c r="AOL76" s="262"/>
      <c r="AOM76" s="350"/>
      <c r="AON76" s="262"/>
      <c r="AOO76" s="262"/>
      <c r="AOP76" s="262"/>
      <c r="AOQ76" s="262"/>
      <c r="AOR76" s="262"/>
      <c r="AOS76" s="262"/>
      <c r="AOT76" s="262"/>
      <c r="AOU76" s="262"/>
      <c r="AOV76" s="262"/>
      <c r="AOW76" s="1740"/>
      <c r="AOX76" s="1740"/>
      <c r="AOY76" s="1740"/>
      <c r="AOZ76" s="349"/>
      <c r="APA76" s="262"/>
      <c r="APB76" s="262"/>
      <c r="APC76" s="262"/>
      <c r="APD76" s="350"/>
      <c r="APE76" s="262"/>
      <c r="APF76" s="262"/>
      <c r="APG76" s="262"/>
      <c r="APH76" s="262"/>
      <c r="API76" s="262"/>
      <c r="APJ76" s="262"/>
      <c r="APK76" s="262"/>
      <c r="APL76" s="262"/>
      <c r="APM76" s="262"/>
      <c r="APN76" s="1740"/>
      <c r="APO76" s="1740"/>
      <c r="APP76" s="1740"/>
      <c r="APQ76" s="349"/>
      <c r="APR76" s="262"/>
      <c r="APS76" s="262"/>
      <c r="APT76" s="262"/>
      <c r="APU76" s="350"/>
      <c r="APV76" s="262"/>
      <c r="APW76" s="262"/>
      <c r="APX76" s="262"/>
      <c r="APY76" s="262"/>
      <c r="APZ76" s="262"/>
      <c r="AQA76" s="262"/>
      <c r="AQB76" s="262"/>
      <c r="AQC76" s="262"/>
      <c r="AQD76" s="262"/>
      <c r="AQE76" s="1740"/>
      <c r="AQF76" s="1740"/>
      <c r="AQG76" s="1740"/>
      <c r="AQH76" s="349"/>
      <c r="AQI76" s="262"/>
      <c r="AQJ76" s="262"/>
      <c r="AQK76" s="262"/>
      <c r="AQL76" s="350"/>
      <c r="AQM76" s="262"/>
      <c r="AQN76" s="262"/>
      <c r="AQO76" s="262"/>
      <c r="AQP76" s="262"/>
      <c r="AQQ76" s="262"/>
      <c r="AQR76" s="262"/>
      <c r="AQS76" s="262"/>
      <c r="AQT76" s="262"/>
      <c r="AQU76" s="262"/>
      <c r="AQV76" s="1740"/>
      <c r="AQW76" s="1740"/>
      <c r="AQX76" s="1740"/>
      <c r="AQY76" s="349"/>
      <c r="AQZ76" s="262"/>
      <c r="ARA76" s="262"/>
      <c r="ARB76" s="262"/>
      <c r="ARC76" s="350"/>
      <c r="ARD76" s="262"/>
      <c r="ARE76" s="262"/>
      <c r="ARF76" s="262"/>
      <c r="ARG76" s="262"/>
      <c r="ARH76" s="262"/>
      <c r="ARI76" s="262"/>
      <c r="ARJ76" s="262"/>
      <c r="ARK76" s="262"/>
      <c r="ARL76" s="262"/>
      <c r="ARM76" s="1740"/>
      <c r="ARN76" s="1740"/>
      <c r="ARO76" s="1740"/>
      <c r="ARP76" s="349"/>
      <c r="ARQ76" s="262"/>
      <c r="ARR76" s="262"/>
      <c r="ARS76" s="262"/>
      <c r="ART76" s="350"/>
      <c r="ARU76" s="262"/>
      <c r="ARV76" s="262"/>
      <c r="ARW76" s="262"/>
      <c r="ARX76" s="262"/>
      <c r="ARY76" s="262"/>
      <c r="ARZ76" s="262"/>
      <c r="ASA76" s="262"/>
      <c r="ASB76" s="262"/>
      <c r="ASC76" s="262"/>
      <c r="ASD76" s="1740"/>
      <c r="ASE76" s="1740"/>
      <c r="ASF76" s="1740"/>
      <c r="ASG76" s="349"/>
      <c r="ASH76" s="262"/>
      <c r="ASI76" s="262"/>
      <c r="ASJ76" s="262"/>
      <c r="ASK76" s="350"/>
      <c r="ASL76" s="262"/>
      <c r="ASM76" s="262"/>
      <c r="ASN76" s="262"/>
      <c r="ASO76" s="262"/>
      <c r="ASP76" s="262"/>
      <c r="ASQ76" s="262"/>
      <c r="ASR76" s="262"/>
      <c r="ASS76" s="262"/>
      <c r="AST76" s="262"/>
      <c r="ASU76" s="1740"/>
      <c r="ASV76" s="1740"/>
      <c r="ASW76" s="1740"/>
      <c r="ASX76" s="349"/>
      <c r="ASY76" s="262"/>
      <c r="ASZ76" s="262"/>
      <c r="ATA76" s="262"/>
      <c r="ATB76" s="350"/>
      <c r="ATC76" s="262"/>
      <c r="ATD76" s="262"/>
      <c r="ATE76" s="262"/>
      <c r="ATF76" s="262"/>
      <c r="ATG76" s="262"/>
      <c r="ATH76" s="262"/>
      <c r="ATI76" s="262"/>
      <c r="ATJ76" s="262"/>
      <c r="ATK76" s="262"/>
      <c r="ATL76" s="1740"/>
      <c r="ATM76" s="1740"/>
      <c r="ATN76" s="1740"/>
      <c r="ATO76" s="349"/>
      <c r="ATP76" s="262"/>
      <c r="ATQ76" s="262"/>
      <c r="ATR76" s="262"/>
      <c r="ATS76" s="350"/>
      <c r="ATT76" s="262"/>
      <c r="ATU76" s="262"/>
      <c r="ATV76" s="262"/>
      <c r="ATW76" s="262"/>
      <c r="ATX76" s="262"/>
      <c r="ATY76" s="262"/>
      <c r="ATZ76" s="262"/>
      <c r="AUA76" s="262"/>
      <c r="AUB76" s="262"/>
      <c r="AUC76" s="1740"/>
      <c r="AUD76" s="1740"/>
      <c r="AUE76" s="1740"/>
      <c r="AUF76" s="349"/>
      <c r="AUG76" s="262"/>
      <c r="AUH76" s="262"/>
      <c r="AUI76" s="262"/>
      <c r="AUJ76" s="350"/>
      <c r="AUK76" s="262"/>
      <c r="AUL76" s="262"/>
      <c r="AUM76" s="262"/>
      <c r="AUN76" s="262"/>
      <c r="AUO76" s="262"/>
      <c r="AUP76" s="262"/>
      <c r="AUQ76" s="262"/>
      <c r="AUR76" s="262"/>
      <c r="AUS76" s="262"/>
      <c r="AUT76" s="1740"/>
      <c r="AUU76" s="1740"/>
      <c r="AUV76" s="1740"/>
      <c r="AUW76" s="349"/>
      <c r="AUX76" s="262"/>
      <c r="AUY76" s="262"/>
      <c r="AUZ76" s="262"/>
      <c r="AVA76" s="350"/>
      <c r="AVB76" s="262"/>
      <c r="AVC76" s="262"/>
      <c r="AVD76" s="262"/>
      <c r="AVE76" s="262"/>
      <c r="AVF76" s="262"/>
      <c r="AVG76" s="262"/>
      <c r="AVH76" s="262"/>
      <c r="AVI76" s="262"/>
      <c r="AVJ76" s="262"/>
      <c r="AVK76" s="1740"/>
      <c r="AVL76" s="1740"/>
      <c r="AVM76" s="1740"/>
      <c r="AVN76" s="349"/>
      <c r="AVO76" s="262"/>
      <c r="AVP76" s="262"/>
      <c r="AVQ76" s="262"/>
      <c r="AVR76" s="350"/>
      <c r="AVS76" s="262"/>
      <c r="AVT76" s="262"/>
      <c r="AVU76" s="262"/>
      <c r="AVV76" s="262"/>
      <c r="AVW76" s="262"/>
      <c r="AVX76" s="262"/>
      <c r="AVY76" s="262"/>
      <c r="AVZ76" s="262"/>
      <c r="AWA76" s="262"/>
      <c r="AWB76" s="1740"/>
      <c r="AWC76" s="1740"/>
      <c r="AWD76" s="1740"/>
      <c r="AWE76" s="349"/>
      <c r="AWF76" s="262"/>
      <c r="AWG76" s="262"/>
      <c r="AWH76" s="262"/>
      <c r="AWI76" s="350"/>
      <c r="AWJ76" s="262"/>
      <c r="AWK76" s="262"/>
      <c r="AWL76" s="262"/>
      <c r="AWM76" s="262"/>
      <c r="AWN76" s="262"/>
      <c r="AWO76" s="262"/>
      <c r="AWP76" s="262"/>
      <c r="AWQ76" s="262"/>
      <c r="AWR76" s="262"/>
      <c r="AWS76" s="1740"/>
      <c r="AWT76" s="1740"/>
      <c r="AWU76" s="1740"/>
      <c r="AWV76" s="349"/>
      <c r="AWW76" s="262"/>
      <c r="AWX76" s="262"/>
      <c r="AWY76" s="262"/>
      <c r="AWZ76" s="350"/>
      <c r="AXA76" s="262"/>
      <c r="AXB76" s="262"/>
      <c r="AXC76" s="262"/>
      <c r="AXD76" s="262"/>
      <c r="AXE76" s="262"/>
      <c r="AXF76" s="262"/>
      <c r="AXG76" s="262"/>
      <c r="AXH76" s="262"/>
      <c r="AXI76" s="262"/>
      <c r="AXJ76" s="1740"/>
      <c r="AXK76" s="1740"/>
      <c r="AXL76" s="1740"/>
      <c r="AXM76" s="349"/>
      <c r="AXN76" s="262"/>
      <c r="AXO76" s="262"/>
      <c r="AXP76" s="262"/>
      <c r="AXQ76" s="350"/>
      <c r="AXR76" s="262"/>
      <c r="AXS76" s="262"/>
      <c r="AXT76" s="262"/>
      <c r="AXU76" s="262"/>
      <c r="AXV76" s="262"/>
      <c r="AXW76" s="262"/>
      <c r="AXX76" s="262"/>
      <c r="AXY76" s="262"/>
      <c r="AXZ76" s="262"/>
      <c r="AYA76" s="1740"/>
      <c r="AYB76" s="1740"/>
      <c r="AYC76" s="1740"/>
      <c r="AYD76" s="349"/>
      <c r="AYE76" s="262"/>
      <c r="AYF76" s="262"/>
      <c r="AYG76" s="262"/>
      <c r="AYH76" s="350"/>
      <c r="AYI76" s="262"/>
      <c r="AYJ76" s="262"/>
      <c r="AYK76" s="262"/>
      <c r="AYL76" s="262"/>
      <c r="AYM76" s="262"/>
      <c r="AYN76" s="262"/>
      <c r="AYO76" s="262"/>
      <c r="AYP76" s="262"/>
      <c r="AYQ76" s="262"/>
      <c r="AYR76" s="1740"/>
      <c r="AYS76" s="1740"/>
      <c r="AYT76" s="1740"/>
      <c r="AYU76" s="349"/>
      <c r="AYV76" s="262"/>
      <c r="AYW76" s="262"/>
      <c r="AYX76" s="262"/>
      <c r="AYY76" s="350"/>
      <c r="AYZ76" s="262"/>
      <c r="AZA76" s="262"/>
      <c r="AZB76" s="262"/>
      <c r="AZC76" s="262"/>
      <c r="AZD76" s="262"/>
      <c r="AZE76" s="262"/>
      <c r="AZF76" s="262"/>
      <c r="AZG76" s="262"/>
      <c r="AZH76" s="262"/>
      <c r="AZI76" s="1740"/>
      <c r="AZJ76" s="1740"/>
      <c r="AZK76" s="1740"/>
      <c r="AZL76" s="349"/>
      <c r="AZM76" s="262"/>
      <c r="AZN76" s="262"/>
      <c r="AZO76" s="262"/>
      <c r="AZP76" s="350"/>
      <c r="AZQ76" s="262"/>
      <c r="AZR76" s="262"/>
      <c r="AZS76" s="262"/>
      <c r="AZT76" s="262"/>
      <c r="AZU76" s="262"/>
      <c r="AZV76" s="262"/>
      <c r="AZW76" s="262"/>
      <c r="AZX76" s="262"/>
      <c r="AZY76" s="262"/>
      <c r="AZZ76" s="1740"/>
      <c r="BAA76" s="1740"/>
      <c r="BAB76" s="1740"/>
      <c r="BAC76" s="349"/>
      <c r="BAD76" s="262"/>
      <c r="BAE76" s="262"/>
      <c r="BAF76" s="262"/>
      <c r="BAG76" s="350"/>
      <c r="BAH76" s="262"/>
      <c r="BAI76" s="262"/>
      <c r="BAJ76" s="262"/>
      <c r="BAK76" s="262"/>
      <c r="BAL76" s="262"/>
      <c r="BAM76" s="262"/>
      <c r="BAN76" s="262"/>
      <c r="BAO76" s="262"/>
      <c r="BAP76" s="262"/>
      <c r="BAQ76" s="1740"/>
      <c r="BAR76" s="1740"/>
      <c r="BAS76" s="1740"/>
      <c r="BAT76" s="349"/>
      <c r="BAU76" s="262"/>
      <c r="BAV76" s="262"/>
      <c r="BAW76" s="262"/>
      <c r="BAX76" s="350"/>
      <c r="BAY76" s="262"/>
      <c r="BAZ76" s="262"/>
      <c r="BBA76" s="262"/>
      <c r="BBB76" s="262"/>
      <c r="BBC76" s="262"/>
      <c r="BBD76" s="262"/>
      <c r="BBE76" s="262"/>
      <c r="BBF76" s="262"/>
      <c r="BBG76" s="262"/>
      <c r="BBH76" s="1740"/>
      <c r="BBI76" s="1740"/>
      <c r="BBJ76" s="1740"/>
      <c r="BBK76" s="349"/>
      <c r="BBL76" s="262"/>
      <c r="BBM76" s="262"/>
      <c r="BBN76" s="262"/>
      <c r="BBO76" s="350"/>
      <c r="BBP76" s="262"/>
      <c r="BBQ76" s="262"/>
      <c r="BBR76" s="262"/>
      <c r="BBS76" s="262"/>
      <c r="BBT76" s="262"/>
      <c r="BBU76" s="262"/>
      <c r="BBV76" s="262"/>
      <c r="BBW76" s="262"/>
      <c r="BBX76" s="262"/>
      <c r="BBY76" s="1740"/>
      <c r="BBZ76" s="1740"/>
      <c r="BCA76" s="1740"/>
      <c r="BCB76" s="349"/>
      <c r="BCC76" s="262"/>
      <c r="BCD76" s="262"/>
      <c r="BCE76" s="262"/>
      <c r="BCF76" s="350"/>
      <c r="BCG76" s="262"/>
      <c r="BCH76" s="262"/>
      <c r="BCI76" s="262"/>
      <c r="BCJ76" s="262"/>
      <c r="BCK76" s="262"/>
      <c r="BCL76" s="262"/>
      <c r="BCM76" s="262"/>
      <c r="BCN76" s="262"/>
      <c r="BCO76" s="262"/>
      <c r="BCP76" s="1740"/>
      <c r="BCQ76" s="1740"/>
      <c r="BCR76" s="1740"/>
      <c r="BCS76" s="349"/>
      <c r="BCT76" s="262"/>
      <c r="BCU76" s="262"/>
      <c r="BCV76" s="262"/>
      <c r="BCW76" s="350"/>
      <c r="BCX76" s="262"/>
      <c r="BCY76" s="262"/>
      <c r="BCZ76" s="262"/>
      <c r="BDA76" s="262"/>
      <c r="BDB76" s="262"/>
      <c r="BDC76" s="262"/>
      <c r="BDD76" s="262"/>
      <c r="BDE76" s="262"/>
      <c r="BDF76" s="262"/>
      <c r="BDG76" s="1740"/>
      <c r="BDH76" s="1740"/>
      <c r="BDI76" s="1740"/>
      <c r="BDJ76" s="349"/>
      <c r="BDK76" s="262"/>
      <c r="BDL76" s="262"/>
      <c r="BDM76" s="262"/>
      <c r="BDN76" s="350"/>
      <c r="BDO76" s="262"/>
      <c r="BDP76" s="262"/>
      <c r="BDQ76" s="262"/>
      <c r="BDR76" s="262"/>
      <c r="BDS76" s="262"/>
      <c r="BDT76" s="262"/>
      <c r="BDU76" s="262"/>
      <c r="BDV76" s="262"/>
      <c r="BDW76" s="262"/>
      <c r="BDX76" s="1740"/>
      <c r="BDY76" s="1740"/>
      <c r="BDZ76" s="1740"/>
      <c r="BEA76" s="349"/>
      <c r="BEB76" s="262"/>
      <c r="BEC76" s="262"/>
      <c r="BED76" s="262"/>
      <c r="BEE76" s="350"/>
      <c r="BEF76" s="262"/>
      <c r="BEG76" s="262"/>
      <c r="BEH76" s="262"/>
      <c r="BEI76" s="262"/>
      <c r="BEJ76" s="262"/>
      <c r="BEK76" s="262"/>
      <c r="BEL76" s="262"/>
      <c r="BEM76" s="262"/>
      <c r="BEN76" s="262"/>
      <c r="BEO76" s="1740"/>
      <c r="BEP76" s="1740"/>
      <c r="BEQ76" s="1740"/>
      <c r="BER76" s="349"/>
      <c r="BES76" s="262"/>
      <c r="BET76" s="262"/>
      <c r="BEU76" s="262"/>
      <c r="BEV76" s="350"/>
      <c r="BEW76" s="262"/>
      <c r="BEX76" s="262"/>
      <c r="BEY76" s="262"/>
      <c r="BEZ76" s="262"/>
      <c r="BFA76" s="262"/>
      <c r="BFB76" s="262"/>
      <c r="BFC76" s="262"/>
      <c r="BFD76" s="262"/>
      <c r="BFE76" s="262"/>
      <c r="BFF76" s="1740"/>
      <c r="BFG76" s="1740"/>
      <c r="BFH76" s="1740"/>
      <c r="BFI76" s="349"/>
      <c r="BFJ76" s="262"/>
      <c r="BFK76" s="262"/>
      <c r="BFL76" s="262"/>
      <c r="BFM76" s="350"/>
      <c r="BFN76" s="262"/>
      <c r="BFO76" s="262"/>
      <c r="BFP76" s="262"/>
      <c r="BFQ76" s="262"/>
      <c r="BFR76" s="262"/>
      <c r="BFS76" s="262"/>
      <c r="BFT76" s="262"/>
      <c r="BFU76" s="262"/>
      <c r="BFV76" s="262"/>
      <c r="BFW76" s="1740"/>
      <c r="BFX76" s="1740"/>
      <c r="BFY76" s="1740"/>
      <c r="BFZ76" s="349"/>
      <c r="BGA76" s="262"/>
      <c r="BGB76" s="262"/>
      <c r="BGC76" s="262"/>
      <c r="BGD76" s="350"/>
      <c r="BGE76" s="262"/>
      <c r="BGF76" s="262"/>
      <c r="BGG76" s="262"/>
      <c r="BGH76" s="262"/>
      <c r="BGI76" s="262"/>
      <c r="BGJ76" s="262"/>
      <c r="BGK76" s="262"/>
      <c r="BGL76" s="262"/>
      <c r="BGM76" s="262"/>
      <c r="BGN76" s="1740"/>
      <c r="BGO76" s="1740"/>
      <c r="BGP76" s="1740"/>
      <c r="BGQ76" s="349"/>
      <c r="BGR76" s="262"/>
      <c r="BGS76" s="262"/>
      <c r="BGT76" s="262"/>
      <c r="BGU76" s="350"/>
      <c r="BGV76" s="262"/>
      <c r="BGW76" s="262"/>
      <c r="BGX76" s="262"/>
      <c r="BGY76" s="262"/>
      <c r="BGZ76" s="262"/>
      <c r="BHA76" s="262"/>
      <c r="BHB76" s="262"/>
      <c r="BHC76" s="262"/>
      <c r="BHD76" s="262"/>
      <c r="BHE76" s="1740"/>
      <c r="BHF76" s="1740"/>
      <c r="BHG76" s="1740"/>
      <c r="BHH76" s="349"/>
      <c r="BHI76" s="262"/>
      <c r="BHJ76" s="262"/>
      <c r="BHK76" s="262"/>
      <c r="BHL76" s="350"/>
      <c r="BHM76" s="262"/>
      <c r="BHN76" s="262"/>
      <c r="BHO76" s="262"/>
      <c r="BHP76" s="262"/>
      <c r="BHQ76" s="262"/>
      <c r="BHR76" s="262"/>
      <c r="BHS76" s="262"/>
      <c r="BHT76" s="262"/>
      <c r="BHU76" s="262"/>
      <c r="BHV76" s="1740"/>
      <c r="BHW76" s="1740"/>
      <c r="BHX76" s="1740"/>
      <c r="BHY76" s="349"/>
      <c r="BHZ76" s="262"/>
      <c r="BIA76" s="262"/>
      <c r="BIB76" s="262"/>
      <c r="BIC76" s="350"/>
      <c r="BID76" s="262"/>
      <c r="BIE76" s="262"/>
      <c r="BIF76" s="262"/>
      <c r="BIG76" s="262"/>
      <c r="BIH76" s="262"/>
      <c r="BII76" s="262"/>
      <c r="BIJ76" s="262"/>
      <c r="BIK76" s="262"/>
      <c r="BIL76" s="262"/>
      <c r="BIM76" s="1740"/>
      <c r="BIN76" s="1740"/>
      <c r="BIO76" s="1740"/>
      <c r="BIP76" s="349"/>
      <c r="BIQ76" s="262"/>
      <c r="BIR76" s="262"/>
      <c r="BIS76" s="262"/>
      <c r="BIT76" s="350"/>
      <c r="BIU76" s="262"/>
      <c r="BIV76" s="262"/>
      <c r="BIW76" s="262"/>
      <c r="BIX76" s="262"/>
      <c r="BIY76" s="262"/>
      <c r="BIZ76" s="262"/>
      <c r="BJA76" s="262"/>
      <c r="BJB76" s="262"/>
      <c r="BJC76" s="262"/>
      <c r="BJD76" s="1740"/>
      <c r="BJE76" s="1740"/>
      <c r="BJF76" s="1740"/>
      <c r="BJG76" s="349"/>
      <c r="BJH76" s="262"/>
      <c r="BJI76" s="262"/>
      <c r="BJJ76" s="262"/>
      <c r="BJK76" s="350"/>
      <c r="BJL76" s="262"/>
      <c r="BJM76" s="262"/>
      <c r="BJN76" s="262"/>
      <c r="BJO76" s="262"/>
      <c r="BJP76" s="262"/>
      <c r="BJQ76" s="262"/>
      <c r="BJR76" s="262"/>
      <c r="BJS76" s="262"/>
      <c r="BJT76" s="262"/>
      <c r="BJU76" s="1740"/>
      <c r="BJV76" s="1740"/>
      <c r="BJW76" s="1740"/>
      <c r="BJX76" s="349"/>
      <c r="BJY76" s="262"/>
      <c r="BJZ76" s="262"/>
      <c r="BKA76" s="262"/>
      <c r="BKB76" s="350"/>
      <c r="BKC76" s="262"/>
      <c r="BKD76" s="262"/>
      <c r="BKE76" s="262"/>
      <c r="BKF76" s="262"/>
      <c r="BKG76" s="262"/>
      <c r="BKH76" s="262"/>
      <c r="BKI76" s="262"/>
      <c r="BKJ76" s="262"/>
      <c r="BKK76" s="262"/>
      <c r="BKL76" s="1740"/>
      <c r="BKM76" s="1740"/>
      <c r="BKN76" s="1740"/>
      <c r="BKO76" s="349"/>
      <c r="BKP76" s="262"/>
      <c r="BKQ76" s="262"/>
      <c r="BKR76" s="262"/>
      <c r="BKS76" s="350"/>
      <c r="BKT76" s="262"/>
      <c r="BKU76" s="262"/>
      <c r="BKV76" s="262"/>
      <c r="BKW76" s="262"/>
      <c r="BKX76" s="262"/>
      <c r="BKY76" s="262"/>
      <c r="BKZ76" s="262"/>
      <c r="BLA76" s="262"/>
      <c r="BLB76" s="262"/>
      <c r="BLC76" s="1740"/>
      <c r="BLD76" s="1740"/>
      <c r="BLE76" s="1740"/>
      <c r="BLF76" s="349"/>
      <c r="BLG76" s="262"/>
      <c r="BLH76" s="262"/>
      <c r="BLI76" s="262"/>
      <c r="BLJ76" s="350"/>
      <c r="BLK76" s="262"/>
      <c r="BLL76" s="262"/>
      <c r="BLM76" s="262"/>
      <c r="BLN76" s="262"/>
      <c r="BLO76" s="262"/>
      <c r="BLP76" s="262"/>
      <c r="BLQ76" s="262"/>
      <c r="BLR76" s="262"/>
      <c r="BLS76" s="262"/>
      <c r="BLT76" s="1740"/>
      <c r="BLU76" s="1740"/>
      <c r="BLV76" s="1740"/>
      <c r="BLW76" s="349"/>
      <c r="BLX76" s="262"/>
      <c r="BLY76" s="262"/>
      <c r="BLZ76" s="262"/>
      <c r="BMA76" s="350"/>
      <c r="BMB76" s="262"/>
      <c r="BMC76" s="262"/>
      <c r="BMD76" s="262"/>
      <c r="BME76" s="262"/>
      <c r="BMF76" s="262"/>
      <c r="BMG76" s="262"/>
      <c r="BMH76" s="262"/>
      <c r="BMI76" s="262"/>
      <c r="BMJ76" s="262"/>
      <c r="BMK76" s="1740"/>
      <c r="BML76" s="1740"/>
      <c r="BMM76" s="1740"/>
      <c r="BMN76" s="349"/>
      <c r="BMO76" s="262"/>
      <c r="BMP76" s="262"/>
      <c r="BMQ76" s="262"/>
      <c r="BMR76" s="350"/>
      <c r="BMS76" s="262"/>
      <c r="BMT76" s="262"/>
      <c r="BMU76" s="262"/>
      <c r="BMV76" s="262"/>
      <c r="BMW76" s="262"/>
      <c r="BMX76" s="262"/>
      <c r="BMY76" s="262"/>
      <c r="BMZ76" s="262"/>
      <c r="BNA76" s="262"/>
      <c r="BNB76" s="1740"/>
      <c r="BNC76" s="1740"/>
      <c r="BND76" s="1740"/>
      <c r="BNE76" s="349"/>
      <c r="BNF76" s="262"/>
      <c r="BNG76" s="262"/>
      <c r="BNH76" s="262"/>
      <c r="BNI76" s="350"/>
      <c r="BNJ76" s="262"/>
      <c r="BNK76" s="262"/>
      <c r="BNL76" s="262"/>
      <c r="BNM76" s="262"/>
      <c r="BNN76" s="262"/>
      <c r="BNO76" s="262"/>
      <c r="BNP76" s="262"/>
      <c r="BNQ76" s="262"/>
      <c r="BNR76" s="262"/>
      <c r="BNS76" s="1740"/>
      <c r="BNT76" s="1740"/>
      <c r="BNU76" s="1740"/>
      <c r="BNV76" s="349"/>
      <c r="BNW76" s="262"/>
      <c r="BNX76" s="262"/>
      <c r="BNY76" s="262"/>
      <c r="BNZ76" s="350"/>
      <c r="BOA76" s="262"/>
      <c r="BOB76" s="262"/>
      <c r="BOC76" s="262"/>
      <c r="BOD76" s="262"/>
      <c r="BOE76" s="262"/>
      <c r="BOF76" s="262"/>
      <c r="BOG76" s="262"/>
      <c r="BOH76" s="262"/>
      <c r="BOI76" s="262"/>
      <c r="BOJ76" s="1740"/>
      <c r="BOK76" s="1740"/>
      <c r="BOL76" s="1740"/>
      <c r="BOM76" s="349"/>
      <c r="BON76" s="262"/>
      <c r="BOO76" s="262"/>
      <c r="BOP76" s="262"/>
      <c r="BOQ76" s="350"/>
      <c r="BOR76" s="262"/>
      <c r="BOS76" s="262"/>
      <c r="BOT76" s="262"/>
      <c r="BOU76" s="262"/>
      <c r="BOV76" s="262"/>
      <c r="BOW76" s="262"/>
      <c r="BOX76" s="262"/>
      <c r="BOY76" s="262"/>
      <c r="BOZ76" s="262"/>
      <c r="BPA76" s="1740"/>
      <c r="BPB76" s="1740"/>
      <c r="BPC76" s="1740"/>
      <c r="BPD76" s="349"/>
      <c r="BPE76" s="262"/>
      <c r="BPF76" s="262"/>
      <c r="BPG76" s="262"/>
      <c r="BPH76" s="350"/>
      <c r="BPI76" s="262"/>
      <c r="BPJ76" s="262"/>
      <c r="BPK76" s="262"/>
      <c r="BPL76" s="262"/>
      <c r="BPM76" s="262"/>
      <c r="BPN76" s="262"/>
      <c r="BPO76" s="262"/>
      <c r="BPP76" s="262"/>
      <c r="BPQ76" s="262"/>
      <c r="BPR76" s="1740"/>
      <c r="BPS76" s="1740"/>
      <c r="BPT76" s="1740"/>
      <c r="BPU76" s="349"/>
      <c r="BPV76" s="262"/>
      <c r="BPW76" s="262"/>
      <c r="BPX76" s="262"/>
      <c r="BPY76" s="350"/>
      <c r="BPZ76" s="262"/>
      <c r="BQA76" s="262"/>
      <c r="BQB76" s="262"/>
      <c r="BQC76" s="262"/>
      <c r="BQD76" s="262"/>
      <c r="BQE76" s="262"/>
      <c r="BQF76" s="262"/>
      <c r="BQG76" s="262"/>
      <c r="BQH76" s="262"/>
      <c r="BQI76" s="1740"/>
      <c r="BQJ76" s="1740"/>
      <c r="BQK76" s="1740"/>
      <c r="BQL76" s="349"/>
      <c r="BQM76" s="262"/>
      <c r="BQN76" s="262"/>
      <c r="BQO76" s="262"/>
      <c r="BQP76" s="350"/>
      <c r="BQQ76" s="262"/>
      <c r="BQR76" s="262"/>
      <c r="BQS76" s="262"/>
      <c r="BQT76" s="262"/>
      <c r="BQU76" s="262"/>
      <c r="BQV76" s="262"/>
      <c r="BQW76" s="262"/>
      <c r="BQX76" s="262"/>
      <c r="BQY76" s="262"/>
      <c r="BQZ76" s="1740"/>
      <c r="BRA76" s="1740"/>
      <c r="BRB76" s="1740"/>
      <c r="BRC76" s="349"/>
      <c r="BRD76" s="262"/>
      <c r="BRE76" s="262"/>
      <c r="BRF76" s="262"/>
      <c r="BRG76" s="350"/>
      <c r="BRH76" s="262"/>
      <c r="BRI76" s="262"/>
      <c r="BRJ76" s="262"/>
      <c r="BRK76" s="262"/>
      <c r="BRL76" s="262"/>
      <c r="BRM76" s="262"/>
      <c r="BRN76" s="262"/>
      <c r="BRO76" s="262"/>
      <c r="BRP76" s="262"/>
      <c r="BRQ76" s="1740"/>
      <c r="BRR76" s="1740"/>
      <c r="BRS76" s="1740"/>
      <c r="BRT76" s="349"/>
      <c r="BRU76" s="262"/>
      <c r="BRV76" s="262"/>
      <c r="BRW76" s="262"/>
      <c r="BRX76" s="350"/>
      <c r="BRY76" s="262"/>
      <c r="BRZ76" s="262"/>
      <c r="BSA76" s="262"/>
      <c r="BSB76" s="262"/>
      <c r="BSC76" s="262"/>
      <c r="BSD76" s="262"/>
      <c r="BSE76" s="262"/>
      <c r="BSF76" s="262"/>
      <c r="BSG76" s="262"/>
      <c r="BSH76" s="1740"/>
      <c r="BSI76" s="1740"/>
      <c r="BSJ76" s="1740"/>
      <c r="BSK76" s="349"/>
      <c r="BSL76" s="262"/>
      <c r="BSM76" s="262"/>
      <c r="BSN76" s="262"/>
      <c r="BSO76" s="350"/>
      <c r="BSP76" s="262"/>
      <c r="BSQ76" s="262"/>
      <c r="BSR76" s="262"/>
      <c r="BSS76" s="262"/>
      <c r="BST76" s="262"/>
      <c r="BSU76" s="262"/>
      <c r="BSV76" s="262"/>
      <c r="BSW76" s="262"/>
      <c r="BSX76" s="262"/>
      <c r="BSY76" s="1740"/>
      <c r="BSZ76" s="1740"/>
      <c r="BTA76" s="1740"/>
      <c r="BTB76" s="349"/>
      <c r="BTC76" s="262"/>
      <c r="BTD76" s="262"/>
      <c r="BTE76" s="262"/>
      <c r="BTF76" s="350"/>
      <c r="BTG76" s="262"/>
      <c r="BTH76" s="262"/>
      <c r="BTI76" s="262"/>
      <c r="BTJ76" s="262"/>
      <c r="BTK76" s="262"/>
      <c r="BTL76" s="262"/>
      <c r="BTM76" s="262"/>
      <c r="BTN76" s="262"/>
      <c r="BTO76" s="262"/>
      <c r="BTP76" s="1740"/>
      <c r="BTQ76" s="1740"/>
      <c r="BTR76" s="1740"/>
      <c r="BTS76" s="349"/>
      <c r="BTT76" s="262"/>
      <c r="BTU76" s="262"/>
      <c r="BTV76" s="262"/>
      <c r="BTW76" s="350"/>
      <c r="BTX76" s="262"/>
      <c r="BTY76" s="262"/>
      <c r="BTZ76" s="262"/>
      <c r="BUA76" s="262"/>
      <c r="BUB76" s="262"/>
      <c r="BUC76" s="262"/>
      <c r="BUD76" s="262"/>
      <c r="BUE76" s="262"/>
      <c r="BUF76" s="262"/>
      <c r="BUG76" s="1740"/>
      <c r="BUH76" s="1740"/>
      <c r="BUI76" s="1740"/>
      <c r="BUJ76" s="349"/>
      <c r="BUK76" s="262"/>
      <c r="BUL76" s="262"/>
      <c r="BUM76" s="262"/>
      <c r="BUN76" s="350"/>
      <c r="BUO76" s="262"/>
      <c r="BUP76" s="262"/>
      <c r="BUQ76" s="262"/>
      <c r="BUR76" s="262"/>
      <c r="BUS76" s="262"/>
      <c r="BUT76" s="262"/>
      <c r="BUU76" s="262"/>
      <c r="BUV76" s="262"/>
      <c r="BUW76" s="262"/>
      <c r="BUX76" s="1740"/>
      <c r="BUY76" s="1740"/>
      <c r="BUZ76" s="1740"/>
      <c r="BVA76" s="349"/>
      <c r="BVB76" s="262"/>
      <c r="BVC76" s="262"/>
      <c r="BVD76" s="262"/>
      <c r="BVE76" s="350"/>
      <c r="BVF76" s="262"/>
      <c r="BVG76" s="262"/>
      <c r="BVH76" s="262"/>
      <c r="BVI76" s="262"/>
      <c r="BVJ76" s="262"/>
      <c r="BVK76" s="262"/>
      <c r="BVL76" s="262"/>
      <c r="BVM76" s="262"/>
      <c r="BVN76" s="262"/>
      <c r="BVO76" s="1740"/>
      <c r="BVP76" s="1740"/>
      <c r="BVQ76" s="1740"/>
      <c r="BVR76" s="349"/>
      <c r="BVS76" s="262"/>
      <c r="BVT76" s="262"/>
      <c r="BVU76" s="262"/>
      <c r="BVV76" s="350"/>
      <c r="BVW76" s="262"/>
      <c r="BVX76" s="262"/>
      <c r="BVY76" s="262"/>
      <c r="BVZ76" s="262"/>
      <c r="BWA76" s="262"/>
      <c r="BWB76" s="262"/>
      <c r="BWC76" s="262"/>
      <c r="BWD76" s="262"/>
      <c r="BWE76" s="262"/>
      <c r="BWF76" s="1740"/>
      <c r="BWG76" s="1740"/>
      <c r="BWH76" s="1740"/>
      <c r="BWI76" s="349"/>
      <c r="BWJ76" s="262"/>
      <c r="BWK76" s="262"/>
      <c r="BWL76" s="262"/>
      <c r="BWM76" s="350"/>
      <c r="BWN76" s="262"/>
      <c r="BWO76" s="262"/>
      <c r="BWP76" s="262"/>
      <c r="BWQ76" s="262"/>
      <c r="BWR76" s="262"/>
      <c r="BWS76" s="262"/>
      <c r="BWT76" s="262"/>
      <c r="BWU76" s="262"/>
      <c r="BWV76" s="262"/>
      <c r="BWW76" s="1740"/>
      <c r="BWX76" s="1740"/>
      <c r="BWY76" s="1740"/>
      <c r="BWZ76" s="349"/>
      <c r="BXA76" s="262"/>
      <c r="BXB76" s="262"/>
      <c r="BXC76" s="262"/>
      <c r="BXD76" s="350"/>
      <c r="BXE76" s="262"/>
      <c r="BXF76" s="262"/>
      <c r="BXG76" s="262"/>
      <c r="BXH76" s="262"/>
      <c r="BXI76" s="262"/>
      <c r="BXJ76" s="262"/>
      <c r="BXK76" s="262"/>
      <c r="BXL76" s="262"/>
      <c r="BXM76" s="262"/>
      <c r="BXN76" s="1740"/>
      <c r="BXO76" s="1740"/>
      <c r="BXP76" s="1740"/>
      <c r="BXQ76" s="349"/>
      <c r="BXR76" s="262"/>
      <c r="BXS76" s="262"/>
      <c r="BXT76" s="262"/>
      <c r="BXU76" s="350"/>
      <c r="BXV76" s="262"/>
      <c r="BXW76" s="262"/>
      <c r="BXX76" s="262"/>
      <c r="BXY76" s="262"/>
      <c r="BXZ76" s="262"/>
      <c r="BYA76" s="262"/>
      <c r="BYB76" s="262"/>
      <c r="BYC76" s="262"/>
      <c r="BYD76" s="262"/>
      <c r="BYE76" s="1740"/>
      <c r="BYF76" s="1740"/>
      <c r="BYG76" s="1740"/>
      <c r="BYH76" s="349"/>
      <c r="BYI76" s="262"/>
      <c r="BYJ76" s="262"/>
      <c r="BYK76" s="262"/>
      <c r="BYL76" s="350"/>
      <c r="BYM76" s="262"/>
      <c r="BYN76" s="262"/>
      <c r="BYO76" s="262"/>
      <c r="BYP76" s="262"/>
      <c r="BYQ76" s="262"/>
      <c r="BYR76" s="262"/>
      <c r="BYS76" s="262"/>
      <c r="BYT76" s="262"/>
      <c r="BYU76" s="262"/>
      <c r="BYV76" s="1740"/>
      <c r="BYW76" s="1740"/>
      <c r="BYX76" s="1740"/>
      <c r="BYY76" s="349"/>
      <c r="BYZ76" s="262"/>
      <c r="BZA76" s="262"/>
      <c r="BZB76" s="262"/>
      <c r="BZC76" s="350"/>
      <c r="BZD76" s="262"/>
      <c r="BZE76" s="262"/>
      <c r="BZF76" s="262"/>
      <c r="BZG76" s="262"/>
      <c r="BZH76" s="262"/>
      <c r="BZI76" s="262"/>
      <c r="BZJ76" s="262"/>
      <c r="BZK76" s="262"/>
      <c r="BZL76" s="262"/>
      <c r="BZM76" s="1740"/>
      <c r="BZN76" s="1740"/>
      <c r="BZO76" s="1740"/>
      <c r="BZP76" s="349"/>
      <c r="BZQ76" s="262"/>
      <c r="BZR76" s="262"/>
      <c r="BZS76" s="262"/>
      <c r="BZT76" s="350"/>
      <c r="BZU76" s="262"/>
      <c r="BZV76" s="262"/>
      <c r="BZW76" s="262"/>
      <c r="BZX76" s="262"/>
      <c r="BZY76" s="262"/>
      <c r="BZZ76" s="262"/>
      <c r="CAA76" s="262"/>
      <c r="CAB76" s="262"/>
      <c r="CAC76" s="262"/>
      <c r="CAD76" s="1740"/>
      <c r="CAE76" s="1740"/>
      <c r="CAF76" s="1740"/>
      <c r="CAG76" s="349"/>
      <c r="CAH76" s="262"/>
      <c r="CAI76" s="262"/>
      <c r="CAJ76" s="262"/>
      <c r="CAK76" s="350"/>
      <c r="CAL76" s="262"/>
      <c r="CAM76" s="262"/>
      <c r="CAN76" s="262"/>
      <c r="CAO76" s="262"/>
      <c r="CAP76" s="262"/>
      <c r="CAQ76" s="262"/>
      <c r="CAR76" s="262"/>
      <c r="CAS76" s="262"/>
      <c r="CAT76" s="262"/>
      <c r="CAU76" s="1740"/>
      <c r="CAV76" s="1740"/>
      <c r="CAW76" s="1740"/>
      <c r="CAX76" s="349"/>
      <c r="CAY76" s="262"/>
      <c r="CAZ76" s="262"/>
      <c r="CBA76" s="262"/>
      <c r="CBB76" s="350"/>
      <c r="CBC76" s="262"/>
      <c r="CBD76" s="262"/>
      <c r="CBE76" s="262"/>
      <c r="CBF76" s="262"/>
      <c r="CBG76" s="262"/>
      <c r="CBH76" s="262"/>
      <c r="CBI76" s="262"/>
      <c r="CBJ76" s="262"/>
      <c r="CBK76" s="262"/>
      <c r="CBL76" s="1740"/>
      <c r="CBM76" s="1740"/>
      <c r="CBN76" s="1740"/>
      <c r="CBO76" s="349"/>
      <c r="CBP76" s="262"/>
      <c r="CBQ76" s="262"/>
      <c r="CBR76" s="262"/>
      <c r="CBS76" s="350"/>
      <c r="CBT76" s="262"/>
      <c r="CBU76" s="262"/>
      <c r="CBV76" s="262"/>
      <c r="CBW76" s="262"/>
      <c r="CBX76" s="262"/>
      <c r="CBY76" s="262"/>
      <c r="CBZ76" s="262"/>
      <c r="CCA76" s="262"/>
      <c r="CCB76" s="262"/>
      <c r="CCC76" s="1740"/>
      <c r="CCD76" s="1740"/>
      <c r="CCE76" s="1740"/>
      <c r="CCF76" s="349"/>
      <c r="CCG76" s="262"/>
      <c r="CCH76" s="262"/>
      <c r="CCI76" s="262"/>
      <c r="CCJ76" s="350"/>
      <c r="CCK76" s="262"/>
      <c r="CCL76" s="262"/>
      <c r="CCM76" s="262"/>
      <c r="CCN76" s="262"/>
      <c r="CCO76" s="262"/>
      <c r="CCP76" s="262"/>
      <c r="CCQ76" s="262"/>
      <c r="CCR76" s="262"/>
      <c r="CCS76" s="262"/>
      <c r="CCT76" s="1740"/>
      <c r="CCU76" s="1740"/>
      <c r="CCV76" s="1740"/>
      <c r="CCW76" s="349"/>
      <c r="CCX76" s="262"/>
      <c r="CCY76" s="262"/>
      <c r="CCZ76" s="262"/>
      <c r="CDA76" s="350"/>
      <c r="CDB76" s="262"/>
      <c r="CDC76" s="262"/>
      <c r="CDD76" s="262"/>
      <c r="CDE76" s="262"/>
      <c r="CDF76" s="262"/>
      <c r="CDG76" s="262"/>
      <c r="CDH76" s="262"/>
      <c r="CDI76" s="262"/>
      <c r="CDJ76" s="262"/>
      <c r="CDK76" s="1740"/>
      <c r="CDL76" s="1740"/>
      <c r="CDM76" s="1740"/>
      <c r="CDN76" s="349"/>
      <c r="CDO76" s="262"/>
      <c r="CDP76" s="262"/>
      <c r="CDQ76" s="262"/>
      <c r="CDR76" s="350"/>
      <c r="CDS76" s="262"/>
      <c r="CDT76" s="262"/>
      <c r="CDU76" s="262"/>
      <c r="CDV76" s="262"/>
      <c r="CDW76" s="262"/>
      <c r="CDX76" s="262"/>
      <c r="CDY76" s="262"/>
      <c r="CDZ76" s="262"/>
      <c r="CEA76" s="262"/>
      <c r="CEB76" s="1740"/>
      <c r="CEC76" s="1740"/>
      <c r="CED76" s="1740"/>
      <c r="CEE76" s="349"/>
      <c r="CEF76" s="262"/>
      <c r="CEG76" s="262"/>
      <c r="CEH76" s="262"/>
      <c r="CEI76" s="350"/>
      <c r="CEJ76" s="262"/>
      <c r="CEK76" s="262"/>
      <c r="CEL76" s="262"/>
      <c r="CEM76" s="262"/>
      <c r="CEN76" s="262"/>
      <c r="CEO76" s="262"/>
      <c r="CEP76" s="262"/>
      <c r="CEQ76" s="262"/>
      <c r="CER76" s="262"/>
      <c r="CES76" s="1740"/>
      <c r="CET76" s="1740"/>
      <c r="CEU76" s="1740"/>
      <c r="CEV76" s="349"/>
      <c r="CEW76" s="262"/>
      <c r="CEX76" s="262"/>
      <c r="CEY76" s="262"/>
      <c r="CEZ76" s="350"/>
      <c r="CFA76" s="262"/>
      <c r="CFB76" s="262"/>
      <c r="CFC76" s="262"/>
      <c r="CFD76" s="262"/>
      <c r="CFE76" s="262"/>
      <c r="CFF76" s="262"/>
      <c r="CFG76" s="262"/>
      <c r="CFH76" s="262"/>
      <c r="CFI76" s="262"/>
      <c r="CFJ76" s="1740"/>
      <c r="CFK76" s="1740"/>
      <c r="CFL76" s="1740"/>
      <c r="CFM76" s="349"/>
      <c r="CFN76" s="262"/>
      <c r="CFO76" s="262"/>
      <c r="CFP76" s="262"/>
      <c r="CFQ76" s="350"/>
      <c r="CFR76" s="262"/>
      <c r="CFS76" s="262"/>
      <c r="CFT76" s="262"/>
      <c r="CFU76" s="262"/>
      <c r="CFV76" s="262"/>
      <c r="CFW76" s="262"/>
      <c r="CFX76" s="262"/>
      <c r="CFY76" s="262"/>
      <c r="CFZ76" s="262"/>
      <c r="CGA76" s="1740"/>
      <c r="CGB76" s="1740"/>
      <c r="CGC76" s="1740"/>
      <c r="CGD76" s="349"/>
      <c r="CGE76" s="262"/>
      <c r="CGF76" s="262"/>
      <c r="CGG76" s="262"/>
      <c r="CGH76" s="350"/>
      <c r="CGI76" s="262"/>
      <c r="CGJ76" s="262"/>
      <c r="CGK76" s="262"/>
      <c r="CGL76" s="262"/>
      <c r="CGM76" s="262"/>
      <c r="CGN76" s="262"/>
      <c r="CGO76" s="262"/>
      <c r="CGP76" s="262"/>
      <c r="CGQ76" s="262"/>
      <c r="CGR76" s="1740"/>
      <c r="CGS76" s="1740"/>
      <c r="CGT76" s="1740"/>
      <c r="CGU76" s="349"/>
      <c r="CGV76" s="262"/>
      <c r="CGW76" s="262"/>
      <c r="CGX76" s="262"/>
      <c r="CGY76" s="350"/>
      <c r="CGZ76" s="262"/>
      <c r="CHA76" s="262"/>
      <c r="CHB76" s="262"/>
      <c r="CHC76" s="262"/>
      <c r="CHD76" s="262"/>
      <c r="CHE76" s="262"/>
      <c r="CHF76" s="262"/>
      <c r="CHG76" s="262"/>
      <c r="CHH76" s="262"/>
      <c r="CHI76" s="1740"/>
      <c r="CHJ76" s="1740"/>
      <c r="CHK76" s="1740"/>
      <c r="CHL76" s="349"/>
      <c r="CHM76" s="262"/>
      <c r="CHN76" s="262"/>
      <c r="CHO76" s="262"/>
      <c r="CHP76" s="350"/>
      <c r="CHQ76" s="262"/>
      <c r="CHR76" s="262"/>
      <c r="CHS76" s="262"/>
      <c r="CHT76" s="262"/>
      <c r="CHU76" s="262"/>
      <c r="CHV76" s="262"/>
      <c r="CHW76" s="262"/>
      <c r="CHX76" s="262"/>
      <c r="CHY76" s="262"/>
      <c r="CHZ76" s="1740"/>
      <c r="CIA76" s="1740"/>
      <c r="CIB76" s="1740"/>
      <c r="CIC76" s="349"/>
      <c r="CID76" s="262"/>
      <c r="CIE76" s="262"/>
      <c r="CIF76" s="262"/>
      <c r="CIG76" s="350"/>
      <c r="CIH76" s="262"/>
      <c r="CII76" s="262"/>
      <c r="CIJ76" s="262"/>
      <c r="CIK76" s="262"/>
      <c r="CIL76" s="262"/>
      <c r="CIM76" s="262"/>
      <c r="CIN76" s="262"/>
      <c r="CIO76" s="262"/>
      <c r="CIP76" s="262"/>
      <c r="CIQ76" s="1740"/>
      <c r="CIR76" s="1740"/>
      <c r="CIS76" s="1740"/>
      <c r="CIT76" s="349"/>
      <c r="CIU76" s="262"/>
      <c r="CIV76" s="262"/>
      <c r="CIW76" s="262"/>
      <c r="CIX76" s="350"/>
      <c r="CIY76" s="262"/>
      <c r="CIZ76" s="262"/>
      <c r="CJA76" s="262"/>
      <c r="CJB76" s="262"/>
      <c r="CJC76" s="262"/>
      <c r="CJD76" s="262"/>
      <c r="CJE76" s="262"/>
      <c r="CJF76" s="262"/>
      <c r="CJG76" s="262"/>
      <c r="CJH76" s="1740"/>
      <c r="CJI76" s="1740"/>
      <c r="CJJ76" s="1740"/>
      <c r="CJK76" s="349"/>
      <c r="CJL76" s="262"/>
      <c r="CJM76" s="262"/>
      <c r="CJN76" s="262"/>
      <c r="CJO76" s="350"/>
      <c r="CJP76" s="262"/>
      <c r="CJQ76" s="262"/>
      <c r="CJR76" s="262"/>
      <c r="CJS76" s="262"/>
      <c r="CJT76" s="262"/>
      <c r="CJU76" s="262"/>
      <c r="CJV76" s="262"/>
      <c r="CJW76" s="262"/>
      <c r="CJX76" s="262"/>
      <c r="CJY76" s="1740"/>
      <c r="CJZ76" s="1740"/>
      <c r="CKA76" s="1740"/>
      <c r="CKB76" s="349"/>
      <c r="CKC76" s="262"/>
      <c r="CKD76" s="262"/>
      <c r="CKE76" s="262"/>
      <c r="CKF76" s="350"/>
      <c r="CKG76" s="262"/>
      <c r="CKH76" s="262"/>
      <c r="CKI76" s="262"/>
      <c r="CKJ76" s="262"/>
      <c r="CKK76" s="262"/>
      <c r="CKL76" s="262"/>
      <c r="CKM76" s="262"/>
      <c r="CKN76" s="262"/>
      <c r="CKO76" s="262"/>
      <c r="CKP76" s="1740"/>
      <c r="CKQ76" s="1740"/>
      <c r="CKR76" s="1740"/>
      <c r="CKS76" s="349"/>
      <c r="CKT76" s="262"/>
      <c r="CKU76" s="262"/>
      <c r="CKV76" s="262"/>
      <c r="CKW76" s="350"/>
      <c r="CKX76" s="262"/>
      <c r="CKY76" s="262"/>
      <c r="CKZ76" s="262"/>
      <c r="CLA76" s="262"/>
      <c r="CLB76" s="262"/>
      <c r="CLC76" s="262"/>
      <c r="CLD76" s="262"/>
      <c r="CLE76" s="262"/>
      <c r="CLF76" s="262"/>
      <c r="CLG76" s="1740"/>
      <c r="CLH76" s="1740"/>
      <c r="CLI76" s="1740"/>
      <c r="CLJ76" s="349"/>
      <c r="CLK76" s="262"/>
      <c r="CLL76" s="262"/>
      <c r="CLM76" s="262"/>
      <c r="CLN76" s="350"/>
      <c r="CLO76" s="262"/>
      <c r="CLP76" s="262"/>
      <c r="CLQ76" s="262"/>
      <c r="CLR76" s="262"/>
      <c r="CLS76" s="262"/>
      <c r="CLT76" s="262"/>
      <c r="CLU76" s="262"/>
      <c r="CLV76" s="262"/>
      <c r="CLW76" s="262"/>
      <c r="CLX76" s="1740"/>
      <c r="CLY76" s="1740"/>
      <c r="CLZ76" s="1740"/>
      <c r="CMA76" s="349"/>
      <c r="CMB76" s="262"/>
      <c r="CMC76" s="262"/>
      <c r="CMD76" s="262"/>
      <c r="CME76" s="350"/>
      <c r="CMF76" s="262"/>
      <c r="CMG76" s="262"/>
      <c r="CMH76" s="262"/>
      <c r="CMI76" s="262"/>
      <c r="CMJ76" s="262"/>
      <c r="CMK76" s="262"/>
      <c r="CML76" s="262"/>
      <c r="CMM76" s="262"/>
      <c r="CMN76" s="262"/>
      <c r="CMO76" s="1740"/>
      <c r="CMP76" s="1740"/>
      <c r="CMQ76" s="1740"/>
      <c r="CMR76" s="349"/>
      <c r="CMS76" s="262"/>
      <c r="CMT76" s="262"/>
      <c r="CMU76" s="262"/>
      <c r="CMV76" s="350"/>
      <c r="CMW76" s="262"/>
      <c r="CMX76" s="262"/>
      <c r="CMY76" s="262"/>
      <c r="CMZ76" s="262"/>
      <c r="CNA76" s="262"/>
      <c r="CNB76" s="262"/>
      <c r="CNC76" s="262"/>
      <c r="CND76" s="262"/>
      <c r="CNE76" s="262"/>
      <c r="CNF76" s="1740"/>
      <c r="CNG76" s="1740"/>
      <c r="CNH76" s="1740"/>
      <c r="CNI76" s="349"/>
      <c r="CNJ76" s="262"/>
      <c r="CNK76" s="262"/>
      <c r="CNL76" s="262"/>
      <c r="CNM76" s="350"/>
      <c r="CNN76" s="262"/>
      <c r="CNO76" s="262"/>
      <c r="CNP76" s="262"/>
      <c r="CNQ76" s="262"/>
      <c r="CNR76" s="262"/>
      <c r="CNS76" s="262"/>
      <c r="CNT76" s="262"/>
      <c r="CNU76" s="262"/>
      <c r="CNV76" s="262"/>
      <c r="CNW76" s="1740"/>
      <c r="CNX76" s="1740"/>
      <c r="CNY76" s="1740"/>
      <c r="CNZ76" s="349"/>
      <c r="COA76" s="262"/>
      <c r="COB76" s="262"/>
      <c r="COC76" s="262"/>
      <c r="COD76" s="350"/>
      <c r="COE76" s="262"/>
      <c r="COF76" s="262"/>
      <c r="COG76" s="262"/>
      <c r="COH76" s="262"/>
      <c r="COI76" s="262"/>
      <c r="COJ76" s="262"/>
      <c r="COK76" s="262"/>
      <c r="COL76" s="262"/>
      <c r="COM76" s="262"/>
      <c r="CON76" s="1740"/>
      <c r="COO76" s="1740"/>
      <c r="COP76" s="1740"/>
      <c r="COQ76" s="349"/>
      <c r="COR76" s="262"/>
      <c r="COS76" s="262"/>
      <c r="COT76" s="262"/>
      <c r="COU76" s="350"/>
      <c r="COV76" s="262"/>
      <c r="COW76" s="262"/>
      <c r="COX76" s="262"/>
      <c r="COY76" s="262"/>
      <c r="COZ76" s="262"/>
      <c r="CPA76" s="262"/>
      <c r="CPB76" s="262"/>
      <c r="CPC76" s="262"/>
      <c r="CPD76" s="262"/>
      <c r="CPE76" s="1740"/>
      <c r="CPF76" s="1740"/>
      <c r="CPG76" s="1740"/>
      <c r="CPH76" s="349"/>
      <c r="CPI76" s="262"/>
      <c r="CPJ76" s="262"/>
      <c r="CPK76" s="262"/>
      <c r="CPL76" s="350"/>
      <c r="CPM76" s="262"/>
      <c r="CPN76" s="262"/>
      <c r="CPO76" s="262"/>
      <c r="CPP76" s="262"/>
      <c r="CPQ76" s="262"/>
      <c r="CPR76" s="262"/>
      <c r="CPS76" s="262"/>
      <c r="CPT76" s="262"/>
      <c r="CPU76" s="262"/>
      <c r="CPV76" s="1740"/>
      <c r="CPW76" s="1740"/>
      <c r="CPX76" s="1740"/>
      <c r="CPY76" s="349"/>
      <c r="CPZ76" s="262"/>
      <c r="CQA76" s="262"/>
      <c r="CQB76" s="262"/>
      <c r="CQC76" s="350"/>
      <c r="CQD76" s="262"/>
      <c r="CQE76" s="262"/>
      <c r="CQF76" s="262"/>
      <c r="CQG76" s="262"/>
      <c r="CQH76" s="262"/>
      <c r="CQI76" s="262"/>
      <c r="CQJ76" s="262"/>
      <c r="CQK76" s="262"/>
      <c r="CQL76" s="262"/>
      <c r="CQM76" s="1740"/>
      <c r="CQN76" s="1740"/>
      <c r="CQO76" s="1740"/>
      <c r="CQP76" s="349"/>
      <c r="CQQ76" s="262"/>
      <c r="CQR76" s="262"/>
      <c r="CQS76" s="262"/>
      <c r="CQT76" s="350"/>
      <c r="CQU76" s="262"/>
      <c r="CQV76" s="262"/>
      <c r="CQW76" s="262"/>
      <c r="CQX76" s="262"/>
      <c r="CQY76" s="262"/>
      <c r="CQZ76" s="262"/>
      <c r="CRA76" s="262"/>
      <c r="CRB76" s="262"/>
      <c r="CRC76" s="262"/>
      <c r="CRD76" s="1740"/>
      <c r="CRE76" s="1740"/>
      <c r="CRF76" s="1740"/>
      <c r="CRG76" s="349"/>
      <c r="CRH76" s="262"/>
      <c r="CRI76" s="262"/>
      <c r="CRJ76" s="262"/>
      <c r="CRK76" s="350"/>
      <c r="CRL76" s="262"/>
      <c r="CRM76" s="262"/>
      <c r="CRN76" s="262"/>
      <c r="CRO76" s="262"/>
      <c r="CRP76" s="262"/>
      <c r="CRQ76" s="262"/>
      <c r="CRR76" s="262"/>
      <c r="CRS76" s="262"/>
      <c r="CRT76" s="262"/>
      <c r="CRU76" s="1740"/>
      <c r="CRV76" s="1740"/>
      <c r="CRW76" s="1740"/>
      <c r="CRX76" s="349"/>
      <c r="CRY76" s="262"/>
      <c r="CRZ76" s="262"/>
      <c r="CSA76" s="262"/>
      <c r="CSB76" s="350"/>
      <c r="CSC76" s="262"/>
      <c r="CSD76" s="262"/>
      <c r="CSE76" s="262"/>
      <c r="CSF76" s="262"/>
      <c r="CSG76" s="262"/>
      <c r="CSH76" s="262"/>
      <c r="CSI76" s="262"/>
      <c r="CSJ76" s="262"/>
      <c r="CSK76" s="262"/>
      <c r="CSL76" s="1740"/>
      <c r="CSM76" s="1740"/>
      <c r="CSN76" s="1740"/>
      <c r="CSO76" s="349"/>
      <c r="CSP76" s="262"/>
      <c r="CSQ76" s="262"/>
      <c r="CSR76" s="262"/>
      <c r="CSS76" s="350"/>
      <c r="CST76" s="262"/>
      <c r="CSU76" s="262"/>
      <c r="CSV76" s="262"/>
      <c r="CSW76" s="262"/>
      <c r="CSX76" s="262"/>
      <c r="CSY76" s="262"/>
      <c r="CSZ76" s="262"/>
      <c r="CTA76" s="262"/>
      <c r="CTB76" s="262"/>
      <c r="CTC76" s="1740"/>
      <c r="CTD76" s="1740"/>
      <c r="CTE76" s="1740"/>
      <c r="CTF76" s="349"/>
      <c r="CTG76" s="262"/>
      <c r="CTH76" s="262"/>
      <c r="CTI76" s="262"/>
      <c r="CTJ76" s="350"/>
      <c r="CTK76" s="262"/>
      <c r="CTL76" s="262"/>
      <c r="CTM76" s="262"/>
      <c r="CTN76" s="262"/>
      <c r="CTO76" s="262"/>
      <c r="CTP76" s="262"/>
      <c r="CTQ76" s="262"/>
      <c r="CTR76" s="262"/>
      <c r="CTS76" s="262"/>
      <c r="CTT76" s="1740"/>
      <c r="CTU76" s="1740"/>
      <c r="CTV76" s="1740"/>
      <c r="CTW76" s="349"/>
      <c r="CTX76" s="262"/>
      <c r="CTY76" s="262"/>
      <c r="CTZ76" s="262"/>
      <c r="CUA76" s="350"/>
      <c r="CUB76" s="262"/>
      <c r="CUC76" s="262"/>
      <c r="CUD76" s="262"/>
      <c r="CUE76" s="262"/>
      <c r="CUF76" s="262"/>
      <c r="CUG76" s="262"/>
      <c r="CUH76" s="262"/>
      <c r="CUI76" s="262"/>
      <c r="CUJ76" s="262"/>
      <c r="CUK76" s="1740"/>
      <c r="CUL76" s="1740"/>
      <c r="CUM76" s="1740"/>
      <c r="CUN76" s="349"/>
      <c r="CUO76" s="262"/>
      <c r="CUP76" s="262"/>
      <c r="CUQ76" s="262"/>
      <c r="CUR76" s="350"/>
      <c r="CUS76" s="262"/>
      <c r="CUT76" s="262"/>
      <c r="CUU76" s="262"/>
      <c r="CUV76" s="262"/>
      <c r="CUW76" s="262"/>
      <c r="CUX76" s="262"/>
      <c r="CUY76" s="262"/>
      <c r="CUZ76" s="262"/>
      <c r="CVA76" s="262"/>
      <c r="CVB76" s="1740"/>
      <c r="CVC76" s="1740"/>
      <c r="CVD76" s="1740"/>
      <c r="CVE76" s="349"/>
      <c r="CVF76" s="262"/>
      <c r="CVG76" s="262"/>
      <c r="CVH76" s="262"/>
      <c r="CVI76" s="350"/>
      <c r="CVJ76" s="262"/>
      <c r="CVK76" s="262"/>
      <c r="CVL76" s="262"/>
      <c r="CVM76" s="262"/>
      <c r="CVN76" s="262"/>
      <c r="CVO76" s="262"/>
      <c r="CVP76" s="262"/>
      <c r="CVQ76" s="262"/>
      <c r="CVR76" s="262"/>
      <c r="CVS76" s="1740"/>
      <c r="CVT76" s="1740"/>
      <c r="CVU76" s="1740"/>
      <c r="CVV76" s="349"/>
      <c r="CVW76" s="262"/>
      <c r="CVX76" s="262"/>
      <c r="CVY76" s="262"/>
      <c r="CVZ76" s="350"/>
      <c r="CWA76" s="262"/>
      <c r="CWB76" s="262"/>
      <c r="CWC76" s="262"/>
      <c r="CWD76" s="262"/>
      <c r="CWE76" s="262"/>
      <c r="CWF76" s="262"/>
      <c r="CWG76" s="262"/>
      <c r="CWH76" s="262"/>
      <c r="CWI76" s="262"/>
      <c r="CWJ76" s="1740"/>
      <c r="CWK76" s="1740"/>
      <c r="CWL76" s="1740"/>
      <c r="CWM76" s="349"/>
      <c r="CWN76" s="262"/>
      <c r="CWO76" s="262"/>
      <c r="CWP76" s="262"/>
      <c r="CWQ76" s="350"/>
      <c r="CWR76" s="262"/>
      <c r="CWS76" s="262"/>
      <c r="CWT76" s="262"/>
      <c r="CWU76" s="262"/>
      <c r="CWV76" s="262"/>
      <c r="CWW76" s="262"/>
      <c r="CWX76" s="262"/>
      <c r="CWY76" s="262"/>
      <c r="CWZ76" s="262"/>
      <c r="CXA76" s="1740"/>
      <c r="CXB76" s="1740"/>
      <c r="CXC76" s="1740"/>
      <c r="CXD76" s="349"/>
      <c r="CXE76" s="262"/>
      <c r="CXF76" s="262"/>
      <c r="CXG76" s="262"/>
      <c r="CXH76" s="350"/>
      <c r="CXI76" s="262"/>
      <c r="CXJ76" s="262"/>
      <c r="CXK76" s="262"/>
      <c r="CXL76" s="262"/>
      <c r="CXM76" s="262"/>
      <c r="CXN76" s="262"/>
      <c r="CXO76" s="262"/>
      <c r="CXP76" s="262"/>
      <c r="CXQ76" s="262"/>
      <c r="CXR76" s="1740"/>
      <c r="CXS76" s="1740"/>
      <c r="CXT76" s="1740"/>
      <c r="CXU76" s="349"/>
      <c r="CXV76" s="262"/>
      <c r="CXW76" s="262"/>
      <c r="CXX76" s="262"/>
      <c r="CXY76" s="350"/>
      <c r="CXZ76" s="262"/>
      <c r="CYA76" s="262"/>
      <c r="CYB76" s="262"/>
      <c r="CYC76" s="262"/>
      <c r="CYD76" s="262"/>
      <c r="CYE76" s="262"/>
      <c r="CYF76" s="262"/>
      <c r="CYG76" s="262"/>
      <c r="CYH76" s="262"/>
      <c r="CYI76" s="1740"/>
      <c r="CYJ76" s="1740"/>
      <c r="CYK76" s="1740"/>
      <c r="CYL76" s="349"/>
      <c r="CYM76" s="262"/>
      <c r="CYN76" s="262"/>
      <c r="CYO76" s="262"/>
      <c r="CYP76" s="350"/>
      <c r="CYQ76" s="262"/>
      <c r="CYR76" s="262"/>
      <c r="CYS76" s="262"/>
      <c r="CYT76" s="262"/>
      <c r="CYU76" s="262"/>
      <c r="CYV76" s="262"/>
      <c r="CYW76" s="262"/>
      <c r="CYX76" s="262"/>
      <c r="CYY76" s="262"/>
      <c r="CYZ76" s="1740"/>
      <c r="CZA76" s="1740"/>
      <c r="CZB76" s="1740"/>
      <c r="CZC76" s="349"/>
      <c r="CZD76" s="262"/>
      <c r="CZE76" s="262"/>
      <c r="CZF76" s="262"/>
      <c r="CZG76" s="350"/>
      <c r="CZH76" s="262"/>
      <c r="CZI76" s="262"/>
      <c r="CZJ76" s="262"/>
      <c r="CZK76" s="262"/>
      <c r="CZL76" s="262"/>
      <c r="CZM76" s="262"/>
      <c r="CZN76" s="262"/>
      <c r="CZO76" s="262"/>
      <c r="CZP76" s="262"/>
      <c r="CZQ76" s="1740"/>
      <c r="CZR76" s="1740"/>
      <c r="CZS76" s="1740"/>
      <c r="CZT76" s="349"/>
      <c r="CZU76" s="262"/>
      <c r="CZV76" s="262"/>
      <c r="CZW76" s="262"/>
      <c r="CZX76" s="350"/>
      <c r="CZY76" s="262"/>
      <c r="CZZ76" s="262"/>
      <c r="DAA76" s="262"/>
      <c r="DAB76" s="262"/>
      <c r="DAC76" s="262"/>
      <c r="DAD76" s="262"/>
      <c r="DAE76" s="262"/>
      <c r="DAF76" s="262"/>
      <c r="DAG76" s="262"/>
      <c r="DAH76" s="1740"/>
      <c r="DAI76" s="1740"/>
      <c r="DAJ76" s="1740"/>
      <c r="DAK76" s="349"/>
      <c r="DAL76" s="262"/>
      <c r="DAM76" s="262"/>
      <c r="DAN76" s="262"/>
      <c r="DAO76" s="350"/>
      <c r="DAP76" s="262"/>
      <c r="DAQ76" s="262"/>
      <c r="DAR76" s="262"/>
      <c r="DAS76" s="262"/>
      <c r="DAT76" s="262"/>
      <c r="DAU76" s="262"/>
      <c r="DAV76" s="262"/>
      <c r="DAW76" s="262"/>
      <c r="DAX76" s="262"/>
      <c r="DAY76" s="1740"/>
      <c r="DAZ76" s="1740"/>
      <c r="DBA76" s="1740"/>
      <c r="DBB76" s="349"/>
      <c r="DBC76" s="262"/>
      <c r="DBD76" s="262"/>
      <c r="DBE76" s="262"/>
      <c r="DBF76" s="350"/>
      <c r="DBG76" s="262"/>
      <c r="DBH76" s="262"/>
      <c r="DBI76" s="262"/>
      <c r="DBJ76" s="262"/>
      <c r="DBK76" s="262"/>
      <c r="DBL76" s="262"/>
      <c r="DBM76" s="262"/>
      <c r="DBN76" s="262"/>
      <c r="DBO76" s="262"/>
      <c r="DBP76" s="1740"/>
      <c r="DBQ76" s="1740"/>
      <c r="DBR76" s="1740"/>
      <c r="DBS76" s="349"/>
      <c r="DBT76" s="262"/>
      <c r="DBU76" s="262"/>
      <c r="DBV76" s="262"/>
      <c r="DBW76" s="350"/>
      <c r="DBX76" s="262"/>
      <c r="DBY76" s="262"/>
      <c r="DBZ76" s="262"/>
      <c r="DCA76" s="262"/>
      <c r="DCB76" s="262"/>
      <c r="DCC76" s="262"/>
      <c r="DCD76" s="262"/>
      <c r="DCE76" s="262"/>
      <c r="DCF76" s="262"/>
      <c r="DCG76" s="1740"/>
      <c r="DCH76" s="1740"/>
      <c r="DCI76" s="1740"/>
      <c r="DCJ76" s="349"/>
      <c r="DCK76" s="262"/>
      <c r="DCL76" s="262"/>
      <c r="DCM76" s="262"/>
      <c r="DCN76" s="350"/>
      <c r="DCO76" s="262"/>
      <c r="DCP76" s="262"/>
      <c r="DCQ76" s="262"/>
      <c r="DCR76" s="262"/>
      <c r="DCS76" s="262"/>
      <c r="DCT76" s="262"/>
      <c r="DCU76" s="262"/>
      <c r="DCV76" s="262"/>
      <c r="DCW76" s="262"/>
      <c r="DCX76" s="1740"/>
      <c r="DCY76" s="1740"/>
      <c r="DCZ76" s="1740"/>
      <c r="DDA76" s="349"/>
      <c r="DDB76" s="262"/>
      <c r="DDC76" s="262"/>
      <c r="DDD76" s="262"/>
      <c r="DDE76" s="350"/>
      <c r="DDF76" s="262"/>
      <c r="DDG76" s="262"/>
      <c r="DDH76" s="262"/>
      <c r="DDI76" s="262"/>
      <c r="DDJ76" s="262"/>
      <c r="DDK76" s="262"/>
      <c r="DDL76" s="262"/>
      <c r="DDM76" s="262"/>
      <c r="DDN76" s="262"/>
      <c r="DDO76" s="1740"/>
      <c r="DDP76" s="1740"/>
      <c r="DDQ76" s="1740"/>
      <c r="DDR76" s="349"/>
      <c r="DDS76" s="262"/>
      <c r="DDT76" s="262"/>
      <c r="DDU76" s="262"/>
      <c r="DDV76" s="350"/>
      <c r="DDW76" s="262"/>
      <c r="DDX76" s="262"/>
      <c r="DDY76" s="262"/>
      <c r="DDZ76" s="262"/>
      <c r="DEA76" s="262"/>
      <c r="DEB76" s="262"/>
      <c r="DEC76" s="262"/>
      <c r="DED76" s="262"/>
      <c r="DEE76" s="262"/>
      <c r="DEF76" s="1740"/>
      <c r="DEG76" s="1740"/>
      <c r="DEH76" s="1740"/>
      <c r="DEI76" s="349"/>
      <c r="DEJ76" s="262"/>
      <c r="DEK76" s="262"/>
      <c r="DEL76" s="262"/>
      <c r="DEM76" s="350"/>
      <c r="DEN76" s="262"/>
      <c r="DEO76" s="262"/>
      <c r="DEP76" s="262"/>
      <c r="DEQ76" s="262"/>
      <c r="DER76" s="262"/>
      <c r="DES76" s="262"/>
      <c r="DET76" s="262"/>
      <c r="DEU76" s="262"/>
      <c r="DEV76" s="262"/>
      <c r="DEW76" s="1740"/>
      <c r="DEX76" s="1740"/>
      <c r="DEY76" s="1740"/>
      <c r="DEZ76" s="349"/>
      <c r="DFA76" s="262"/>
      <c r="DFB76" s="262"/>
      <c r="DFC76" s="262"/>
      <c r="DFD76" s="350"/>
      <c r="DFE76" s="262"/>
      <c r="DFF76" s="262"/>
      <c r="DFG76" s="262"/>
      <c r="DFH76" s="262"/>
      <c r="DFI76" s="262"/>
      <c r="DFJ76" s="262"/>
      <c r="DFK76" s="262"/>
      <c r="DFL76" s="262"/>
      <c r="DFM76" s="262"/>
      <c r="DFN76" s="1740"/>
      <c r="DFO76" s="1740"/>
      <c r="DFP76" s="1740"/>
      <c r="DFQ76" s="349"/>
      <c r="DFR76" s="262"/>
      <c r="DFS76" s="262"/>
      <c r="DFT76" s="262"/>
      <c r="DFU76" s="350"/>
      <c r="DFV76" s="262"/>
      <c r="DFW76" s="262"/>
      <c r="DFX76" s="262"/>
      <c r="DFY76" s="262"/>
      <c r="DFZ76" s="262"/>
      <c r="DGA76" s="262"/>
      <c r="DGB76" s="262"/>
      <c r="DGC76" s="262"/>
      <c r="DGD76" s="262"/>
      <c r="DGE76" s="1740"/>
      <c r="DGF76" s="1740"/>
      <c r="DGG76" s="1740"/>
      <c r="DGH76" s="349"/>
      <c r="DGI76" s="262"/>
      <c r="DGJ76" s="262"/>
      <c r="DGK76" s="262"/>
      <c r="DGL76" s="350"/>
      <c r="DGM76" s="262"/>
      <c r="DGN76" s="262"/>
      <c r="DGO76" s="262"/>
      <c r="DGP76" s="262"/>
      <c r="DGQ76" s="262"/>
      <c r="DGR76" s="262"/>
      <c r="DGS76" s="262"/>
      <c r="DGT76" s="262"/>
      <c r="DGU76" s="262"/>
      <c r="DGV76" s="1740"/>
      <c r="DGW76" s="1740"/>
      <c r="DGX76" s="1740"/>
      <c r="DGY76" s="349"/>
      <c r="DGZ76" s="262"/>
      <c r="DHA76" s="262"/>
      <c r="DHB76" s="262"/>
      <c r="DHC76" s="350"/>
      <c r="DHD76" s="262"/>
      <c r="DHE76" s="262"/>
      <c r="DHF76" s="262"/>
      <c r="DHG76" s="262"/>
      <c r="DHH76" s="262"/>
      <c r="DHI76" s="262"/>
      <c r="DHJ76" s="262"/>
      <c r="DHK76" s="262"/>
      <c r="DHL76" s="262"/>
      <c r="DHM76" s="1740"/>
      <c r="DHN76" s="1740"/>
      <c r="DHO76" s="1740"/>
      <c r="DHP76" s="349"/>
      <c r="DHQ76" s="262"/>
      <c r="DHR76" s="262"/>
      <c r="DHS76" s="262"/>
      <c r="DHT76" s="350"/>
      <c r="DHU76" s="262"/>
      <c r="DHV76" s="262"/>
      <c r="DHW76" s="262"/>
      <c r="DHX76" s="262"/>
      <c r="DHY76" s="262"/>
      <c r="DHZ76" s="262"/>
      <c r="DIA76" s="262"/>
      <c r="DIB76" s="262"/>
      <c r="DIC76" s="262"/>
      <c r="DID76" s="1740"/>
      <c r="DIE76" s="1740"/>
      <c r="DIF76" s="1740"/>
      <c r="DIG76" s="349"/>
      <c r="DIH76" s="262"/>
      <c r="DII76" s="262"/>
      <c r="DIJ76" s="262"/>
      <c r="DIK76" s="350"/>
      <c r="DIL76" s="262"/>
      <c r="DIM76" s="262"/>
      <c r="DIN76" s="262"/>
      <c r="DIO76" s="262"/>
      <c r="DIP76" s="262"/>
      <c r="DIQ76" s="262"/>
      <c r="DIR76" s="262"/>
      <c r="DIS76" s="262"/>
      <c r="DIT76" s="262"/>
      <c r="DIU76" s="1740"/>
      <c r="DIV76" s="1740"/>
      <c r="DIW76" s="1740"/>
      <c r="DIX76" s="349"/>
      <c r="DIY76" s="262"/>
      <c r="DIZ76" s="262"/>
      <c r="DJA76" s="262"/>
      <c r="DJB76" s="350"/>
      <c r="DJC76" s="262"/>
      <c r="DJD76" s="262"/>
      <c r="DJE76" s="262"/>
      <c r="DJF76" s="262"/>
      <c r="DJG76" s="262"/>
      <c r="DJH76" s="262"/>
      <c r="DJI76" s="262"/>
      <c r="DJJ76" s="262"/>
      <c r="DJK76" s="262"/>
      <c r="DJL76" s="1740"/>
      <c r="DJM76" s="1740"/>
      <c r="DJN76" s="1740"/>
      <c r="DJO76" s="349"/>
      <c r="DJP76" s="262"/>
      <c r="DJQ76" s="262"/>
      <c r="DJR76" s="262"/>
      <c r="DJS76" s="350"/>
      <c r="DJT76" s="262"/>
      <c r="DJU76" s="262"/>
      <c r="DJV76" s="262"/>
      <c r="DJW76" s="262"/>
      <c r="DJX76" s="262"/>
      <c r="DJY76" s="262"/>
      <c r="DJZ76" s="262"/>
      <c r="DKA76" s="262"/>
      <c r="DKB76" s="262"/>
      <c r="DKC76" s="1740"/>
      <c r="DKD76" s="1740"/>
      <c r="DKE76" s="1740"/>
      <c r="DKF76" s="349"/>
      <c r="DKG76" s="262"/>
      <c r="DKH76" s="262"/>
      <c r="DKI76" s="262"/>
      <c r="DKJ76" s="350"/>
      <c r="DKK76" s="262"/>
      <c r="DKL76" s="262"/>
      <c r="DKM76" s="262"/>
      <c r="DKN76" s="262"/>
      <c r="DKO76" s="262"/>
      <c r="DKP76" s="262"/>
      <c r="DKQ76" s="262"/>
      <c r="DKR76" s="262"/>
      <c r="DKS76" s="262"/>
      <c r="DKT76" s="1740"/>
      <c r="DKU76" s="1740"/>
      <c r="DKV76" s="1740"/>
      <c r="DKW76" s="349"/>
      <c r="DKX76" s="262"/>
      <c r="DKY76" s="262"/>
      <c r="DKZ76" s="262"/>
      <c r="DLA76" s="350"/>
      <c r="DLB76" s="262"/>
      <c r="DLC76" s="262"/>
      <c r="DLD76" s="262"/>
      <c r="DLE76" s="262"/>
      <c r="DLF76" s="262"/>
      <c r="DLG76" s="262"/>
      <c r="DLH76" s="262"/>
      <c r="DLI76" s="262"/>
      <c r="DLJ76" s="262"/>
      <c r="DLK76" s="1740"/>
      <c r="DLL76" s="1740"/>
      <c r="DLM76" s="1740"/>
      <c r="DLN76" s="349"/>
      <c r="DLO76" s="262"/>
      <c r="DLP76" s="262"/>
      <c r="DLQ76" s="262"/>
      <c r="DLR76" s="350"/>
      <c r="DLS76" s="262"/>
      <c r="DLT76" s="262"/>
      <c r="DLU76" s="262"/>
      <c r="DLV76" s="262"/>
      <c r="DLW76" s="262"/>
      <c r="DLX76" s="262"/>
      <c r="DLY76" s="262"/>
      <c r="DLZ76" s="262"/>
      <c r="DMA76" s="262"/>
      <c r="DMB76" s="1740"/>
      <c r="DMC76" s="1740"/>
      <c r="DMD76" s="1740"/>
      <c r="DME76" s="349"/>
      <c r="DMF76" s="262"/>
      <c r="DMG76" s="262"/>
      <c r="DMH76" s="262"/>
      <c r="DMI76" s="350"/>
      <c r="DMJ76" s="262"/>
      <c r="DMK76" s="262"/>
      <c r="DML76" s="262"/>
      <c r="DMM76" s="262"/>
      <c r="DMN76" s="262"/>
      <c r="DMO76" s="262"/>
      <c r="DMP76" s="262"/>
      <c r="DMQ76" s="262"/>
      <c r="DMR76" s="262"/>
      <c r="DMS76" s="1740"/>
      <c r="DMT76" s="1740"/>
      <c r="DMU76" s="1740"/>
      <c r="DMV76" s="349"/>
      <c r="DMW76" s="262"/>
      <c r="DMX76" s="262"/>
      <c r="DMY76" s="262"/>
      <c r="DMZ76" s="350"/>
      <c r="DNA76" s="262"/>
      <c r="DNB76" s="262"/>
      <c r="DNC76" s="262"/>
      <c r="DND76" s="262"/>
      <c r="DNE76" s="262"/>
      <c r="DNF76" s="262"/>
      <c r="DNG76" s="262"/>
      <c r="DNH76" s="262"/>
      <c r="DNI76" s="262"/>
      <c r="DNJ76" s="1740"/>
      <c r="DNK76" s="1740"/>
      <c r="DNL76" s="1740"/>
      <c r="DNM76" s="349"/>
      <c r="DNN76" s="262"/>
      <c r="DNO76" s="262"/>
      <c r="DNP76" s="262"/>
      <c r="DNQ76" s="350"/>
      <c r="DNR76" s="262"/>
      <c r="DNS76" s="262"/>
      <c r="DNT76" s="262"/>
      <c r="DNU76" s="262"/>
      <c r="DNV76" s="262"/>
      <c r="DNW76" s="262"/>
      <c r="DNX76" s="262"/>
      <c r="DNY76" s="262"/>
      <c r="DNZ76" s="262"/>
      <c r="DOA76" s="1740"/>
      <c r="DOB76" s="1740"/>
      <c r="DOC76" s="1740"/>
      <c r="DOD76" s="349"/>
      <c r="DOE76" s="262"/>
      <c r="DOF76" s="262"/>
      <c r="DOG76" s="262"/>
      <c r="DOH76" s="350"/>
      <c r="DOI76" s="262"/>
      <c r="DOJ76" s="262"/>
      <c r="DOK76" s="262"/>
      <c r="DOL76" s="262"/>
      <c r="DOM76" s="262"/>
      <c r="DON76" s="262"/>
      <c r="DOO76" s="262"/>
      <c r="DOP76" s="262"/>
      <c r="DOQ76" s="262"/>
      <c r="DOR76" s="1740"/>
      <c r="DOS76" s="1740"/>
      <c r="DOT76" s="1740"/>
      <c r="DOU76" s="349"/>
      <c r="DOV76" s="262"/>
      <c r="DOW76" s="262"/>
      <c r="DOX76" s="262"/>
      <c r="DOY76" s="350"/>
      <c r="DOZ76" s="262"/>
      <c r="DPA76" s="262"/>
      <c r="DPB76" s="262"/>
      <c r="DPC76" s="262"/>
      <c r="DPD76" s="262"/>
      <c r="DPE76" s="262"/>
      <c r="DPF76" s="262"/>
      <c r="DPG76" s="262"/>
      <c r="DPH76" s="262"/>
      <c r="DPI76" s="1740"/>
      <c r="DPJ76" s="1740"/>
      <c r="DPK76" s="1740"/>
      <c r="DPL76" s="349"/>
      <c r="DPM76" s="262"/>
      <c r="DPN76" s="262"/>
      <c r="DPO76" s="262"/>
      <c r="DPP76" s="350"/>
      <c r="DPQ76" s="262"/>
      <c r="DPR76" s="262"/>
      <c r="DPS76" s="262"/>
      <c r="DPT76" s="262"/>
      <c r="DPU76" s="262"/>
      <c r="DPV76" s="262"/>
      <c r="DPW76" s="262"/>
      <c r="DPX76" s="262"/>
      <c r="DPY76" s="262"/>
      <c r="DPZ76" s="1740"/>
      <c r="DQA76" s="1740"/>
      <c r="DQB76" s="1740"/>
      <c r="DQC76" s="349"/>
      <c r="DQD76" s="262"/>
      <c r="DQE76" s="262"/>
      <c r="DQF76" s="262"/>
      <c r="DQG76" s="350"/>
      <c r="DQH76" s="262"/>
      <c r="DQI76" s="262"/>
      <c r="DQJ76" s="262"/>
      <c r="DQK76" s="262"/>
      <c r="DQL76" s="262"/>
      <c r="DQM76" s="262"/>
      <c r="DQN76" s="262"/>
      <c r="DQO76" s="262"/>
      <c r="DQP76" s="262"/>
      <c r="DQQ76" s="1740"/>
      <c r="DQR76" s="1740"/>
      <c r="DQS76" s="1740"/>
      <c r="DQT76" s="349"/>
      <c r="DQU76" s="262"/>
      <c r="DQV76" s="262"/>
      <c r="DQW76" s="262"/>
      <c r="DQX76" s="350"/>
      <c r="DQY76" s="262"/>
      <c r="DQZ76" s="262"/>
      <c r="DRA76" s="262"/>
      <c r="DRB76" s="262"/>
      <c r="DRC76" s="262"/>
      <c r="DRD76" s="262"/>
      <c r="DRE76" s="262"/>
      <c r="DRF76" s="262"/>
      <c r="DRG76" s="262"/>
      <c r="DRH76" s="1740"/>
      <c r="DRI76" s="1740"/>
      <c r="DRJ76" s="1740"/>
      <c r="DRK76" s="349"/>
      <c r="DRL76" s="262"/>
      <c r="DRM76" s="262"/>
      <c r="DRN76" s="262"/>
      <c r="DRO76" s="350"/>
      <c r="DRP76" s="262"/>
      <c r="DRQ76" s="262"/>
      <c r="DRR76" s="262"/>
      <c r="DRS76" s="262"/>
      <c r="DRT76" s="262"/>
      <c r="DRU76" s="262"/>
      <c r="DRV76" s="262"/>
      <c r="DRW76" s="262"/>
      <c r="DRX76" s="262"/>
      <c r="DRY76" s="1740"/>
      <c r="DRZ76" s="1740"/>
      <c r="DSA76" s="1740"/>
      <c r="DSB76" s="349"/>
      <c r="DSC76" s="262"/>
      <c r="DSD76" s="262"/>
      <c r="DSE76" s="262"/>
      <c r="DSF76" s="350"/>
      <c r="DSG76" s="262"/>
      <c r="DSH76" s="262"/>
      <c r="DSI76" s="262"/>
      <c r="DSJ76" s="262"/>
      <c r="DSK76" s="262"/>
      <c r="DSL76" s="262"/>
      <c r="DSM76" s="262"/>
      <c r="DSN76" s="262"/>
      <c r="DSO76" s="262"/>
      <c r="DSP76" s="1740"/>
      <c r="DSQ76" s="1740"/>
      <c r="DSR76" s="1740"/>
      <c r="DSS76" s="349"/>
      <c r="DST76" s="262"/>
      <c r="DSU76" s="262"/>
      <c r="DSV76" s="262"/>
      <c r="DSW76" s="350"/>
      <c r="DSX76" s="262"/>
      <c r="DSY76" s="262"/>
      <c r="DSZ76" s="262"/>
      <c r="DTA76" s="262"/>
      <c r="DTB76" s="262"/>
      <c r="DTC76" s="262"/>
      <c r="DTD76" s="262"/>
      <c r="DTE76" s="262"/>
      <c r="DTF76" s="262"/>
      <c r="DTG76" s="1740"/>
      <c r="DTH76" s="1740"/>
      <c r="DTI76" s="1740"/>
      <c r="DTJ76" s="349"/>
      <c r="DTK76" s="262"/>
      <c r="DTL76" s="262"/>
      <c r="DTM76" s="262"/>
      <c r="DTN76" s="350"/>
      <c r="DTO76" s="262"/>
      <c r="DTP76" s="262"/>
      <c r="DTQ76" s="262"/>
      <c r="DTR76" s="262"/>
      <c r="DTS76" s="262"/>
      <c r="DTT76" s="262"/>
      <c r="DTU76" s="262"/>
      <c r="DTV76" s="262"/>
      <c r="DTW76" s="262"/>
      <c r="DTX76" s="1740"/>
      <c r="DTY76" s="1740"/>
      <c r="DTZ76" s="1740"/>
      <c r="DUA76" s="349"/>
      <c r="DUB76" s="262"/>
      <c r="DUC76" s="262"/>
      <c r="DUD76" s="262"/>
      <c r="DUE76" s="350"/>
      <c r="DUF76" s="262"/>
      <c r="DUG76" s="262"/>
      <c r="DUH76" s="262"/>
      <c r="DUI76" s="262"/>
      <c r="DUJ76" s="262"/>
      <c r="DUK76" s="262"/>
      <c r="DUL76" s="262"/>
      <c r="DUM76" s="262"/>
      <c r="DUN76" s="262"/>
      <c r="DUO76" s="1740"/>
      <c r="DUP76" s="1740"/>
      <c r="DUQ76" s="1740"/>
      <c r="DUR76" s="349"/>
      <c r="DUS76" s="262"/>
      <c r="DUT76" s="262"/>
      <c r="DUU76" s="262"/>
      <c r="DUV76" s="350"/>
      <c r="DUW76" s="262"/>
      <c r="DUX76" s="262"/>
      <c r="DUY76" s="262"/>
      <c r="DUZ76" s="262"/>
      <c r="DVA76" s="262"/>
      <c r="DVB76" s="262"/>
      <c r="DVC76" s="262"/>
      <c r="DVD76" s="262"/>
      <c r="DVE76" s="262"/>
      <c r="DVF76" s="1740"/>
      <c r="DVG76" s="1740"/>
      <c r="DVH76" s="1740"/>
      <c r="DVI76" s="349"/>
      <c r="DVJ76" s="262"/>
      <c r="DVK76" s="262"/>
      <c r="DVL76" s="262"/>
      <c r="DVM76" s="350"/>
      <c r="DVN76" s="262"/>
      <c r="DVO76" s="262"/>
      <c r="DVP76" s="262"/>
      <c r="DVQ76" s="262"/>
      <c r="DVR76" s="262"/>
      <c r="DVS76" s="262"/>
      <c r="DVT76" s="262"/>
      <c r="DVU76" s="262"/>
      <c r="DVV76" s="262"/>
      <c r="DVW76" s="1740"/>
      <c r="DVX76" s="1740"/>
      <c r="DVY76" s="1740"/>
      <c r="DVZ76" s="349"/>
      <c r="DWA76" s="262"/>
      <c r="DWB76" s="262"/>
      <c r="DWC76" s="262"/>
      <c r="DWD76" s="350"/>
      <c r="DWE76" s="262"/>
      <c r="DWF76" s="262"/>
      <c r="DWG76" s="262"/>
      <c r="DWH76" s="262"/>
      <c r="DWI76" s="262"/>
      <c r="DWJ76" s="262"/>
      <c r="DWK76" s="262"/>
      <c r="DWL76" s="262"/>
      <c r="DWM76" s="262"/>
      <c r="DWN76" s="1740"/>
      <c r="DWO76" s="1740"/>
      <c r="DWP76" s="1740"/>
      <c r="DWQ76" s="349"/>
      <c r="DWR76" s="262"/>
      <c r="DWS76" s="262"/>
      <c r="DWT76" s="262"/>
      <c r="DWU76" s="350"/>
      <c r="DWV76" s="262"/>
      <c r="DWW76" s="262"/>
      <c r="DWX76" s="262"/>
      <c r="DWY76" s="262"/>
      <c r="DWZ76" s="262"/>
      <c r="DXA76" s="262"/>
      <c r="DXB76" s="262"/>
      <c r="DXC76" s="262"/>
      <c r="DXD76" s="262"/>
      <c r="DXE76" s="1740"/>
      <c r="DXF76" s="1740"/>
      <c r="DXG76" s="1740"/>
      <c r="DXH76" s="349"/>
      <c r="DXI76" s="262"/>
      <c r="DXJ76" s="262"/>
      <c r="DXK76" s="262"/>
      <c r="DXL76" s="350"/>
      <c r="DXM76" s="262"/>
      <c r="DXN76" s="262"/>
      <c r="DXO76" s="262"/>
      <c r="DXP76" s="262"/>
      <c r="DXQ76" s="262"/>
      <c r="DXR76" s="262"/>
      <c r="DXS76" s="262"/>
      <c r="DXT76" s="262"/>
      <c r="DXU76" s="262"/>
      <c r="DXV76" s="1740"/>
      <c r="DXW76" s="1740"/>
      <c r="DXX76" s="1740"/>
      <c r="DXY76" s="349"/>
      <c r="DXZ76" s="262"/>
      <c r="DYA76" s="262"/>
      <c r="DYB76" s="262"/>
      <c r="DYC76" s="350"/>
      <c r="DYD76" s="262"/>
      <c r="DYE76" s="262"/>
      <c r="DYF76" s="262"/>
      <c r="DYG76" s="262"/>
      <c r="DYH76" s="262"/>
      <c r="DYI76" s="262"/>
      <c r="DYJ76" s="262"/>
      <c r="DYK76" s="262"/>
      <c r="DYL76" s="262"/>
      <c r="DYM76" s="1740"/>
      <c r="DYN76" s="1740"/>
      <c r="DYO76" s="1740"/>
      <c r="DYP76" s="349"/>
      <c r="DYQ76" s="262"/>
      <c r="DYR76" s="262"/>
      <c r="DYS76" s="262"/>
      <c r="DYT76" s="350"/>
      <c r="DYU76" s="262"/>
      <c r="DYV76" s="262"/>
      <c r="DYW76" s="262"/>
      <c r="DYX76" s="262"/>
      <c r="DYY76" s="262"/>
      <c r="DYZ76" s="262"/>
      <c r="DZA76" s="262"/>
      <c r="DZB76" s="262"/>
      <c r="DZC76" s="262"/>
      <c r="DZD76" s="1740"/>
      <c r="DZE76" s="1740"/>
      <c r="DZF76" s="1740"/>
      <c r="DZG76" s="349"/>
      <c r="DZH76" s="262"/>
      <c r="DZI76" s="262"/>
      <c r="DZJ76" s="262"/>
      <c r="DZK76" s="350"/>
      <c r="DZL76" s="262"/>
      <c r="DZM76" s="262"/>
      <c r="DZN76" s="262"/>
      <c r="DZO76" s="262"/>
      <c r="DZP76" s="262"/>
      <c r="DZQ76" s="262"/>
      <c r="DZR76" s="262"/>
      <c r="DZS76" s="262"/>
      <c r="DZT76" s="262"/>
      <c r="DZU76" s="1740"/>
      <c r="DZV76" s="1740"/>
      <c r="DZW76" s="1740"/>
      <c r="DZX76" s="349"/>
      <c r="DZY76" s="262"/>
      <c r="DZZ76" s="262"/>
      <c r="EAA76" s="262"/>
      <c r="EAB76" s="350"/>
      <c r="EAC76" s="262"/>
      <c r="EAD76" s="262"/>
      <c r="EAE76" s="262"/>
      <c r="EAF76" s="262"/>
      <c r="EAG76" s="262"/>
      <c r="EAH76" s="262"/>
      <c r="EAI76" s="262"/>
      <c r="EAJ76" s="262"/>
      <c r="EAK76" s="262"/>
      <c r="EAL76" s="1740"/>
      <c r="EAM76" s="1740"/>
      <c r="EAN76" s="1740"/>
      <c r="EAO76" s="349"/>
      <c r="EAP76" s="262"/>
      <c r="EAQ76" s="262"/>
      <c r="EAR76" s="262"/>
      <c r="EAS76" s="350"/>
      <c r="EAT76" s="262"/>
      <c r="EAU76" s="262"/>
      <c r="EAV76" s="262"/>
      <c r="EAW76" s="262"/>
      <c r="EAX76" s="262"/>
      <c r="EAY76" s="262"/>
      <c r="EAZ76" s="262"/>
      <c r="EBA76" s="262"/>
      <c r="EBB76" s="262"/>
      <c r="EBC76" s="1740"/>
      <c r="EBD76" s="1740"/>
      <c r="EBE76" s="1740"/>
      <c r="EBF76" s="349"/>
      <c r="EBG76" s="262"/>
      <c r="EBH76" s="262"/>
      <c r="EBI76" s="262"/>
      <c r="EBJ76" s="350"/>
      <c r="EBK76" s="262"/>
      <c r="EBL76" s="262"/>
      <c r="EBM76" s="262"/>
      <c r="EBN76" s="262"/>
      <c r="EBO76" s="262"/>
      <c r="EBP76" s="262"/>
      <c r="EBQ76" s="262"/>
      <c r="EBR76" s="262"/>
      <c r="EBS76" s="262"/>
      <c r="EBT76" s="1740"/>
      <c r="EBU76" s="1740"/>
      <c r="EBV76" s="1740"/>
      <c r="EBW76" s="349"/>
      <c r="EBX76" s="262"/>
      <c r="EBY76" s="262"/>
      <c r="EBZ76" s="262"/>
      <c r="ECA76" s="350"/>
      <c r="ECB76" s="262"/>
      <c r="ECC76" s="262"/>
      <c r="ECD76" s="262"/>
      <c r="ECE76" s="262"/>
      <c r="ECF76" s="262"/>
      <c r="ECG76" s="262"/>
      <c r="ECH76" s="262"/>
      <c r="ECI76" s="262"/>
      <c r="ECJ76" s="262"/>
      <c r="ECK76" s="1740"/>
      <c r="ECL76" s="1740"/>
      <c r="ECM76" s="1740"/>
      <c r="ECN76" s="349"/>
      <c r="ECO76" s="262"/>
      <c r="ECP76" s="262"/>
      <c r="ECQ76" s="262"/>
      <c r="ECR76" s="350"/>
      <c r="ECS76" s="262"/>
      <c r="ECT76" s="262"/>
      <c r="ECU76" s="262"/>
      <c r="ECV76" s="262"/>
      <c r="ECW76" s="262"/>
      <c r="ECX76" s="262"/>
      <c r="ECY76" s="262"/>
      <c r="ECZ76" s="262"/>
      <c r="EDA76" s="262"/>
      <c r="EDB76" s="1740"/>
      <c r="EDC76" s="1740"/>
      <c r="EDD76" s="1740"/>
      <c r="EDE76" s="349"/>
      <c r="EDF76" s="262"/>
      <c r="EDG76" s="262"/>
      <c r="EDH76" s="262"/>
      <c r="EDI76" s="350"/>
      <c r="EDJ76" s="262"/>
      <c r="EDK76" s="262"/>
      <c r="EDL76" s="262"/>
      <c r="EDM76" s="262"/>
      <c r="EDN76" s="262"/>
      <c r="EDO76" s="262"/>
      <c r="EDP76" s="262"/>
      <c r="EDQ76" s="262"/>
      <c r="EDR76" s="262"/>
      <c r="EDS76" s="1740"/>
      <c r="EDT76" s="1740"/>
      <c r="EDU76" s="1740"/>
      <c r="EDV76" s="349"/>
      <c r="EDW76" s="262"/>
      <c r="EDX76" s="262"/>
      <c r="EDY76" s="262"/>
      <c r="EDZ76" s="350"/>
      <c r="EEA76" s="262"/>
      <c r="EEB76" s="262"/>
      <c r="EEC76" s="262"/>
      <c r="EED76" s="262"/>
      <c r="EEE76" s="262"/>
      <c r="EEF76" s="262"/>
      <c r="EEG76" s="262"/>
      <c r="EEH76" s="262"/>
      <c r="EEI76" s="262"/>
      <c r="EEJ76" s="1740"/>
      <c r="EEK76" s="1740"/>
      <c r="EEL76" s="1740"/>
      <c r="EEM76" s="349"/>
      <c r="EEN76" s="262"/>
      <c r="EEO76" s="262"/>
      <c r="EEP76" s="262"/>
      <c r="EEQ76" s="350"/>
      <c r="EER76" s="262"/>
      <c r="EES76" s="262"/>
      <c r="EET76" s="262"/>
      <c r="EEU76" s="262"/>
      <c r="EEV76" s="262"/>
      <c r="EEW76" s="262"/>
      <c r="EEX76" s="262"/>
      <c r="EEY76" s="262"/>
      <c r="EEZ76" s="262"/>
      <c r="EFA76" s="1740"/>
      <c r="EFB76" s="1740"/>
      <c r="EFC76" s="1740"/>
      <c r="EFD76" s="349"/>
      <c r="EFE76" s="262"/>
      <c r="EFF76" s="262"/>
      <c r="EFG76" s="262"/>
      <c r="EFH76" s="350"/>
      <c r="EFI76" s="262"/>
      <c r="EFJ76" s="262"/>
      <c r="EFK76" s="262"/>
      <c r="EFL76" s="262"/>
      <c r="EFM76" s="262"/>
      <c r="EFN76" s="262"/>
      <c r="EFO76" s="262"/>
      <c r="EFP76" s="262"/>
      <c r="EFQ76" s="262"/>
      <c r="EFR76" s="1740"/>
      <c r="EFS76" s="1740"/>
      <c r="EFT76" s="1740"/>
      <c r="EFU76" s="349"/>
      <c r="EFV76" s="262"/>
      <c r="EFW76" s="262"/>
      <c r="EFX76" s="262"/>
      <c r="EFY76" s="350"/>
      <c r="EFZ76" s="262"/>
      <c r="EGA76" s="262"/>
      <c r="EGB76" s="262"/>
      <c r="EGC76" s="262"/>
      <c r="EGD76" s="262"/>
      <c r="EGE76" s="262"/>
      <c r="EGF76" s="262"/>
      <c r="EGG76" s="262"/>
      <c r="EGH76" s="262"/>
      <c r="EGI76" s="1740"/>
      <c r="EGJ76" s="1740"/>
      <c r="EGK76" s="1740"/>
      <c r="EGL76" s="349"/>
      <c r="EGM76" s="262"/>
      <c r="EGN76" s="262"/>
      <c r="EGO76" s="262"/>
      <c r="EGP76" s="350"/>
      <c r="EGQ76" s="262"/>
      <c r="EGR76" s="262"/>
      <c r="EGS76" s="262"/>
      <c r="EGT76" s="262"/>
      <c r="EGU76" s="262"/>
      <c r="EGV76" s="262"/>
      <c r="EGW76" s="262"/>
      <c r="EGX76" s="262"/>
      <c r="EGY76" s="262"/>
      <c r="EGZ76" s="1740"/>
      <c r="EHA76" s="1740"/>
      <c r="EHB76" s="1740"/>
      <c r="EHC76" s="349"/>
      <c r="EHD76" s="262"/>
      <c r="EHE76" s="262"/>
      <c r="EHF76" s="262"/>
      <c r="EHG76" s="350"/>
      <c r="EHH76" s="262"/>
      <c r="EHI76" s="262"/>
      <c r="EHJ76" s="262"/>
      <c r="EHK76" s="262"/>
      <c r="EHL76" s="262"/>
      <c r="EHM76" s="262"/>
      <c r="EHN76" s="262"/>
      <c r="EHO76" s="262"/>
      <c r="EHP76" s="262"/>
      <c r="EHQ76" s="1740"/>
      <c r="EHR76" s="1740"/>
      <c r="EHS76" s="1740"/>
      <c r="EHT76" s="349"/>
      <c r="EHU76" s="262"/>
      <c r="EHV76" s="262"/>
      <c r="EHW76" s="262"/>
      <c r="EHX76" s="350"/>
      <c r="EHY76" s="262"/>
      <c r="EHZ76" s="262"/>
      <c r="EIA76" s="262"/>
      <c r="EIB76" s="262"/>
      <c r="EIC76" s="262"/>
      <c r="EID76" s="262"/>
      <c r="EIE76" s="262"/>
      <c r="EIF76" s="262"/>
      <c r="EIG76" s="262"/>
      <c r="EIH76" s="1740"/>
      <c r="EII76" s="1740"/>
      <c r="EIJ76" s="1740"/>
      <c r="EIK76" s="349"/>
      <c r="EIL76" s="262"/>
      <c r="EIM76" s="262"/>
      <c r="EIN76" s="262"/>
      <c r="EIO76" s="350"/>
      <c r="EIP76" s="262"/>
      <c r="EIQ76" s="262"/>
      <c r="EIR76" s="262"/>
      <c r="EIS76" s="262"/>
      <c r="EIT76" s="262"/>
      <c r="EIU76" s="262"/>
      <c r="EIV76" s="262"/>
      <c r="EIW76" s="262"/>
      <c r="EIX76" s="262"/>
      <c r="EIY76" s="1740"/>
      <c r="EIZ76" s="1740"/>
      <c r="EJA76" s="1740"/>
      <c r="EJB76" s="349"/>
      <c r="EJC76" s="262"/>
      <c r="EJD76" s="262"/>
      <c r="EJE76" s="262"/>
      <c r="EJF76" s="350"/>
      <c r="EJG76" s="262"/>
      <c r="EJH76" s="262"/>
      <c r="EJI76" s="262"/>
      <c r="EJJ76" s="262"/>
      <c r="EJK76" s="262"/>
      <c r="EJL76" s="262"/>
      <c r="EJM76" s="262"/>
      <c r="EJN76" s="262"/>
      <c r="EJO76" s="262"/>
      <c r="EJP76" s="1740"/>
      <c r="EJQ76" s="1740"/>
      <c r="EJR76" s="1740"/>
      <c r="EJS76" s="349"/>
      <c r="EJT76" s="262"/>
      <c r="EJU76" s="262"/>
      <c r="EJV76" s="262"/>
      <c r="EJW76" s="350"/>
      <c r="EJX76" s="262"/>
      <c r="EJY76" s="262"/>
      <c r="EJZ76" s="262"/>
      <c r="EKA76" s="262"/>
      <c r="EKB76" s="262"/>
      <c r="EKC76" s="262"/>
      <c r="EKD76" s="262"/>
      <c r="EKE76" s="262"/>
      <c r="EKF76" s="262"/>
      <c r="EKG76" s="1740"/>
      <c r="EKH76" s="1740"/>
      <c r="EKI76" s="1740"/>
      <c r="EKJ76" s="349"/>
      <c r="EKK76" s="262"/>
      <c r="EKL76" s="262"/>
      <c r="EKM76" s="262"/>
      <c r="EKN76" s="350"/>
      <c r="EKO76" s="262"/>
      <c r="EKP76" s="262"/>
      <c r="EKQ76" s="262"/>
      <c r="EKR76" s="262"/>
      <c r="EKS76" s="262"/>
      <c r="EKT76" s="262"/>
      <c r="EKU76" s="262"/>
      <c r="EKV76" s="262"/>
      <c r="EKW76" s="262"/>
      <c r="EKX76" s="1740"/>
      <c r="EKY76" s="1740"/>
      <c r="EKZ76" s="1740"/>
      <c r="ELA76" s="349"/>
      <c r="ELB76" s="262"/>
      <c r="ELC76" s="262"/>
      <c r="ELD76" s="262"/>
      <c r="ELE76" s="350"/>
      <c r="ELF76" s="262"/>
      <c r="ELG76" s="262"/>
      <c r="ELH76" s="262"/>
      <c r="ELI76" s="262"/>
      <c r="ELJ76" s="262"/>
      <c r="ELK76" s="262"/>
      <c r="ELL76" s="262"/>
      <c r="ELM76" s="262"/>
      <c r="ELN76" s="262"/>
      <c r="ELO76" s="1740"/>
      <c r="ELP76" s="1740"/>
      <c r="ELQ76" s="1740"/>
      <c r="ELR76" s="349"/>
      <c r="ELS76" s="262"/>
      <c r="ELT76" s="262"/>
      <c r="ELU76" s="262"/>
      <c r="ELV76" s="350"/>
      <c r="ELW76" s="262"/>
      <c r="ELX76" s="262"/>
      <c r="ELY76" s="262"/>
      <c r="ELZ76" s="262"/>
      <c r="EMA76" s="262"/>
      <c r="EMB76" s="262"/>
      <c r="EMC76" s="262"/>
      <c r="EMD76" s="262"/>
      <c r="EME76" s="262"/>
      <c r="EMF76" s="1740"/>
      <c r="EMG76" s="1740"/>
      <c r="EMH76" s="1740"/>
      <c r="EMI76" s="349"/>
      <c r="EMJ76" s="262"/>
      <c r="EMK76" s="262"/>
      <c r="EML76" s="262"/>
      <c r="EMM76" s="350"/>
      <c r="EMN76" s="262"/>
      <c r="EMO76" s="262"/>
      <c r="EMP76" s="262"/>
      <c r="EMQ76" s="262"/>
      <c r="EMR76" s="262"/>
      <c r="EMS76" s="262"/>
      <c r="EMT76" s="262"/>
      <c r="EMU76" s="262"/>
      <c r="EMV76" s="262"/>
      <c r="EMW76" s="1740"/>
      <c r="EMX76" s="1740"/>
      <c r="EMY76" s="1740"/>
      <c r="EMZ76" s="349"/>
      <c r="ENA76" s="262"/>
      <c r="ENB76" s="262"/>
      <c r="ENC76" s="262"/>
      <c r="END76" s="350"/>
      <c r="ENE76" s="262"/>
      <c r="ENF76" s="262"/>
      <c r="ENG76" s="262"/>
      <c r="ENH76" s="262"/>
      <c r="ENI76" s="262"/>
      <c r="ENJ76" s="262"/>
      <c r="ENK76" s="262"/>
      <c r="ENL76" s="262"/>
      <c r="ENM76" s="262"/>
      <c r="ENN76" s="1740"/>
      <c r="ENO76" s="1740"/>
      <c r="ENP76" s="1740"/>
      <c r="ENQ76" s="349"/>
      <c r="ENR76" s="262"/>
      <c r="ENS76" s="262"/>
      <c r="ENT76" s="262"/>
      <c r="ENU76" s="350"/>
      <c r="ENV76" s="262"/>
      <c r="ENW76" s="262"/>
      <c r="ENX76" s="262"/>
      <c r="ENY76" s="262"/>
      <c r="ENZ76" s="262"/>
      <c r="EOA76" s="262"/>
      <c r="EOB76" s="262"/>
      <c r="EOC76" s="262"/>
      <c r="EOD76" s="262"/>
      <c r="EOE76" s="1740"/>
      <c r="EOF76" s="1740"/>
      <c r="EOG76" s="1740"/>
      <c r="EOH76" s="349"/>
      <c r="EOI76" s="262"/>
      <c r="EOJ76" s="262"/>
      <c r="EOK76" s="262"/>
      <c r="EOL76" s="350"/>
      <c r="EOM76" s="262"/>
      <c r="EON76" s="262"/>
      <c r="EOO76" s="262"/>
      <c r="EOP76" s="262"/>
      <c r="EOQ76" s="262"/>
      <c r="EOR76" s="262"/>
      <c r="EOS76" s="262"/>
      <c r="EOT76" s="262"/>
      <c r="EOU76" s="262"/>
      <c r="EOV76" s="1740"/>
      <c r="EOW76" s="1740"/>
      <c r="EOX76" s="1740"/>
      <c r="EOY76" s="349"/>
      <c r="EOZ76" s="262"/>
      <c r="EPA76" s="262"/>
      <c r="EPB76" s="262"/>
      <c r="EPC76" s="350"/>
      <c r="EPD76" s="262"/>
      <c r="EPE76" s="262"/>
      <c r="EPF76" s="262"/>
      <c r="EPG76" s="262"/>
      <c r="EPH76" s="262"/>
      <c r="EPI76" s="262"/>
      <c r="EPJ76" s="262"/>
      <c r="EPK76" s="262"/>
      <c r="EPL76" s="262"/>
      <c r="EPM76" s="1740"/>
      <c r="EPN76" s="1740"/>
      <c r="EPO76" s="1740"/>
      <c r="EPP76" s="349"/>
      <c r="EPQ76" s="262"/>
      <c r="EPR76" s="262"/>
      <c r="EPS76" s="262"/>
      <c r="EPT76" s="350"/>
      <c r="EPU76" s="262"/>
      <c r="EPV76" s="262"/>
      <c r="EPW76" s="262"/>
      <c r="EPX76" s="262"/>
      <c r="EPY76" s="262"/>
      <c r="EPZ76" s="262"/>
      <c r="EQA76" s="262"/>
      <c r="EQB76" s="262"/>
      <c r="EQC76" s="262"/>
      <c r="EQD76" s="1740"/>
      <c r="EQE76" s="1740"/>
      <c r="EQF76" s="1740"/>
      <c r="EQG76" s="349"/>
      <c r="EQH76" s="262"/>
      <c r="EQI76" s="262"/>
      <c r="EQJ76" s="262"/>
      <c r="EQK76" s="350"/>
      <c r="EQL76" s="262"/>
      <c r="EQM76" s="262"/>
      <c r="EQN76" s="262"/>
      <c r="EQO76" s="262"/>
      <c r="EQP76" s="262"/>
      <c r="EQQ76" s="262"/>
      <c r="EQR76" s="262"/>
      <c r="EQS76" s="262"/>
      <c r="EQT76" s="262"/>
      <c r="EQU76" s="1740"/>
      <c r="EQV76" s="1740"/>
      <c r="EQW76" s="1740"/>
      <c r="EQX76" s="349"/>
      <c r="EQY76" s="262"/>
      <c r="EQZ76" s="262"/>
      <c r="ERA76" s="262"/>
      <c r="ERB76" s="350"/>
      <c r="ERC76" s="262"/>
      <c r="ERD76" s="262"/>
      <c r="ERE76" s="262"/>
      <c r="ERF76" s="262"/>
      <c r="ERG76" s="262"/>
      <c r="ERH76" s="262"/>
      <c r="ERI76" s="262"/>
      <c r="ERJ76" s="262"/>
      <c r="ERK76" s="262"/>
      <c r="ERL76" s="1740"/>
      <c r="ERM76" s="1740"/>
      <c r="ERN76" s="1740"/>
      <c r="ERO76" s="349"/>
      <c r="ERP76" s="262"/>
      <c r="ERQ76" s="262"/>
      <c r="ERR76" s="262"/>
      <c r="ERS76" s="350"/>
      <c r="ERT76" s="262"/>
      <c r="ERU76" s="262"/>
      <c r="ERV76" s="262"/>
      <c r="ERW76" s="262"/>
      <c r="ERX76" s="262"/>
      <c r="ERY76" s="262"/>
      <c r="ERZ76" s="262"/>
      <c r="ESA76" s="262"/>
      <c r="ESB76" s="262"/>
      <c r="ESC76" s="1740"/>
      <c r="ESD76" s="1740"/>
      <c r="ESE76" s="1740"/>
      <c r="ESF76" s="349"/>
      <c r="ESG76" s="262"/>
      <c r="ESH76" s="262"/>
      <c r="ESI76" s="262"/>
      <c r="ESJ76" s="350"/>
      <c r="ESK76" s="262"/>
      <c r="ESL76" s="262"/>
      <c r="ESM76" s="262"/>
      <c r="ESN76" s="262"/>
      <c r="ESO76" s="262"/>
      <c r="ESP76" s="262"/>
      <c r="ESQ76" s="262"/>
      <c r="ESR76" s="262"/>
      <c r="ESS76" s="262"/>
      <c r="EST76" s="1740"/>
      <c r="ESU76" s="1740"/>
      <c r="ESV76" s="1740"/>
      <c r="ESW76" s="349"/>
      <c r="ESX76" s="262"/>
      <c r="ESY76" s="262"/>
      <c r="ESZ76" s="262"/>
      <c r="ETA76" s="350"/>
      <c r="ETB76" s="262"/>
      <c r="ETC76" s="262"/>
      <c r="ETD76" s="262"/>
      <c r="ETE76" s="262"/>
      <c r="ETF76" s="262"/>
      <c r="ETG76" s="262"/>
      <c r="ETH76" s="262"/>
      <c r="ETI76" s="262"/>
      <c r="ETJ76" s="262"/>
      <c r="ETK76" s="1740"/>
      <c r="ETL76" s="1740"/>
      <c r="ETM76" s="1740"/>
      <c r="ETN76" s="349"/>
      <c r="ETO76" s="262"/>
      <c r="ETP76" s="262"/>
      <c r="ETQ76" s="262"/>
      <c r="ETR76" s="350"/>
      <c r="ETS76" s="262"/>
      <c r="ETT76" s="262"/>
      <c r="ETU76" s="262"/>
      <c r="ETV76" s="262"/>
      <c r="ETW76" s="262"/>
      <c r="ETX76" s="262"/>
      <c r="ETY76" s="262"/>
      <c r="ETZ76" s="262"/>
      <c r="EUA76" s="262"/>
      <c r="EUB76" s="1740"/>
      <c r="EUC76" s="1740"/>
      <c r="EUD76" s="1740"/>
      <c r="EUE76" s="349"/>
      <c r="EUF76" s="262"/>
      <c r="EUG76" s="262"/>
      <c r="EUH76" s="262"/>
      <c r="EUI76" s="350"/>
      <c r="EUJ76" s="262"/>
      <c r="EUK76" s="262"/>
      <c r="EUL76" s="262"/>
      <c r="EUM76" s="262"/>
      <c r="EUN76" s="262"/>
      <c r="EUO76" s="262"/>
      <c r="EUP76" s="262"/>
      <c r="EUQ76" s="262"/>
      <c r="EUR76" s="262"/>
      <c r="EUS76" s="1740"/>
      <c r="EUT76" s="1740"/>
      <c r="EUU76" s="1740"/>
      <c r="EUV76" s="349"/>
      <c r="EUW76" s="262"/>
      <c r="EUX76" s="262"/>
      <c r="EUY76" s="262"/>
      <c r="EUZ76" s="350"/>
      <c r="EVA76" s="262"/>
      <c r="EVB76" s="262"/>
      <c r="EVC76" s="262"/>
      <c r="EVD76" s="262"/>
      <c r="EVE76" s="262"/>
      <c r="EVF76" s="262"/>
      <c r="EVG76" s="262"/>
      <c r="EVH76" s="262"/>
      <c r="EVI76" s="262"/>
      <c r="EVJ76" s="1740"/>
      <c r="EVK76" s="1740"/>
      <c r="EVL76" s="1740"/>
      <c r="EVM76" s="349"/>
      <c r="EVN76" s="262"/>
      <c r="EVO76" s="262"/>
      <c r="EVP76" s="262"/>
      <c r="EVQ76" s="350"/>
      <c r="EVR76" s="262"/>
      <c r="EVS76" s="262"/>
      <c r="EVT76" s="262"/>
      <c r="EVU76" s="262"/>
      <c r="EVV76" s="262"/>
      <c r="EVW76" s="262"/>
      <c r="EVX76" s="262"/>
      <c r="EVY76" s="262"/>
      <c r="EVZ76" s="262"/>
      <c r="EWA76" s="1740"/>
      <c r="EWB76" s="1740"/>
      <c r="EWC76" s="1740"/>
      <c r="EWD76" s="349"/>
      <c r="EWE76" s="262"/>
      <c r="EWF76" s="262"/>
      <c r="EWG76" s="262"/>
      <c r="EWH76" s="350"/>
      <c r="EWI76" s="262"/>
      <c r="EWJ76" s="262"/>
      <c r="EWK76" s="262"/>
      <c r="EWL76" s="262"/>
      <c r="EWM76" s="262"/>
      <c r="EWN76" s="262"/>
      <c r="EWO76" s="262"/>
      <c r="EWP76" s="262"/>
      <c r="EWQ76" s="262"/>
      <c r="EWR76" s="1740"/>
      <c r="EWS76" s="1740"/>
      <c r="EWT76" s="1740"/>
      <c r="EWU76" s="349"/>
      <c r="EWV76" s="262"/>
      <c r="EWW76" s="262"/>
      <c r="EWX76" s="262"/>
      <c r="EWY76" s="350"/>
      <c r="EWZ76" s="262"/>
      <c r="EXA76" s="262"/>
      <c r="EXB76" s="262"/>
      <c r="EXC76" s="262"/>
      <c r="EXD76" s="262"/>
      <c r="EXE76" s="262"/>
      <c r="EXF76" s="262"/>
      <c r="EXG76" s="262"/>
      <c r="EXH76" s="262"/>
      <c r="EXI76" s="1740"/>
      <c r="EXJ76" s="1740"/>
      <c r="EXK76" s="1740"/>
      <c r="EXL76" s="349"/>
      <c r="EXM76" s="262"/>
      <c r="EXN76" s="262"/>
      <c r="EXO76" s="262"/>
      <c r="EXP76" s="350"/>
      <c r="EXQ76" s="262"/>
      <c r="EXR76" s="262"/>
      <c r="EXS76" s="262"/>
      <c r="EXT76" s="262"/>
      <c r="EXU76" s="262"/>
      <c r="EXV76" s="262"/>
      <c r="EXW76" s="262"/>
      <c r="EXX76" s="262"/>
      <c r="EXY76" s="262"/>
      <c r="EXZ76" s="1740"/>
      <c r="EYA76" s="1740"/>
      <c r="EYB76" s="1740"/>
      <c r="EYC76" s="349"/>
      <c r="EYD76" s="262"/>
      <c r="EYE76" s="262"/>
      <c r="EYF76" s="262"/>
      <c r="EYG76" s="350"/>
      <c r="EYH76" s="262"/>
      <c r="EYI76" s="262"/>
      <c r="EYJ76" s="262"/>
      <c r="EYK76" s="262"/>
      <c r="EYL76" s="262"/>
      <c r="EYM76" s="262"/>
      <c r="EYN76" s="262"/>
      <c r="EYO76" s="262"/>
      <c r="EYP76" s="262"/>
      <c r="EYQ76" s="1740"/>
      <c r="EYR76" s="1740"/>
      <c r="EYS76" s="1740"/>
      <c r="EYT76" s="349"/>
      <c r="EYU76" s="262"/>
      <c r="EYV76" s="262"/>
      <c r="EYW76" s="262"/>
      <c r="EYX76" s="350"/>
      <c r="EYY76" s="262"/>
      <c r="EYZ76" s="262"/>
      <c r="EZA76" s="262"/>
      <c r="EZB76" s="262"/>
      <c r="EZC76" s="262"/>
      <c r="EZD76" s="262"/>
      <c r="EZE76" s="262"/>
      <c r="EZF76" s="262"/>
      <c r="EZG76" s="262"/>
      <c r="EZH76" s="1740"/>
      <c r="EZI76" s="1740"/>
      <c r="EZJ76" s="1740"/>
      <c r="EZK76" s="349"/>
      <c r="EZL76" s="262"/>
      <c r="EZM76" s="262"/>
      <c r="EZN76" s="262"/>
      <c r="EZO76" s="350"/>
      <c r="EZP76" s="262"/>
      <c r="EZQ76" s="262"/>
      <c r="EZR76" s="262"/>
      <c r="EZS76" s="262"/>
      <c r="EZT76" s="262"/>
      <c r="EZU76" s="262"/>
      <c r="EZV76" s="262"/>
      <c r="EZW76" s="262"/>
      <c r="EZX76" s="262"/>
      <c r="EZY76" s="1740"/>
      <c r="EZZ76" s="1740"/>
      <c r="FAA76" s="1740"/>
      <c r="FAB76" s="349"/>
      <c r="FAC76" s="262"/>
      <c r="FAD76" s="262"/>
      <c r="FAE76" s="262"/>
      <c r="FAF76" s="350"/>
      <c r="FAG76" s="262"/>
      <c r="FAH76" s="262"/>
      <c r="FAI76" s="262"/>
      <c r="FAJ76" s="262"/>
      <c r="FAK76" s="262"/>
      <c r="FAL76" s="262"/>
      <c r="FAM76" s="262"/>
      <c r="FAN76" s="262"/>
      <c r="FAO76" s="262"/>
      <c r="FAP76" s="1740"/>
      <c r="FAQ76" s="1740"/>
      <c r="FAR76" s="1740"/>
      <c r="FAS76" s="349"/>
      <c r="FAT76" s="262"/>
      <c r="FAU76" s="262"/>
      <c r="FAV76" s="262"/>
      <c r="FAW76" s="350"/>
      <c r="FAX76" s="262"/>
      <c r="FAY76" s="262"/>
      <c r="FAZ76" s="262"/>
      <c r="FBA76" s="262"/>
      <c r="FBB76" s="262"/>
      <c r="FBC76" s="262"/>
      <c r="FBD76" s="262"/>
      <c r="FBE76" s="262"/>
      <c r="FBF76" s="262"/>
      <c r="FBG76" s="1740"/>
      <c r="FBH76" s="1740"/>
      <c r="FBI76" s="1740"/>
      <c r="FBJ76" s="349"/>
      <c r="FBK76" s="262"/>
      <c r="FBL76" s="262"/>
      <c r="FBM76" s="262"/>
      <c r="FBN76" s="350"/>
      <c r="FBO76" s="262"/>
      <c r="FBP76" s="262"/>
      <c r="FBQ76" s="262"/>
      <c r="FBR76" s="262"/>
      <c r="FBS76" s="262"/>
      <c r="FBT76" s="262"/>
      <c r="FBU76" s="262"/>
      <c r="FBV76" s="262"/>
      <c r="FBW76" s="262"/>
      <c r="FBX76" s="1740"/>
      <c r="FBY76" s="1740"/>
      <c r="FBZ76" s="1740"/>
      <c r="FCA76" s="349"/>
      <c r="FCB76" s="262"/>
      <c r="FCC76" s="262"/>
      <c r="FCD76" s="262"/>
      <c r="FCE76" s="350"/>
      <c r="FCF76" s="262"/>
      <c r="FCG76" s="262"/>
      <c r="FCH76" s="262"/>
      <c r="FCI76" s="262"/>
      <c r="FCJ76" s="262"/>
      <c r="FCK76" s="262"/>
      <c r="FCL76" s="262"/>
      <c r="FCM76" s="262"/>
      <c r="FCN76" s="262"/>
      <c r="FCO76" s="1740"/>
      <c r="FCP76" s="1740"/>
      <c r="FCQ76" s="1740"/>
      <c r="FCR76" s="349"/>
      <c r="FCS76" s="262"/>
      <c r="FCT76" s="262"/>
      <c r="FCU76" s="262"/>
      <c r="FCV76" s="350"/>
      <c r="FCW76" s="262"/>
      <c r="FCX76" s="262"/>
      <c r="FCY76" s="262"/>
      <c r="FCZ76" s="262"/>
      <c r="FDA76" s="262"/>
      <c r="FDB76" s="262"/>
      <c r="FDC76" s="262"/>
      <c r="FDD76" s="262"/>
      <c r="FDE76" s="262"/>
      <c r="FDF76" s="1740"/>
      <c r="FDG76" s="1740"/>
      <c r="FDH76" s="1740"/>
      <c r="FDI76" s="349"/>
      <c r="FDJ76" s="262"/>
      <c r="FDK76" s="262"/>
      <c r="FDL76" s="262"/>
      <c r="FDM76" s="350"/>
      <c r="FDN76" s="262"/>
      <c r="FDO76" s="262"/>
      <c r="FDP76" s="262"/>
      <c r="FDQ76" s="262"/>
      <c r="FDR76" s="262"/>
      <c r="FDS76" s="262"/>
      <c r="FDT76" s="262"/>
      <c r="FDU76" s="262"/>
      <c r="FDV76" s="262"/>
      <c r="FDW76" s="1740"/>
      <c r="FDX76" s="1740"/>
      <c r="FDY76" s="1740"/>
      <c r="FDZ76" s="349"/>
      <c r="FEA76" s="262"/>
      <c r="FEB76" s="262"/>
      <c r="FEC76" s="262"/>
      <c r="FED76" s="350"/>
      <c r="FEE76" s="262"/>
      <c r="FEF76" s="262"/>
      <c r="FEG76" s="262"/>
      <c r="FEH76" s="262"/>
      <c r="FEI76" s="262"/>
      <c r="FEJ76" s="262"/>
      <c r="FEK76" s="262"/>
      <c r="FEL76" s="262"/>
      <c r="FEM76" s="262"/>
      <c r="FEN76" s="1740"/>
      <c r="FEO76" s="1740"/>
      <c r="FEP76" s="1740"/>
      <c r="FEQ76" s="349"/>
      <c r="FER76" s="262"/>
      <c r="FES76" s="262"/>
      <c r="FET76" s="262"/>
      <c r="FEU76" s="350"/>
      <c r="FEV76" s="262"/>
      <c r="FEW76" s="262"/>
      <c r="FEX76" s="262"/>
      <c r="FEY76" s="262"/>
      <c r="FEZ76" s="262"/>
      <c r="FFA76" s="262"/>
      <c r="FFB76" s="262"/>
      <c r="FFC76" s="262"/>
      <c r="FFD76" s="262"/>
      <c r="FFE76" s="1740"/>
      <c r="FFF76" s="1740"/>
      <c r="FFG76" s="1740"/>
      <c r="FFH76" s="349"/>
      <c r="FFI76" s="262"/>
      <c r="FFJ76" s="262"/>
      <c r="FFK76" s="262"/>
      <c r="FFL76" s="350"/>
      <c r="FFM76" s="262"/>
      <c r="FFN76" s="262"/>
      <c r="FFO76" s="262"/>
      <c r="FFP76" s="262"/>
      <c r="FFQ76" s="262"/>
      <c r="FFR76" s="262"/>
      <c r="FFS76" s="262"/>
      <c r="FFT76" s="262"/>
      <c r="FFU76" s="262"/>
      <c r="FFV76" s="1740"/>
      <c r="FFW76" s="1740"/>
      <c r="FFX76" s="1740"/>
      <c r="FFY76" s="349"/>
      <c r="FFZ76" s="262"/>
      <c r="FGA76" s="262"/>
      <c r="FGB76" s="262"/>
      <c r="FGC76" s="350"/>
      <c r="FGD76" s="262"/>
      <c r="FGE76" s="262"/>
      <c r="FGF76" s="262"/>
      <c r="FGG76" s="262"/>
      <c r="FGH76" s="262"/>
      <c r="FGI76" s="262"/>
      <c r="FGJ76" s="262"/>
      <c r="FGK76" s="262"/>
      <c r="FGL76" s="262"/>
      <c r="FGM76" s="1740"/>
      <c r="FGN76" s="1740"/>
      <c r="FGO76" s="1740"/>
      <c r="FGP76" s="349"/>
      <c r="FGQ76" s="262"/>
      <c r="FGR76" s="262"/>
      <c r="FGS76" s="262"/>
      <c r="FGT76" s="350"/>
      <c r="FGU76" s="262"/>
      <c r="FGV76" s="262"/>
      <c r="FGW76" s="262"/>
      <c r="FGX76" s="262"/>
      <c r="FGY76" s="262"/>
      <c r="FGZ76" s="262"/>
      <c r="FHA76" s="262"/>
      <c r="FHB76" s="262"/>
      <c r="FHC76" s="262"/>
      <c r="FHD76" s="1740"/>
      <c r="FHE76" s="1740"/>
      <c r="FHF76" s="1740"/>
      <c r="FHG76" s="349"/>
      <c r="FHH76" s="262"/>
      <c r="FHI76" s="262"/>
      <c r="FHJ76" s="262"/>
      <c r="FHK76" s="350"/>
      <c r="FHL76" s="262"/>
      <c r="FHM76" s="262"/>
      <c r="FHN76" s="262"/>
      <c r="FHO76" s="262"/>
      <c r="FHP76" s="262"/>
      <c r="FHQ76" s="262"/>
      <c r="FHR76" s="262"/>
      <c r="FHS76" s="262"/>
      <c r="FHT76" s="262"/>
      <c r="FHU76" s="1740"/>
      <c r="FHV76" s="1740"/>
      <c r="FHW76" s="1740"/>
      <c r="FHX76" s="349"/>
      <c r="FHY76" s="262"/>
      <c r="FHZ76" s="262"/>
      <c r="FIA76" s="262"/>
      <c r="FIB76" s="350"/>
      <c r="FIC76" s="262"/>
      <c r="FID76" s="262"/>
      <c r="FIE76" s="262"/>
      <c r="FIF76" s="262"/>
      <c r="FIG76" s="262"/>
      <c r="FIH76" s="262"/>
      <c r="FII76" s="262"/>
      <c r="FIJ76" s="262"/>
      <c r="FIK76" s="262"/>
      <c r="FIL76" s="1740"/>
      <c r="FIM76" s="1740"/>
      <c r="FIN76" s="1740"/>
      <c r="FIO76" s="349"/>
      <c r="FIP76" s="262"/>
      <c r="FIQ76" s="262"/>
      <c r="FIR76" s="262"/>
      <c r="FIS76" s="350"/>
      <c r="FIT76" s="262"/>
      <c r="FIU76" s="262"/>
      <c r="FIV76" s="262"/>
      <c r="FIW76" s="262"/>
      <c r="FIX76" s="262"/>
      <c r="FIY76" s="262"/>
      <c r="FIZ76" s="262"/>
      <c r="FJA76" s="262"/>
      <c r="FJB76" s="262"/>
      <c r="FJC76" s="1740"/>
      <c r="FJD76" s="1740"/>
      <c r="FJE76" s="1740"/>
      <c r="FJF76" s="349"/>
      <c r="FJG76" s="262"/>
      <c r="FJH76" s="262"/>
      <c r="FJI76" s="262"/>
      <c r="FJJ76" s="350"/>
      <c r="FJK76" s="262"/>
      <c r="FJL76" s="262"/>
      <c r="FJM76" s="262"/>
      <c r="FJN76" s="262"/>
      <c r="FJO76" s="262"/>
      <c r="FJP76" s="262"/>
      <c r="FJQ76" s="262"/>
      <c r="FJR76" s="262"/>
      <c r="FJS76" s="262"/>
      <c r="FJT76" s="1740"/>
      <c r="FJU76" s="1740"/>
      <c r="FJV76" s="1740"/>
      <c r="FJW76" s="349"/>
      <c r="FJX76" s="262"/>
      <c r="FJY76" s="262"/>
      <c r="FJZ76" s="262"/>
      <c r="FKA76" s="350"/>
      <c r="FKB76" s="262"/>
      <c r="FKC76" s="262"/>
      <c r="FKD76" s="262"/>
      <c r="FKE76" s="262"/>
      <c r="FKF76" s="262"/>
      <c r="FKG76" s="262"/>
      <c r="FKH76" s="262"/>
      <c r="FKI76" s="262"/>
      <c r="FKJ76" s="262"/>
      <c r="FKK76" s="1740"/>
      <c r="FKL76" s="1740"/>
      <c r="FKM76" s="1740"/>
      <c r="FKN76" s="349"/>
      <c r="FKO76" s="262"/>
      <c r="FKP76" s="262"/>
      <c r="FKQ76" s="262"/>
      <c r="FKR76" s="350"/>
      <c r="FKS76" s="262"/>
      <c r="FKT76" s="262"/>
      <c r="FKU76" s="262"/>
      <c r="FKV76" s="262"/>
      <c r="FKW76" s="262"/>
      <c r="FKX76" s="262"/>
      <c r="FKY76" s="262"/>
      <c r="FKZ76" s="262"/>
      <c r="FLA76" s="262"/>
      <c r="FLB76" s="1740"/>
      <c r="FLC76" s="1740"/>
      <c r="FLD76" s="1740"/>
      <c r="FLE76" s="349"/>
      <c r="FLF76" s="262"/>
      <c r="FLG76" s="262"/>
      <c r="FLH76" s="262"/>
      <c r="FLI76" s="350"/>
      <c r="FLJ76" s="262"/>
      <c r="FLK76" s="262"/>
      <c r="FLL76" s="262"/>
      <c r="FLM76" s="262"/>
      <c r="FLN76" s="262"/>
      <c r="FLO76" s="262"/>
      <c r="FLP76" s="262"/>
      <c r="FLQ76" s="262"/>
      <c r="FLR76" s="262"/>
      <c r="FLS76" s="1740"/>
      <c r="FLT76" s="1740"/>
      <c r="FLU76" s="1740"/>
      <c r="FLV76" s="349"/>
      <c r="FLW76" s="262"/>
      <c r="FLX76" s="262"/>
      <c r="FLY76" s="262"/>
      <c r="FLZ76" s="350"/>
      <c r="FMA76" s="262"/>
      <c r="FMB76" s="262"/>
      <c r="FMC76" s="262"/>
      <c r="FMD76" s="262"/>
      <c r="FME76" s="262"/>
      <c r="FMF76" s="262"/>
      <c r="FMG76" s="262"/>
      <c r="FMH76" s="262"/>
      <c r="FMI76" s="262"/>
      <c r="FMJ76" s="1740"/>
      <c r="FMK76" s="1740"/>
      <c r="FML76" s="1740"/>
      <c r="FMM76" s="349"/>
      <c r="FMN76" s="262"/>
      <c r="FMO76" s="262"/>
      <c r="FMP76" s="262"/>
      <c r="FMQ76" s="350"/>
      <c r="FMR76" s="262"/>
      <c r="FMS76" s="262"/>
      <c r="FMT76" s="262"/>
      <c r="FMU76" s="262"/>
      <c r="FMV76" s="262"/>
      <c r="FMW76" s="262"/>
      <c r="FMX76" s="262"/>
      <c r="FMY76" s="262"/>
      <c r="FMZ76" s="262"/>
      <c r="FNA76" s="1740"/>
      <c r="FNB76" s="1740"/>
      <c r="FNC76" s="1740"/>
      <c r="FND76" s="349"/>
      <c r="FNE76" s="262"/>
      <c r="FNF76" s="262"/>
      <c r="FNG76" s="262"/>
      <c r="FNH76" s="350"/>
      <c r="FNI76" s="262"/>
      <c r="FNJ76" s="262"/>
      <c r="FNK76" s="262"/>
      <c r="FNL76" s="262"/>
      <c r="FNM76" s="262"/>
      <c r="FNN76" s="262"/>
      <c r="FNO76" s="262"/>
      <c r="FNP76" s="262"/>
      <c r="FNQ76" s="262"/>
      <c r="FNR76" s="1740"/>
      <c r="FNS76" s="1740"/>
      <c r="FNT76" s="1740"/>
      <c r="FNU76" s="349"/>
      <c r="FNV76" s="262"/>
      <c r="FNW76" s="262"/>
      <c r="FNX76" s="262"/>
      <c r="FNY76" s="350"/>
      <c r="FNZ76" s="262"/>
      <c r="FOA76" s="262"/>
      <c r="FOB76" s="262"/>
      <c r="FOC76" s="262"/>
      <c r="FOD76" s="262"/>
      <c r="FOE76" s="262"/>
      <c r="FOF76" s="262"/>
      <c r="FOG76" s="262"/>
      <c r="FOH76" s="262"/>
      <c r="FOI76" s="1740"/>
      <c r="FOJ76" s="1740"/>
      <c r="FOK76" s="1740"/>
      <c r="FOL76" s="349"/>
      <c r="FOM76" s="262"/>
      <c r="FON76" s="262"/>
      <c r="FOO76" s="262"/>
      <c r="FOP76" s="350"/>
      <c r="FOQ76" s="262"/>
      <c r="FOR76" s="262"/>
      <c r="FOS76" s="262"/>
      <c r="FOT76" s="262"/>
      <c r="FOU76" s="262"/>
      <c r="FOV76" s="262"/>
      <c r="FOW76" s="262"/>
      <c r="FOX76" s="262"/>
      <c r="FOY76" s="262"/>
      <c r="FOZ76" s="1740"/>
      <c r="FPA76" s="1740"/>
      <c r="FPB76" s="1740"/>
      <c r="FPC76" s="349"/>
      <c r="FPD76" s="262"/>
      <c r="FPE76" s="262"/>
      <c r="FPF76" s="262"/>
      <c r="FPG76" s="350"/>
      <c r="FPH76" s="262"/>
      <c r="FPI76" s="262"/>
      <c r="FPJ76" s="262"/>
      <c r="FPK76" s="262"/>
      <c r="FPL76" s="262"/>
      <c r="FPM76" s="262"/>
      <c r="FPN76" s="262"/>
      <c r="FPO76" s="262"/>
      <c r="FPP76" s="262"/>
      <c r="FPQ76" s="1740"/>
      <c r="FPR76" s="1740"/>
      <c r="FPS76" s="1740"/>
      <c r="FPT76" s="349"/>
      <c r="FPU76" s="262"/>
      <c r="FPV76" s="262"/>
      <c r="FPW76" s="262"/>
      <c r="FPX76" s="350"/>
      <c r="FPY76" s="262"/>
      <c r="FPZ76" s="262"/>
      <c r="FQA76" s="262"/>
      <c r="FQB76" s="262"/>
      <c r="FQC76" s="262"/>
      <c r="FQD76" s="262"/>
      <c r="FQE76" s="262"/>
      <c r="FQF76" s="262"/>
      <c r="FQG76" s="262"/>
      <c r="FQH76" s="1740"/>
      <c r="FQI76" s="1740"/>
      <c r="FQJ76" s="1740"/>
      <c r="FQK76" s="349"/>
      <c r="FQL76" s="262"/>
      <c r="FQM76" s="262"/>
      <c r="FQN76" s="262"/>
      <c r="FQO76" s="350"/>
      <c r="FQP76" s="262"/>
      <c r="FQQ76" s="262"/>
      <c r="FQR76" s="262"/>
      <c r="FQS76" s="262"/>
      <c r="FQT76" s="262"/>
      <c r="FQU76" s="262"/>
      <c r="FQV76" s="262"/>
      <c r="FQW76" s="262"/>
      <c r="FQX76" s="262"/>
      <c r="FQY76" s="1740"/>
      <c r="FQZ76" s="1740"/>
      <c r="FRA76" s="1740"/>
      <c r="FRB76" s="349"/>
      <c r="FRC76" s="262"/>
      <c r="FRD76" s="262"/>
      <c r="FRE76" s="262"/>
      <c r="FRF76" s="350"/>
      <c r="FRG76" s="262"/>
      <c r="FRH76" s="262"/>
      <c r="FRI76" s="262"/>
      <c r="FRJ76" s="262"/>
      <c r="FRK76" s="262"/>
      <c r="FRL76" s="262"/>
      <c r="FRM76" s="262"/>
      <c r="FRN76" s="262"/>
      <c r="FRO76" s="262"/>
      <c r="FRP76" s="1740"/>
      <c r="FRQ76" s="1740"/>
      <c r="FRR76" s="1740"/>
      <c r="FRS76" s="349"/>
      <c r="FRT76" s="262"/>
      <c r="FRU76" s="262"/>
      <c r="FRV76" s="262"/>
      <c r="FRW76" s="350"/>
      <c r="FRX76" s="262"/>
      <c r="FRY76" s="262"/>
      <c r="FRZ76" s="262"/>
      <c r="FSA76" s="262"/>
      <c r="FSB76" s="262"/>
      <c r="FSC76" s="262"/>
      <c r="FSD76" s="262"/>
      <c r="FSE76" s="262"/>
      <c r="FSF76" s="262"/>
      <c r="FSG76" s="1740"/>
      <c r="FSH76" s="1740"/>
      <c r="FSI76" s="1740"/>
      <c r="FSJ76" s="349"/>
      <c r="FSK76" s="262"/>
      <c r="FSL76" s="262"/>
      <c r="FSM76" s="262"/>
      <c r="FSN76" s="350"/>
      <c r="FSO76" s="262"/>
      <c r="FSP76" s="262"/>
      <c r="FSQ76" s="262"/>
      <c r="FSR76" s="262"/>
      <c r="FSS76" s="262"/>
      <c r="FST76" s="262"/>
      <c r="FSU76" s="262"/>
      <c r="FSV76" s="262"/>
      <c r="FSW76" s="262"/>
      <c r="FSX76" s="1740"/>
      <c r="FSY76" s="1740"/>
      <c r="FSZ76" s="1740"/>
      <c r="FTA76" s="349"/>
      <c r="FTB76" s="262"/>
      <c r="FTC76" s="262"/>
      <c r="FTD76" s="262"/>
      <c r="FTE76" s="350"/>
      <c r="FTF76" s="262"/>
      <c r="FTG76" s="262"/>
      <c r="FTH76" s="262"/>
      <c r="FTI76" s="262"/>
      <c r="FTJ76" s="262"/>
      <c r="FTK76" s="262"/>
      <c r="FTL76" s="262"/>
      <c r="FTM76" s="262"/>
      <c r="FTN76" s="262"/>
      <c r="FTO76" s="1740"/>
      <c r="FTP76" s="1740"/>
      <c r="FTQ76" s="1740"/>
      <c r="FTR76" s="349"/>
      <c r="FTS76" s="262"/>
      <c r="FTT76" s="262"/>
      <c r="FTU76" s="262"/>
      <c r="FTV76" s="350"/>
      <c r="FTW76" s="262"/>
      <c r="FTX76" s="262"/>
      <c r="FTY76" s="262"/>
      <c r="FTZ76" s="262"/>
      <c r="FUA76" s="262"/>
      <c r="FUB76" s="262"/>
      <c r="FUC76" s="262"/>
      <c r="FUD76" s="262"/>
      <c r="FUE76" s="262"/>
      <c r="FUF76" s="1740"/>
      <c r="FUG76" s="1740"/>
      <c r="FUH76" s="1740"/>
      <c r="FUI76" s="349"/>
      <c r="FUJ76" s="262"/>
      <c r="FUK76" s="262"/>
      <c r="FUL76" s="262"/>
      <c r="FUM76" s="350"/>
      <c r="FUN76" s="262"/>
      <c r="FUO76" s="262"/>
      <c r="FUP76" s="262"/>
      <c r="FUQ76" s="262"/>
      <c r="FUR76" s="262"/>
      <c r="FUS76" s="262"/>
      <c r="FUT76" s="262"/>
      <c r="FUU76" s="262"/>
      <c r="FUV76" s="262"/>
      <c r="FUW76" s="1740"/>
      <c r="FUX76" s="1740"/>
      <c r="FUY76" s="1740"/>
      <c r="FUZ76" s="349"/>
      <c r="FVA76" s="262"/>
      <c r="FVB76" s="262"/>
      <c r="FVC76" s="262"/>
      <c r="FVD76" s="350"/>
      <c r="FVE76" s="262"/>
      <c r="FVF76" s="262"/>
      <c r="FVG76" s="262"/>
      <c r="FVH76" s="262"/>
      <c r="FVI76" s="262"/>
      <c r="FVJ76" s="262"/>
      <c r="FVK76" s="262"/>
      <c r="FVL76" s="262"/>
      <c r="FVM76" s="262"/>
      <c r="FVN76" s="1740"/>
      <c r="FVO76" s="1740"/>
      <c r="FVP76" s="1740"/>
      <c r="FVQ76" s="349"/>
      <c r="FVR76" s="262"/>
      <c r="FVS76" s="262"/>
      <c r="FVT76" s="262"/>
      <c r="FVU76" s="350"/>
      <c r="FVV76" s="262"/>
      <c r="FVW76" s="262"/>
      <c r="FVX76" s="262"/>
      <c r="FVY76" s="262"/>
      <c r="FVZ76" s="262"/>
      <c r="FWA76" s="262"/>
      <c r="FWB76" s="262"/>
      <c r="FWC76" s="262"/>
      <c r="FWD76" s="262"/>
      <c r="FWE76" s="1740"/>
      <c r="FWF76" s="1740"/>
      <c r="FWG76" s="1740"/>
      <c r="FWH76" s="349"/>
      <c r="FWI76" s="262"/>
      <c r="FWJ76" s="262"/>
      <c r="FWK76" s="262"/>
      <c r="FWL76" s="350"/>
      <c r="FWM76" s="262"/>
      <c r="FWN76" s="262"/>
      <c r="FWO76" s="262"/>
      <c r="FWP76" s="262"/>
      <c r="FWQ76" s="262"/>
      <c r="FWR76" s="262"/>
      <c r="FWS76" s="262"/>
      <c r="FWT76" s="262"/>
      <c r="FWU76" s="262"/>
      <c r="FWV76" s="1740"/>
      <c r="FWW76" s="1740"/>
      <c r="FWX76" s="1740"/>
      <c r="FWY76" s="349"/>
      <c r="FWZ76" s="262"/>
      <c r="FXA76" s="262"/>
      <c r="FXB76" s="262"/>
      <c r="FXC76" s="350"/>
      <c r="FXD76" s="262"/>
      <c r="FXE76" s="262"/>
      <c r="FXF76" s="262"/>
      <c r="FXG76" s="262"/>
      <c r="FXH76" s="262"/>
      <c r="FXI76" s="262"/>
      <c r="FXJ76" s="262"/>
      <c r="FXK76" s="262"/>
      <c r="FXL76" s="262"/>
      <c r="FXM76" s="1740"/>
      <c r="FXN76" s="1740"/>
      <c r="FXO76" s="1740"/>
      <c r="FXP76" s="349"/>
      <c r="FXQ76" s="262"/>
      <c r="FXR76" s="262"/>
      <c r="FXS76" s="262"/>
      <c r="FXT76" s="350"/>
      <c r="FXU76" s="262"/>
      <c r="FXV76" s="262"/>
      <c r="FXW76" s="262"/>
      <c r="FXX76" s="262"/>
      <c r="FXY76" s="262"/>
      <c r="FXZ76" s="262"/>
      <c r="FYA76" s="262"/>
      <c r="FYB76" s="262"/>
      <c r="FYC76" s="262"/>
      <c r="FYD76" s="1740"/>
      <c r="FYE76" s="1740"/>
      <c r="FYF76" s="1740"/>
      <c r="FYG76" s="349"/>
      <c r="FYH76" s="262"/>
      <c r="FYI76" s="262"/>
      <c r="FYJ76" s="262"/>
      <c r="FYK76" s="350"/>
      <c r="FYL76" s="262"/>
      <c r="FYM76" s="262"/>
      <c r="FYN76" s="262"/>
      <c r="FYO76" s="262"/>
      <c r="FYP76" s="262"/>
      <c r="FYQ76" s="262"/>
      <c r="FYR76" s="262"/>
      <c r="FYS76" s="262"/>
      <c r="FYT76" s="262"/>
      <c r="FYU76" s="1740"/>
      <c r="FYV76" s="1740"/>
      <c r="FYW76" s="1740"/>
      <c r="FYX76" s="349"/>
      <c r="FYY76" s="262"/>
      <c r="FYZ76" s="262"/>
      <c r="FZA76" s="262"/>
      <c r="FZB76" s="350"/>
      <c r="FZC76" s="262"/>
      <c r="FZD76" s="262"/>
      <c r="FZE76" s="262"/>
      <c r="FZF76" s="262"/>
      <c r="FZG76" s="262"/>
      <c r="FZH76" s="262"/>
      <c r="FZI76" s="262"/>
      <c r="FZJ76" s="262"/>
      <c r="FZK76" s="262"/>
      <c r="FZL76" s="1740"/>
      <c r="FZM76" s="1740"/>
      <c r="FZN76" s="1740"/>
      <c r="FZO76" s="349"/>
      <c r="FZP76" s="262"/>
      <c r="FZQ76" s="262"/>
      <c r="FZR76" s="262"/>
      <c r="FZS76" s="350"/>
      <c r="FZT76" s="262"/>
      <c r="FZU76" s="262"/>
      <c r="FZV76" s="262"/>
      <c r="FZW76" s="262"/>
      <c r="FZX76" s="262"/>
      <c r="FZY76" s="262"/>
      <c r="FZZ76" s="262"/>
      <c r="GAA76" s="262"/>
      <c r="GAB76" s="262"/>
      <c r="GAC76" s="1740"/>
      <c r="GAD76" s="1740"/>
      <c r="GAE76" s="1740"/>
      <c r="GAF76" s="349"/>
      <c r="GAG76" s="262"/>
      <c r="GAH76" s="262"/>
      <c r="GAI76" s="262"/>
      <c r="GAJ76" s="350"/>
      <c r="GAK76" s="262"/>
      <c r="GAL76" s="262"/>
      <c r="GAM76" s="262"/>
      <c r="GAN76" s="262"/>
      <c r="GAO76" s="262"/>
      <c r="GAP76" s="262"/>
      <c r="GAQ76" s="262"/>
      <c r="GAR76" s="262"/>
      <c r="GAS76" s="262"/>
      <c r="GAT76" s="1740"/>
      <c r="GAU76" s="1740"/>
      <c r="GAV76" s="1740"/>
      <c r="GAW76" s="349"/>
      <c r="GAX76" s="262"/>
      <c r="GAY76" s="262"/>
      <c r="GAZ76" s="262"/>
      <c r="GBA76" s="350"/>
      <c r="GBB76" s="262"/>
      <c r="GBC76" s="262"/>
      <c r="GBD76" s="262"/>
      <c r="GBE76" s="262"/>
      <c r="GBF76" s="262"/>
      <c r="GBG76" s="262"/>
      <c r="GBH76" s="262"/>
      <c r="GBI76" s="262"/>
      <c r="GBJ76" s="262"/>
      <c r="GBK76" s="1740"/>
      <c r="GBL76" s="1740"/>
      <c r="GBM76" s="1740"/>
      <c r="GBN76" s="349"/>
      <c r="GBO76" s="262"/>
      <c r="GBP76" s="262"/>
      <c r="GBQ76" s="262"/>
      <c r="GBR76" s="350"/>
      <c r="GBS76" s="262"/>
      <c r="GBT76" s="262"/>
      <c r="GBU76" s="262"/>
      <c r="GBV76" s="262"/>
      <c r="GBW76" s="262"/>
      <c r="GBX76" s="262"/>
      <c r="GBY76" s="262"/>
      <c r="GBZ76" s="262"/>
      <c r="GCA76" s="262"/>
      <c r="GCB76" s="1740"/>
      <c r="GCC76" s="1740"/>
      <c r="GCD76" s="1740"/>
      <c r="GCE76" s="349"/>
      <c r="GCF76" s="262"/>
      <c r="GCG76" s="262"/>
      <c r="GCH76" s="262"/>
      <c r="GCI76" s="350"/>
      <c r="GCJ76" s="262"/>
      <c r="GCK76" s="262"/>
      <c r="GCL76" s="262"/>
      <c r="GCM76" s="262"/>
      <c r="GCN76" s="262"/>
      <c r="GCO76" s="262"/>
      <c r="GCP76" s="262"/>
      <c r="GCQ76" s="262"/>
      <c r="GCR76" s="262"/>
      <c r="GCS76" s="1740"/>
      <c r="GCT76" s="1740"/>
      <c r="GCU76" s="1740"/>
      <c r="GCV76" s="349"/>
      <c r="GCW76" s="262"/>
      <c r="GCX76" s="262"/>
      <c r="GCY76" s="262"/>
      <c r="GCZ76" s="350"/>
      <c r="GDA76" s="262"/>
      <c r="GDB76" s="262"/>
      <c r="GDC76" s="262"/>
      <c r="GDD76" s="262"/>
      <c r="GDE76" s="262"/>
      <c r="GDF76" s="262"/>
      <c r="GDG76" s="262"/>
      <c r="GDH76" s="262"/>
      <c r="GDI76" s="262"/>
      <c r="GDJ76" s="1740"/>
      <c r="GDK76" s="1740"/>
      <c r="GDL76" s="1740"/>
      <c r="GDM76" s="349"/>
      <c r="GDN76" s="262"/>
      <c r="GDO76" s="262"/>
      <c r="GDP76" s="262"/>
      <c r="GDQ76" s="350"/>
      <c r="GDR76" s="262"/>
      <c r="GDS76" s="262"/>
      <c r="GDT76" s="262"/>
      <c r="GDU76" s="262"/>
      <c r="GDV76" s="262"/>
      <c r="GDW76" s="262"/>
      <c r="GDX76" s="262"/>
      <c r="GDY76" s="262"/>
      <c r="GDZ76" s="262"/>
      <c r="GEA76" s="1740"/>
      <c r="GEB76" s="1740"/>
      <c r="GEC76" s="1740"/>
      <c r="GED76" s="349"/>
      <c r="GEE76" s="262"/>
      <c r="GEF76" s="262"/>
      <c r="GEG76" s="262"/>
      <c r="GEH76" s="350"/>
      <c r="GEI76" s="262"/>
      <c r="GEJ76" s="262"/>
      <c r="GEK76" s="262"/>
      <c r="GEL76" s="262"/>
      <c r="GEM76" s="262"/>
      <c r="GEN76" s="262"/>
      <c r="GEO76" s="262"/>
      <c r="GEP76" s="262"/>
      <c r="GEQ76" s="262"/>
      <c r="GER76" s="1740"/>
      <c r="GES76" s="1740"/>
      <c r="GET76" s="1740"/>
      <c r="GEU76" s="349"/>
      <c r="GEV76" s="262"/>
      <c r="GEW76" s="262"/>
      <c r="GEX76" s="262"/>
      <c r="GEY76" s="350"/>
      <c r="GEZ76" s="262"/>
      <c r="GFA76" s="262"/>
      <c r="GFB76" s="262"/>
      <c r="GFC76" s="262"/>
      <c r="GFD76" s="262"/>
      <c r="GFE76" s="262"/>
      <c r="GFF76" s="262"/>
      <c r="GFG76" s="262"/>
      <c r="GFH76" s="262"/>
      <c r="GFI76" s="1740"/>
      <c r="GFJ76" s="1740"/>
      <c r="GFK76" s="1740"/>
      <c r="GFL76" s="349"/>
      <c r="GFM76" s="262"/>
      <c r="GFN76" s="262"/>
      <c r="GFO76" s="262"/>
      <c r="GFP76" s="350"/>
      <c r="GFQ76" s="262"/>
      <c r="GFR76" s="262"/>
      <c r="GFS76" s="262"/>
      <c r="GFT76" s="262"/>
      <c r="GFU76" s="262"/>
      <c r="GFV76" s="262"/>
      <c r="GFW76" s="262"/>
      <c r="GFX76" s="262"/>
      <c r="GFY76" s="262"/>
      <c r="GFZ76" s="1740"/>
      <c r="GGA76" s="1740"/>
      <c r="GGB76" s="1740"/>
      <c r="GGC76" s="349"/>
      <c r="GGD76" s="262"/>
      <c r="GGE76" s="262"/>
      <c r="GGF76" s="262"/>
      <c r="GGG76" s="350"/>
      <c r="GGH76" s="262"/>
      <c r="GGI76" s="262"/>
      <c r="GGJ76" s="262"/>
      <c r="GGK76" s="262"/>
      <c r="GGL76" s="262"/>
      <c r="GGM76" s="262"/>
      <c r="GGN76" s="262"/>
      <c r="GGO76" s="262"/>
      <c r="GGP76" s="262"/>
      <c r="GGQ76" s="1740"/>
      <c r="GGR76" s="1740"/>
      <c r="GGS76" s="1740"/>
      <c r="GGT76" s="349"/>
      <c r="GGU76" s="262"/>
      <c r="GGV76" s="262"/>
      <c r="GGW76" s="262"/>
      <c r="GGX76" s="350"/>
      <c r="GGY76" s="262"/>
      <c r="GGZ76" s="262"/>
      <c r="GHA76" s="262"/>
      <c r="GHB76" s="262"/>
      <c r="GHC76" s="262"/>
      <c r="GHD76" s="262"/>
      <c r="GHE76" s="262"/>
      <c r="GHF76" s="262"/>
      <c r="GHG76" s="262"/>
      <c r="GHH76" s="1740"/>
      <c r="GHI76" s="1740"/>
      <c r="GHJ76" s="1740"/>
      <c r="GHK76" s="349"/>
      <c r="GHL76" s="262"/>
      <c r="GHM76" s="262"/>
      <c r="GHN76" s="262"/>
      <c r="GHO76" s="350"/>
      <c r="GHP76" s="262"/>
      <c r="GHQ76" s="262"/>
      <c r="GHR76" s="262"/>
      <c r="GHS76" s="262"/>
      <c r="GHT76" s="262"/>
      <c r="GHU76" s="262"/>
      <c r="GHV76" s="262"/>
      <c r="GHW76" s="262"/>
      <c r="GHX76" s="262"/>
      <c r="GHY76" s="1740"/>
      <c r="GHZ76" s="1740"/>
      <c r="GIA76" s="1740"/>
      <c r="GIB76" s="349"/>
      <c r="GIC76" s="262"/>
      <c r="GID76" s="262"/>
      <c r="GIE76" s="262"/>
      <c r="GIF76" s="350"/>
      <c r="GIG76" s="262"/>
      <c r="GIH76" s="262"/>
      <c r="GII76" s="262"/>
      <c r="GIJ76" s="262"/>
      <c r="GIK76" s="262"/>
      <c r="GIL76" s="262"/>
      <c r="GIM76" s="262"/>
      <c r="GIN76" s="262"/>
      <c r="GIO76" s="262"/>
      <c r="GIP76" s="1740"/>
      <c r="GIQ76" s="1740"/>
      <c r="GIR76" s="1740"/>
      <c r="GIS76" s="349"/>
      <c r="GIT76" s="262"/>
      <c r="GIU76" s="262"/>
      <c r="GIV76" s="262"/>
      <c r="GIW76" s="350"/>
      <c r="GIX76" s="262"/>
      <c r="GIY76" s="262"/>
      <c r="GIZ76" s="262"/>
      <c r="GJA76" s="262"/>
      <c r="GJB76" s="262"/>
      <c r="GJC76" s="262"/>
      <c r="GJD76" s="262"/>
      <c r="GJE76" s="262"/>
      <c r="GJF76" s="262"/>
      <c r="GJG76" s="1740"/>
      <c r="GJH76" s="1740"/>
      <c r="GJI76" s="1740"/>
      <c r="GJJ76" s="349"/>
      <c r="GJK76" s="262"/>
      <c r="GJL76" s="262"/>
      <c r="GJM76" s="262"/>
      <c r="GJN76" s="350"/>
      <c r="GJO76" s="262"/>
      <c r="GJP76" s="262"/>
      <c r="GJQ76" s="262"/>
      <c r="GJR76" s="262"/>
      <c r="GJS76" s="262"/>
      <c r="GJT76" s="262"/>
      <c r="GJU76" s="262"/>
      <c r="GJV76" s="262"/>
      <c r="GJW76" s="262"/>
      <c r="GJX76" s="1740"/>
      <c r="GJY76" s="1740"/>
      <c r="GJZ76" s="1740"/>
      <c r="GKA76" s="349"/>
      <c r="GKB76" s="262"/>
      <c r="GKC76" s="262"/>
      <c r="GKD76" s="262"/>
      <c r="GKE76" s="350"/>
      <c r="GKF76" s="262"/>
      <c r="GKG76" s="262"/>
      <c r="GKH76" s="262"/>
      <c r="GKI76" s="262"/>
      <c r="GKJ76" s="262"/>
      <c r="GKK76" s="262"/>
      <c r="GKL76" s="262"/>
      <c r="GKM76" s="262"/>
      <c r="GKN76" s="262"/>
      <c r="GKO76" s="1740"/>
      <c r="GKP76" s="1740"/>
      <c r="GKQ76" s="1740"/>
      <c r="GKR76" s="349"/>
      <c r="GKS76" s="262"/>
      <c r="GKT76" s="262"/>
      <c r="GKU76" s="262"/>
      <c r="GKV76" s="350"/>
      <c r="GKW76" s="262"/>
      <c r="GKX76" s="262"/>
      <c r="GKY76" s="262"/>
      <c r="GKZ76" s="262"/>
      <c r="GLA76" s="262"/>
      <c r="GLB76" s="262"/>
      <c r="GLC76" s="262"/>
      <c r="GLD76" s="262"/>
      <c r="GLE76" s="262"/>
      <c r="GLF76" s="1740"/>
      <c r="GLG76" s="1740"/>
      <c r="GLH76" s="1740"/>
      <c r="GLI76" s="349"/>
      <c r="GLJ76" s="262"/>
      <c r="GLK76" s="262"/>
      <c r="GLL76" s="262"/>
      <c r="GLM76" s="350"/>
      <c r="GLN76" s="262"/>
      <c r="GLO76" s="262"/>
      <c r="GLP76" s="262"/>
      <c r="GLQ76" s="262"/>
      <c r="GLR76" s="262"/>
      <c r="GLS76" s="262"/>
      <c r="GLT76" s="262"/>
      <c r="GLU76" s="262"/>
      <c r="GLV76" s="262"/>
      <c r="GLW76" s="1740"/>
      <c r="GLX76" s="1740"/>
      <c r="GLY76" s="1740"/>
      <c r="GLZ76" s="349"/>
      <c r="GMA76" s="262"/>
      <c r="GMB76" s="262"/>
      <c r="GMC76" s="262"/>
      <c r="GMD76" s="350"/>
      <c r="GME76" s="262"/>
      <c r="GMF76" s="262"/>
      <c r="GMG76" s="262"/>
      <c r="GMH76" s="262"/>
      <c r="GMI76" s="262"/>
      <c r="GMJ76" s="262"/>
      <c r="GMK76" s="262"/>
      <c r="GML76" s="262"/>
      <c r="GMM76" s="262"/>
      <c r="GMN76" s="1740"/>
      <c r="GMO76" s="1740"/>
      <c r="GMP76" s="1740"/>
      <c r="GMQ76" s="349"/>
      <c r="GMR76" s="262"/>
      <c r="GMS76" s="262"/>
      <c r="GMT76" s="262"/>
      <c r="GMU76" s="350"/>
      <c r="GMV76" s="262"/>
      <c r="GMW76" s="262"/>
      <c r="GMX76" s="262"/>
      <c r="GMY76" s="262"/>
      <c r="GMZ76" s="262"/>
      <c r="GNA76" s="262"/>
      <c r="GNB76" s="262"/>
      <c r="GNC76" s="262"/>
      <c r="GND76" s="262"/>
      <c r="GNE76" s="1740"/>
      <c r="GNF76" s="1740"/>
      <c r="GNG76" s="1740"/>
      <c r="GNH76" s="349"/>
      <c r="GNI76" s="262"/>
      <c r="GNJ76" s="262"/>
      <c r="GNK76" s="262"/>
      <c r="GNL76" s="350"/>
      <c r="GNM76" s="262"/>
      <c r="GNN76" s="262"/>
      <c r="GNO76" s="262"/>
      <c r="GNP76" s="262"/>
      <c r="GNQ76" s="262"/>
      <c r="GNR76" s="262"/>
      <c r="GNS76" s="262"/>
      <c r="GNT76" s="262"/>
      <c r="GNU76" s="262"/>
      <c r="GNV76" s="1740"/>
      <c r="GNW76" s="1740"/>
      <c r="GNX76" s="1740"/>
      <c r="GNY76" s="349"/>
      <c r="GNZ76" s="262"/>
      <c r="GOA76" s="262"/>
      <c r="GOB76" s="262"/>
      <c r="GOC76" s="350"/>
      <c r="GOD76" s="262"/>
      <c r="GOE76" s="262"/>
      <c r="GOF76" s="262"/>
      <c r="GOG76" s="262"/>
      <c r="GOH76" s="262"/>
      <c r="GOI76" s="262"/>
      <c r="GOJ76" s="262"/>
      <c r="GOK76" s="262"/>
      <c r="GOL76" s="262"/>
      <c r="GOM76" s="1740"/>
      <c r="GON76" s="1740"/>
      <c r="GOO76" s="1740"/>
      <c r="GOP76" s="349"/>
      <c r="GOQ76" s="262"/>
      <c r="GOR76" s="262"/>
      <c r="GOS76" s="262"/>
      <c r="GOT76" s="350"/>
      <c r="GOU76" s="262"/>
      <c r="GOV76" s="262"/>
      <c r="GOW76" s="262"/>
      <c r="GOX76" s="262"/>
      <c r="GOY76" s="262"/>
      <c r="GOZ76" s="262"/>
      <c r="GPA76" s="262"/>
      <c r="GPB76" s="262"/>
      <c r="GPC76" s="262"/>
      <c r="GPD76" s="1740"/>
      <c r="GPE76" s="1740"/>
      <c r="GPF76" s="1740"/>
      <c r="GPG76" s="349"/>
      <c r="GPH76" s="262"/>
      <c r="GPI76" s="262"/>
      <c r="GPJ76" s="262"/>
      <c r="GPK76" s="350"/>
      <c r="GPL76" s="262"/>
      <c r="GPM76" s="262"/>
      <c r="GPN76" s="262"/>
      <c r="GPO76" s="262"/>
      <c r="GPP76" s="262"/>
      <c r="GPQ76" s="262"/>
      <c r="GPR76" s="262"/>
      <c r="GPS76" s="262"/>
      <c r="GPT76" s="262"/>
      <c r="GPU76" s="1740"/>
      <c r="GPV76" s="1740"/>
      <c r="GPW76" s="1740"/>
      <c r="GPX76" s="349"/>
      <c r="GPY76" s="262"/>
      <c r="GPZ76" s="262"/>
      <c r="GQA76" s="262"/>
      <c r="GQB76" s="350"/>
      <c r="GQC76" s="262"/>
      <c r="GQD76" s="262"/>
      <c r="GQE76" s="262"/>
      <c r="GQF76" s="262"/>
      <c r="GQG76" s="262"/>
      <c r="GQH76" s="262"/>
      <c r="GQI76" s="262"/>
      <c r="GQJ76" s="262"/>
      <c r="GQK76" s="262"/>
      <c r="GQL76" s="1740"/>
      <c r="GQM76" s="1740"/>
      <c r="GQN76" s="1740"/>
      <c r="GQO76" s="349"/>
      <c r="GQP76" s="262"/>
      <c r="GQQ76" s="262"/>
      <c r="GQR76" s="262"/>
      <c r="GQS76" s="350"/>
      <c r="GQT76" s="262"/>
      <c r="GQU76" s="262"/>
      <c r="GQV76" s="262"/>
      <c r="GQW76" s="262"/>
      <c r="GQX76" s="262"/>
      <c r="GQY76" s="262"/>
      <c r="GQZ76" s="262"/>
      <c r="GRA76" s="262"/>
      <c r="GRB76" s="262"/>
      <c r="GRC76" s="1740"/>
      <c r="GRD76" s="1740"/>
      <c r="GRE76" s="1740"/>
      <c r="GRF76" s="349"/>
      <c r="GRG76" s="262"/>
      <c r="GRH76" s="262"/>
      <c r="GRI76" s="262"/>
      <c r="GRJ76" s="350"/>
      <c r="GRK76" s="262"/>
      <c r="GRL76" s="262"/>
      <c r="GRM76" s="262"/>
      <c r="GRN76" s="262"/>
      <c r="GRO76" s="262"/>
      <c r="GRP76" s="262"/>
      <c r="GRQ76" s="262"/>
      <c r="GRR76" s="262"/>
      <c r="GRS76" s="262"/>
      <c r="GRT76" s="1740"/>
      <c r="GRU76" s="1740"/>
      <c r="GRV76" s="1740"/>
      <c r="GRW76" s="349"/>
      <c r="GRX76" s="262"/>
      <c r="GRY76" s="262"/>
      <c r="GRZ76" s="262"/>
      <c r="GSA76" s="350"/>
      <c r="GSB76" s="262"/>
      <c r="GSC76" s="262"/>
      <c r="GSD76" s="262"/>
      <c r="GSE76" s="262"/>
      <c r="GSF76" s="262"/>
      <c r="GSG76" s="262"/>
      <c r="GSH76" s="262"/>
      <c r="GSI76" s="262"/>
      <c r="GSJ76" s="262"/>
      <c r="GSK76" s="1740"/>
      <c r="GSL76" s="1740"/>
      <c r="GSM76" s="1740"/>
      <c r="GSN76" s="349"/>
      <c r="GSO76" s="262"/>
      <c r="GSP76" s="262"/>
      <c r="GSQ76" s="262"/>
      <c r="GSR76" s="350"/>
      <c r="GSS76" s="262"/>
      <c r="GST76" s="262"/>
      <c r="GSU76" s="262"/>
      <c r="GSV76" s="262"/>
      <c r="GSW76" s="262"/>
      <c r="GSX76" s="262"/>
      <c r="GSY76" s="262"/>
      <c r="GSZ76" s="262"/>
      <c r="GTA76" s="262"/>
      <c r="GTB76" s="1740"/>
      <c r="GTC76" s="1740"/>
      <c r="GTD76" s="1740"/>
      <c r="GTE76" s="349"/>
      <c r="GTF76" s="262"/>
      <c r="GTG76" s="262"/>
      <c r="GTH76" s="262"/>
      <c r="GTI76" s="350"/>
      <c r="GTJ76" s="262"/>
      <c r="GTK76" s="262"/>
      <c r="GTL76" s="262"/>
      <c r="GTM76" s="262"/>
      <c r="GTN76" s="262"/>
      <c r="GTO76" s="262"/>
      <c r="GTP76" s="262"/>
      <c r="GTQ76" s="262"/>
      <c r="GTR76" s="262"/>
      <c r="GTS76" s="1740"/>
      <c r="GTT76" s="1740"/>
      <c r="GTU76" s="1740"/>
      <c r="GTV76" s="349"/>
      <c r="GTW76" s="262"/>
      <c r="GTX76" s="262"/>
      <c r="GTY76" s="262"/>
      <c r="GTZ76" s="350"/>
      <c r="GUA76" s="262"/>
      <c r="GUB76" s="262"/>
      <c r="GUC76" s="262"/>
      <c r="GUD76" s="262"/>
      <c r="GUE76" s="262"/>
      <c r="GUF76" s="262"/>
      <c r="GUG76" s="262"/>
      <c r="GUH76" s="262"/>
      <c r="GUI76" s="262"/>
      <c r="GUJ76" s="1740"/>
      <c r="GUK76" s="1740"/>
      <c r="GUL76" s="1740"/>
      <c r="GUM76" s="349"/>
      <c r="GUN76" s="262"/>
      <c r="GUO76" s="262"/>
      <c r="GUP76" s="262"/>
      <c r="GUQ76" s="350"/>
      <c r="GUR76" s="262"/>
      <c r="GUS76" s="262"/>
      <c r="GUT76" s="262"/>
      <c r="GUU76" s="262"/>
      <c r="GUV76" s="262"/>
      <c r="GUW76" s="262"/>
      <c r="GUX76" s="262"/>
      <c r="GUY76" s="262"/>
      <c r="GUZ76" s="262"/>
      <c r="GVA76" s="1740"/>
      <c r="GVB76" s="1740"/>
      <c r="GVC76" s="1740"/>
      <c r="GVD76" s="349"/>
      <c r="GVE76" s="262"/>
      <c r="GVF76" s="262"/>
      <c r="GVG76" s="262"/>
      <c r="GVH76" s="350"/>
      <c r="GVI76" s="262"/>
      <c r="GVJ76" s="262"/>
      <c r="GVK76" s="262"/>
      <c r="GVL76" s="262"/>
      <c r="GVM76" s="262"/>
      <c r="GVN76" s="262"/>
      <c r="GVO76" s="262"/>
      <c r="GVP76" s="262"/>
      <c r="GVQ76" s="262"/>
      <c r="GVR76" s="1740"/>
      <c r="GVS76" s="1740"/>
      <c r="GVT76" s="1740"/>
      <c r="GVU76" s="349"/>
      <c r="GVV76" s="262"/>
      <c r="GVW76" s="262"/>
      <c r="GVX76" s="262"/>
      <c r="GVY76" s="350"/>
      <c r="GVZ76" s="262"/>
      <c r="GWA76" s="262"/>
      <c r="GWB76" s="262"/>
      <c r="GWC76" s="262"/>
      <c r="GWD76" s="262"/>
      <c r="GWE76" s="262"/>
      <c r="GWF76" s="262"/>
      <c r="GWG76" s="262"/>
      <c r="GWH76" s="262"/>
      <c r="GWI76" s="1740"/>
      <c r="GWJ76" s="1740"/>
      <c r="GWK76" s="1740"/>
      <c r="GWL76" s="349"/>
      <c r="GWM76" s="262"/>
      <c r="GWN76" s="262"/>
      <c r="GWO76" s="262"/>
      <c r="GWP76" s="350"/>
      <c r="GWQ76" s="262"/>
      <c r="GWR76" s="262"/>
      <c r="GWS76" s="262"/>
      <c r="GWT76" s="262"/>
      <c r="GWU76" s="262"/>
      <c r="GWV76" s="262"/>
      <c r="GWW76" s="262"/>
      <c r="GWX76" s="262"/>
      <c r="GWY76" s="262"/>
      <c r="GWZ76" s="1740"/>
      <c r="GXA76" s="1740"/>
      <c r="GXB76" s="1740"/>
      <c r="GXC76" s="349"/>
      <c r="GXD76" s="262"/>
      <c r="GXE76" s="262"/>
      <c r="GXF76" s="262"/>
      <c r="GXG76" s="350"/>
      <c r="GXH76" s="262"/>
      <c r="GXI76" s="262"/>
      <c r="GXJ76" s="262"/>
      <c r="GXK76" s="262"/>
      <c r="GXL76" s="262"/>
      <c r="GXM76" s="262"/>
      <c r="GXN76" s="262"/>
      <c r="GXO76" s="262"/>
      <c r="GXP76" s="262"/>
      <c r="GXQ76" s="1740"/>
      <c r="GXR76" s="1740"/>
      <c r="GXS76" s="1740"/>
      <c r="GXT76" s="349"/>
      <c r="GXU76" s="262"/>
      <c r="GXV76" s="262"/>
      <c r="GXW76" s="262"/>
      <c r="GXX76" s="350"/>
      <c r="GXY76" s="262"/>
      <c r="GXZ76" s="262"/>
      <c r="GYA76" s="262"/>
      <c r="GYB76" s="262"/>
      <c r="GYC76" s="262"/>
      <c r="GYD76" s="262"/>
      <c r="GYE76" s="262"/>
      <c r="GYF76" s="262"/>
      <c r="GYG76" s="262"/>
      <c r="GYH76" s="1740"/>
      <c r="GYI76" s="1740"/>
      <c r="GYJ76" s="1740"/>
      <c r="GYK76" s="349"/>
      <c r="GYL76" s="262"/>
      <c r="GYM76" s="262"/>
      <c r="GYN76" s="262"/>
      <c r="GYO76" s="350"/>
      <c r="GYP76" s="262"/>
      <c r="GYQ76" s="262"/>
      <c r="GYR76" s="262"/>
      <c r="GYS76" s="262"/>
      <c r="GYT76" s="262"/>
      <c r="GYU76" s="262"/>
      <c r="GYV76" s="262"/>
      <c r="GYW76" s="262"/>
      <c r="GYX76" s="262"/>
      <c r="GYY76" s="1740"/>
      <c r="GYZ76" s="1740"/>
      <c r="GZA76" s="1740"/>
      <c r="GZB76" s="349"/>
      <c r="GZC76" s="262"/>
      <c r="GZD76" s="262"/>
      <c r="GZE76" s="262"/>
      <c r="GZF76" s="350"/>
      <c r="GZG76" s="262"/>
      <c r="GZH76" s="262"/>
      <c r="GZI76" s="262"/>
      <c r="GZJ76" s="262"/>
      <c r="GZK76" s="262"/>
      <c r="GZL76" s="262"/>
      <c r="GZM76" s="262"/>
      <c r="GZN76" s="262"/>
      <c r="GZO76" s="262"/>
      <c r="GZP76" s="1740"/>
      <c r="GZQ76" s="1740"/>
      <c r="GZR76" s="1740"/>
      <c r="GZS76" s="349"/>
      <c r="GZT76" s="262"/>
      <c r="GZU76" s="262"/>
      <c r="GZV76" s="262"/>
      <c r="GZW76" s="350"/>
      <c r="GZX76" s="262"/>
      <c r="GZY76" s="262"/>
      <c r="GZZ76" s="262"/>
      <c r="HAA76" s="262"/>
      <c r="HAB76" s="262"/>
      <c r="HAC76" s="262"/>
      <c r="HAD76" s="262"/>
      <c r="HAE76" s="262"/>
      <c r="HAF76" s="262"/>
      <c r="HAG76" s="1740"/>
      <c r="HAH76" s="1740"/>
      <c r="HAI76" s="1740"/>
      <c r="HAJ76" s="349"/>
      <c r="HAK76" s="262"/>
      <c r="HAL76" s="262"/>
      <c r="HAM76" s="262"/>
      <c r="HAN76" s="350"/>
      <c r="HAO76" s="262"/>
      <c r="HAP76" s="262"/>
      <c r="HAQ76" s="262"/>
      <c r="HAR76" s="262"/>
      <c r="HAS76" s="262"/>
      <c r="HAT76" s="262"/>
      <c r="HAU76" s="262"/>
      <c r="HAV76" s="262"/>
      <c r="HAW76" s="262"/>
      <c r="HAX76" s="1740"/>
      <c r="HAY76" s="1740"/>
      <c r="HAZ76" s="1740"/>
      <c r="HBA76" s="349"/>
      <c r="HBB76" s="262"/>
      <c r="HBC76" s="262"/>
      <c r="HBD76" s="262"/>
      <c r="HBE76" s="350"/>
      <c r="HBF76" s="262"/>
      <c r="HBG76" s="262"/>
      <c r="HBH76" s="262"/>
      <c r="HBI76" s="262"/>
      <c r="HBJ76" s="262"/>
      <c r="HBK76" s="262"/>
      <c r="HBL76" s="262"/>
      <c r="HBM76" s="262"/>
      <c r="HBN76" s="262"/>
      <c r="HBO76" s="1740"/>
      <c r="HBP76" s="1740"/>
      <c r="HBQ76" s="1740"/>
      <c r="HBR76" s="349"/>
      <c r="HBS76" s="262"/>
      <c r="HBT76" s="262"/>
      <c r="HBU76" s="262"/>
      <c r="HBV76" s="350"/>
      <c r="HBW76" s="262"/>
      <c r="HBX76" s="262"/>
      <c r="HBY76" s="262"/>
      <c r="HBZ76" s="262"/>
      <c r="HCA76" s="262"/>
      <c r="HCB76" s="262"/>
      <c r="HCC76" s="262"/>
      <c r="HCD76" s="262"/>
      <c r="HCE76" s="262"/>
      <c r="HCF76" s="1740"/>
      <c r="HCG76" s="1740"/>
      <c r="HCH76" s="1740"/>
      <c r="HCI76" s="349"/>
      <c r="HCJ76" s="262"/>
      <c r="HCK76" s="262"/>
      <c r="HCL76" s="262"/>
      <c r="HCM76" s="350"/>
      <c r="HCN76" s="262"/>
      <c r="HCO76" s="262"/>
      <c r="HCP76" s="262"/>
      <c r="HCQ76" s="262"/>
      <c r="HCR76" s="262"/>
      <c r="HCS76" s="262"/>
      <c r="HCT76" s="262"/>
      <c r="HCU76" s="262"/>
      <c r="HCV76" s="262"/>
      <c r="HCW76" s="1740"/>
      <c r="HCX76" s="1740"/>
      <c r="HCY76" s="1740"/>
      <c r="HCZ76" s="349"/>
      <c r="HDA76" s="262"/>
      <c r="HDB76" s="262"/>
      <c r="HDC76" s="262"/>
      <c r="HDD76" s="350"/>
      <c r="HDE76" s="262"/>
      <c r="HDF76" s="262"/>
      <c r="HDG76" s="262"/>
      <c r="HDH76" s="262"/>
      <c r="HDI76" s="262"/>
      <c r="HDJ76" s="262"/>
      <c r="HDK76" s="262"/>
      <c r="HDL76" s="262"/>
      <c r="HDM76" s="262"/>
      <c r="HDN76" s="1740"/>
      <c r="HDO76" s="1740"/>
      <c r="HDP76" s="1740"/>
      <c r="HDQ76" s="349"/>
      <c r="HDR76" s="262"/>
      <c r="HDS76" s="262"/>
      <c r="HDT76" s="262"/>
      <c r="HDU76" s="350"/>
      <c r="HDV76" s="262"/>
      <c r="HDW76" s="262"/>
      <c r="HDX76" s="262"/>
      <c r="HDY76" s="262"/>
      <c r="HDZ76" s="262"/>
      <c r="HEA76" s="262"/>
      <c r="HEB76" s="262"/>
      <c r="HEC76" s="262"/>
      <c r="HED76" s="262"/>
      <c r="HEE76" s="1740"/>
      <c r="HEF76" s="1740"/>
      <c r="HEG76" s="1740"/>
      <c r="HEH76" s="349"/>
      <c r="HEI76" s="262"/>
      <c r="HEJ76" s="262"/>
      <c r="HEK76" s="262"/>
      <c r="HEL76" s="350"/>
      <c r="HEM76" s="262"/>
      <c r="HEN76" s="262"/>
      <c r="HEO76" s="262"/>
      <c r="HEP76" s="262"/>
      <c r="HEQ76" s="262"/>
      <c r="HER76" s="262"/>
      <c r="HES76" s="262"/>
      <c r="HET76" s="262"/>
      <c r="HEU76" s="262"/>
      <c r="HEV76" s="1740"/>
      <c r="HEW76" s="1740"/>
      <c r="HEX76" s="1740"/>
      <c r="HEY76" s="349"/>
      <c r="HEZ76" s="262"/>
      <c r="HFA76" s="262"/>
      <c r="HFB76" s="262"/>
      <c r="HFC76" s="350"/>
      <c r="HFD76" s="262"/>
      <c r="HFE76" s="262"/>
      <c r="HFF76" s="262"/>
      <c r="HFG76" s="262"/>
      <c r="HFH76" s="262"/>
      <c r="HFI76" s="262"/>
      <c r="HFJ76" s="262"/>
      <c r="HFK76" s="262"/>
      <c r="HFL76" s="262"/>
      <c r="HFM76" s="1740"/>
      <c r="HFN76" s="1740"/>
      <c r="HFO76" s="1740"/>
      <c r="HFP76" s="349"/>
      <c r="HFQ76" s="262"/>
      <c r="HFR76" s="262"/>
      <c r="HFS76" s="262"/>
      <c r="HFT76" s="350"/>
      <c r="HFU76" s="262"/>
      <c r="HFV76" s="262"/>
      <c r="HFW76" s="262"/>
      <c r="HFX76" s="262"/>
      <c r="HFY76" s="262"/>
      <c r="HFZ76" s="262"/>
      <c r="HGA76" s="262"/>
      <c r="HGB76" s="262"/>
      <c r="HGC76" s="262"/>
      <c r="HGD76" s="1740"/>
      <c r="HGE76" s="1740"/>
      <c r="HGF76" s="1740"/>
      <c r="HGG76" s="349"/>
      <c r="HGH76" s="262"/>
      <c r="HGI76" s="262"/>
      <c r="HGJ76" s="262"/>
      <c r="HGK76" s="350"/>
      <c r="HGL76" s="262"/>
      <c r="HGM76" s="262"/>
      <c r="HGN76" s="262"/>
      <c r="HGO76" s="262"/>
      <c r="HGP76" s="262"/>
      <c r="HGQ76" s="262"/>
      <c r="HGR76" s="262"/>
      <c r="HGS76" s="262"/>
      <c r="HGT76" s="262"/>
      <c r="HGU76" s="1740"/>
      <c r="HGV76" s="1740"/>
      <c r="HGW76" s="1740"/>
      <c r="HGX76" s="349"/>
      <c r="HGY76" s="262"/>
      <c r="HGZ76" s="262"/>
      <c r="HHA76" s="262"/>
      <c r="HHB76" s="350"/>
      <c r="HHC76" s="262"/>
      <c r="HHD76" s="262"/>
      <c r="HHE76" s="262"/>
      <c r="HHF76" s="262"/>
      <c r="HHG76" s="262"/>
      <c r="HHH76" s="262"/>
      <c r="HHI76" s="262"/>
      <c r="HHJ76" s="262"/>
      <c r="HHK76" s="262"/>
      <c r="HHL76" s="1740"/>
      <c r="HHM76" s="1740"/>
      <c r="HHN76" s="1740"/>
      <c r="HHO76" s="349"/>
      <c r="HHP76" s="262"/>
      <c r="HHQ76" s="262"/>
      <c r="HHR76" s="262"/>
      <c r="HHS76" s="350"/>
      <c r="HHT76" s="262"/>
      <c r="HHU76" s="262"/>
      <c r="HHV76" s="262"/>
      <c r="HHW76" s="262"/>
      <c r="HHX76" s="262"/>
      <c r="HHY76" s="262"/>
      <c r="HHZ76" s="262"/>
      <c r="HIA76" s="262"/>
      <c r="HIB76" s="262"/>
      <c r="HIC76" s="1740"/>
      <c r="HID76" s="1740"/>
      <c r="HIE76" s="1740"/>
      <c r="HIF76" s="349"/>
      <c r="HIG76" s="262"/>
      <c r="HIH76" s="262"/>
      <c r="HII76" s="262"/>
      <c r="HIJ76" s="350"/>
      <c r="HIK76" s="262"/>
      <c r="HIL76" s="262"/>
      <c r="HIM76" s="262"/>
      <c r="HIN76" s="262"/>
      <c r="HIO76" s="262"/>
      <c r="HIP76" s="262"/>
      <c r="HIQ76" s="262"/>
      <c r="HIR76" s="262"/>
      <c r="HIS76" s="262"/>
      <c r="HIT76" s="1740"/>
      <c r="HIU76" s="1740"/>
      <c r="HIV76" s="1740"/>
      <c r="HIW76" s="349"/>
      <c r="HIX76" s="262"/>
      <c r="HIY76" s="262"/>
      <c r="HIZ76" s="262"/>
      <c r="HJA76" s="350"/>
      <c r="HJB76" s="262"/>
      <c r="HJC76" s="262"/>
      <c r="HJD76" s="262"/>
      <c r="HJE76" s="262"/>
      <c r="HJF76" s="262"/>
      <c r="HJG76" s="262"/>
      <c r="HJH76" s="262"/>
      <c r="HJI76" s="262"/>
      <c r="HJJ76" s="262"/>
      <c r="HJK76" s="1740"/>
      <c r="HJL76" s="1740"/>
      <c r="HJM76" s="1740"/>
      <c r="HJN76" s="349"/>
      <c r="HJO76" s="262"/>
      <c r="HJP76" s="262"/>
      <c r="HJQ76" s="262"/>
      <c r="HJR76" s="350"/>
      <c r="HJS76" s="262"/>
      <c r="HJT76" s="262"/>
      <c r="HJU76" s="262"/>
      <c r="HJV76" s="262"/>
      <c r="HJW76" s="262"/>
      <c r="HJX76" s="262"/>
      <c r="HJY76" s="262"/>
      <c r="HJZ76" s="262"/>
      <c r="HKA76" s="262"/>
      <c r="HKB76" s="1740"/>
      <c r="HKC76" s="1740"/>
      <c r="HKD76" s="1740"/>
      <c r="HKE76" s="349"/>
      <c r="HKF76" s="262"/>
      <c r="HKG76" s="262"/>
      <c r="HKH76" s="262"/>
      <c r="HKI76" s="350"/>
      <c r="HKJ76" s="262"/>
      <c r="HKK76" s="262"/>
      <c r="HKL76" s="262"/>
      <c r="HKM76" s="262"/>
      <c r="HKN76" s="262"/>
      <c r="HKO76" s="262"/>
      <c r="HKP76" s="262"/>
      <c r="HKQ76" s="262"/>
      <c r="HKR76" s="262"/>
      <c r="HKS76" s="1740"/>
      <c r="HKT76" s="1740"/>
      <c r="HKU76" s="1740"/>
      <c r="HKV76" s="349"/>
      <c r="HKW76" s="262"/>
      <c r="HKX76" s="262"/>
      <c r="HKY76" s="262"/>
      <c r="HKZ76" s="350"/>
      <c r="HLA76" s="262"/>
      <c r="HLB76" s="262"/>
      <c r="HLC76" s="262"/>
      <c r="HLD76" s="262"/>
      <c r="HLE76" s="262"/>
      <c r="HLF76" s="262"/>
      <c r="HLG76" s="262"/>
      <c r="HLH76" s="262"/>
      <c r="HLI76" s="262"/>
      <c r="HLJ76" s="1740"/>
      <c r="HLK76" s="1740"/>
      <c r="HLL76" s="1740"/>
      <c r="HLM76" s="349"/>
      <c r="HLN76" s="262"/>
      <c r="HLO76" s="262"/>
      <c r="HLP76" s="262"/>
      <c r="HLQ76" s="350"/>
      <c r="HLR76" s="262"/>
      <c r="HLS76" s="262"/>
      <c r="HLT76" s="262"/>
      <c r="HLU76" s="262"/>
      <c r="HLV76" s="262"/>
      <c r="HLW76" s="262"/>
      <c r="HLX76" s="262"/>
      <c r="HLY76" s="262"/>
      <c r="HLZ76" s="262"/>
      <c r="HMA76" s="1740"/>
      <c r="HMB76" s="1740"/>
      <c r="HMC76" s="1740"/>
      <c r="HMD76" s="349"/>
      <c r="HME76" s="262"/>
      <c r="HMF76" s="262"/>
      <c r="HMG76" s="262"/>
      <c r="HMH76" s="350"/>
      <c r="HMI76" s="262"/>
      <c r="HMJ76" s="262"/>
      <c r="HMK76" s="262"/>
      <c r="HML76" s="262"/>
      <c r="HMM76" s="262"/>
      <c r="HMN76" s="262"/>
      <c r="HMO76" s="262"/>
      <c r="HMP76" s="262"/>
      <c r="HMQ76" s="262"/>
      <c r="HMR76" s="1740"/>
      <c r="HMS76" s="1740"/>
      <c r="HMT76" s="1740"/>
      <c r="HMU76" s="349"/>
      <c r="HMV76" s="262"/>
      <c r="HMW76" s="262"/>
      <c r="HMX76" s="262"/>
      <c r="HMY76" s="350"/>
      <c r="HMZ76" s="262"/>
      <c r="HNA76" s="262"/>
      <c r="HNB76" s="262"/>
      <c r="HNC76" s="262"/>
      <c r="HND76" s="262"/>
      <c r="HNE76" s="262"/>
      <c r="HNF76" s="262"/>
      <c r="HNG76" s="262"/>
      <c r="HNH76" s="262"/>
      <c r="HNI76" s="1740"/>
      <c r="HNJ76" s="1740"/>
      <c r="HNK76" s="1740"/>
      <c r="HNL76" s="349"/>
      <c r="HNM76" s="262"/>
      <c r="HNN76" s="262"/>
      <c r="HNO76" s="262"/>
      <c r="HNP76" s="350"/>
      <c r="HNQ76" s="262"/>
      <c r="HNR76" s="262"/>
      <c r="HNS76" s="262"/>
      <c r="HNT76" s="262"/>
      <c r="HNU76" s="262"/>
      <c r="HNV76" s="262"/>
      <c r="HNW76" s="262"/>
      <c r="HNX76" s="262"/>
      <c r="HNY76" s="262"/>
      <c r="HNZ76" s="1740"/>
      <c r="HOA76" s="1740"/>
      <c r="HOB76" s="1740"/>
      <c r="HOC76" s="349"/>
      <c r="HOD76" s="262"/>
      <c r="HOE76" s="262"/>
      <c r="HOF76" s="262"/>
      <c r="HOG76" s="350"/>
      <c r="HOH76" s="262"/>
      <c r="HOI76" s="262"/>
      <c r="HOJ76" s="262"/>
      <c r="HOK76" s="262"/>
      <c r="HOL76" s="262"/>
      <c r="HOM76" s="262"/>
      <c r="HON76" s="262"/>
      <c r="HOO76" s="262"/>
      <c r="HOP76" s="262"/>
      <c r="HOQ76" s="1740"/>
      <c r="HOR76" s="1740"/>
      <c r="HOS76" s="1740"/>
      <c r="HOT76" s="349"/>
      <c r="HOU76" s="262"/>
      <c r="HOV76" s="262"/>
      <c r="HOW76" s="262"/>
      <c r="HOX76" s="350"/>
      <c r="HOY76" s="262"/>
      <c r="HOZ76" s="262"/>
      <c r="HPA76" s="262"/>
      <c r="HPB76" s="262"/>
      <c r="HPC76" s="262"/>
      <c r="HPD76" s="262"/>
      <c r="HPE76" s="262"/>
      <c r="HPF76" s="262"/>
      <c r="HPG76" s="262"/>
      <c r="HPH76" s="1740"/>
      <c r="HPI76" s="1740"/>
      <c r="HPJ76" s="1740"/>
      <c r="HPK76" s="349"/>
      <c r="HPL76" s="262"/>
      <c r="HPM76" s="262"/>
      <c r="HPN76" s="262"/>
      <c r="HPO76" s="350"/>
      <c r="HPP76" s="262"/>
      <c r="HPQ76" s="262"/>
      <c r="HPR76" s="262"/>
      <c r="HPS76" s="262"/>
      <c r="HPT76" s="262"/>
      <c r="HPU76" s="262"/>
      <c r="HPV76" s="262"/>
      <c r="HPW76" s="262"/>
      <c r="HPX76" s="262"/>
      <c r="HPY76" s="1740"/>
      <c r="HPZ76" s="1740"/>
      <c r="HQA76" s="1740"/>
      <c r="HQB76" s="349"/>
      <c r="HQC76" s="262"/>
      <c r="HQD76" s="262"/>
      <c r="HQE76" s="262"/>
      <c r="HQF76" s="350"/>
      <c r="HQG76" s="262"/>
      <c r="HQH76" s="262"/>
      <c r="HQI76" s="262"/>
      <c r="HQJ76" s="262"/>
      <c r="HQK76" s="262"/>
      <c r="HQL76" s="262"/>
      <c r="HQM76" s="262"/>
      <c r="HQN76" s="262"/>
      <c r="HQO76" s="262"/>
      <c r="HQP76" s="1740"/>
      <c r="HQQ76" s="1740"/>
      <c r="HQR76" s="1740"/>
      <c r="HQS76" s="349"/>
      <c r="HQT76" s="262"/>
      <c r="HQU76" s="262"/>
      <c r="HQV76" s="262"/>
      <c r="HQW76" s="350"/>
      <c r="HQX76" s="262"/>
      <c r="HQY76" s="262"/>
      <c r="HQZ76" s="262"/>
      <c r="HRA76" s="262"/>
      <c r="HRB76" s="262"/>
      <c r="HRC76" s="262"/>
      <c r="HRD76" s="262"/>
      <c r="HRE76" s="262"/>
      <c r="HRF76" s="262"/>
      <c r="HRG76" s="1740"/>
      <c r="HRH76" s="1740"/>
      <c r="HRI76" s="1740"/>
      <c r="HRJ76" s="349"/>
      <c r="HRK76" s="262"/>
      <c r="HRL76" s="262"/>
      <c r="HRM76" s="262"/>
      <c r="HRN76" s="350"/>
      <c r="HRO76" s="262"/>
      <c r="HRP76" s="262"/>
      <c r="HRQ76" s="262"/>
      <c r="HRR76" s="262"/>
      <c r="HRS76" s="262"/>
      <c r="HRT76" s="262"/>
      <c r="HRU76" s="262"/>
      <c r="HRV76" s="262"/>
      <c r="HRW76" s="262"/>
      <c r="HRX76" s="1740"/>
      <c r="HRY76" s="1740"/>
      <c r="HRZ76" s="1740"/>
      <c r="HSA76" s="349"/>
      <c r="HSB76" s="262"/>
      <c r="HSC76" s="262"/>
      <c r="HSD76" s="262"/>
      <c r="HSE76" s="350"/>
      <c r="HSF76" s="262"/>
      <c r="HSG76" s="262"/>
      <c r="HSH76" s="262"/>
      <c r="HSI76" s="262"/>
      <c r="HSJ76" s="262"/>
      <c r="HSK76" s="262"/>
      <c r="HSL76" s="262"/>
      <c r="HSM76" s="262"/>
      <c r="HSN76" s="262"/>
      <c r="HSO76" s="1740"/>
      <c r="HSP76" s="1740"/>
      <c r="HSQ76" s="1740"/>
      <c r="HSR76" s="349"/>
      <c r="HSS76" s="262"/>
      <c r="HST76" s="262"/>
      <c r="HSU76" s="262"/>
      <c r="HSV76" s="350"/>
      <c r="HSW76" s="262"/>
      <c r="HSX76" s="262"/>
      <c r="HSY76" s="262"/>
      <c r="HSZ76" s="262"/>
      <c r="HTA76" s="262"/>
      <c r="HTB76" s="262"/>
      <c r="HTC76" s="262"/>
      <c r="HTD76" s="262"/>
      <c r="HTE76" s="262"/>
      <c r="HTF76" s="1740"/>
      <c r="HTG76" s="1740"/>
      <c r="HTH76" s="1740"/>
      <c r="HTI76" s="349"/>
      <c r="HTJ76" s="262"/>
      <c r="HTK76" s="262"/>
      <c r="HTL76" s="262"/>
      <c r="HTM76" s="350"/>
      <c r="HTN76" s="262"/>
      <c r="HTO76" s="262"/>
      <c r="HTP76" s="262"/>
      <c r="HTQ76" s="262"/>
      <c r="HTR76" s="262"/>
      <c r="HTS76" s="262"/>
      <c r="HTT76" s="262"/>
      <c r="HTU76" s="262"/>
      <c r="HTV76" s="262"/>
      <c r="HTW76" s="1740"/>
      <c r="HTX76" s="1740"/>
      <c r="HTY76" s="1740"/>
      <c r="HTZ76" s="349"/>
      <c r="HUA76" s="262"/>
      <c r="HUB76" s="262"/>
      <c r="HUC76" s="262"/>
      <c r="HUD76" s="350"/>
      <c r="HUE76" s="262"/>
      <c r="HUF76" s="262"/>
      <c r="HUG76" s="262"/>
      <c r="HUH76" s="262"/>
      <c r="HUI76" s="262"/>
      <c r="HUJ76" s="262"/>
      <c r="HUK76" s="262"/>
      <c r="HUL76" s="262"/>
      <c r="HUM76" s="262"/>
      <c r="HUN76" s="1740"/>
      <c r="HUO76" s="1740"/>
      <c r="HUP76" s="1740"/>
      <c r="HUQ76" s="349"/>
      <c r="HUR76" s="262"/>
      <c r="HUS76" s="262"/>
      <c r="HUT76" s="262"/>
      <c r="HUU76" s="350"/>
      <c r="HUV76" s="262"/>
      <c r="HUW76" s="262"/>
      <c r="HUX76" s="262"/>
      <c r="HUY76" s="262"/>
      <c r="HUZ76" s="262"/>
      <c r="HVA76" s="262"/>
      <c r="HVB76" s="262"/>
      <c r="HVC76" s="262"/>
      <c r="HVD76" s="262"/>
      <c r="HVE76" s="1740"/>
      <c r="HVF76" s="1740"/>
      <c r="HVG76" s="1740"/>
      <c r="HVH76" s="349"/>
      <c r="HVI76" s="262"/>
      <c r="HVJ76" s="262"/>
      <c r="HVK76" s="262"/>
      <c r="HVL76" s="350"/>
      <c r="HVM76" s="262"/>
      <c r="HVN76" s="262"/>
      <c r="HVO76" s="262"/>
      <c r="HVP76" s="262"/>
      <c r="HVQ76" s="262"/>
      <c r="HVR76" s="262"/>
      <c r="HVS76" s="262"/>
      <c r="HVT76" s="262"/>
      <c r="HVU76" s="262"/>
      <c r="HVV76" s="1740"/>
      <c r="HVW76" s="1740"/>
      <c r="HVX76" s="1740"/>
      <c r="HVY76" s="349"/>
      <c r="HVZ76" s="262"/>
      <c r="HWA76" s="262"/>
      <c r="HWB76" s="262"/>
      <c r="HWC76" s="350"/>
      <c r="HWD76" s="262"/>
      <c r="HWE76" s="262"/>
      <c r="HWF76" s="262"/>
      <c r="HWG76" s="262"/>
      <c r="HWH76" s="262"/>
      <c r="HWI76" s="262"/>
      <c r="HWJ76" s="262"/>
      <c r="HWK76" s="262"/>
      <c r="HWL76" s="262"/>
      <c r="HWM76" s="1740"/>
      <c r="HWN76" s="1740"/>
      <c r="HWO76" s="1740"/>
      <c r="HWP76" s="349"/>
      <c r="HWQ76" s="262"/>
      <c r="HWR76" s="262"/>
      <c r="HWS76" s="262"/>
      <c r="HWT76" s="350"/>
      <c r="HWU76" s="262"/>
      <c r="HWV76" s="262"/>
      <c r="HWW76" s="262"/>
      <c r="HWX76" s="262"/>
      <c r="HWY76" s="262"/>
      <c r="HWZ76" s="262"/>
      <c r="HXA76" s="262"/>
      <c r="HXB76" s="262"/>
      <c r="HXC76" s="262"/>
      <c r="HXD76" s="1740"/>
      <c r="HXE76" s="1740"/>
      <c r="HXF76" s="1740"/>
      <c r="HXG76" s="349"/>
      <c r="HXH76" s="262"/>
      <c r="HXI76" s="262"/>
      <c r="HXJ76" s="262"/>
      <c r="HXK76" s="350"/>
      <c r="HXL76" s="262"/>
      <c r="HXM76" s="262"/>
      <c r="HXN76" s="262"/>
      <c r="HXO76" s="262"/>
      <c r="HXP76" s="262"/>
      <c r="HXQ76" s="262"/>
      <c r="HXR76" s="262"/>
      <c r="HXS76" s="262"/>
      <c r="HXT76" s="262"/>
      <c r="HXU76" s="1740"/>
      <c r="HXV76" s="1740"/>
      <c r="HXW76" s="1740"/>
      <c r="HXX76" s="349"/>
      <c r="HXY76" s="262"/>
      <c r="HXZ76" s="262"/>
      <c r="HYA76" s="262"/>
      <c r="HYB76" s="350"/>
      <c r="HYC76" s="262"/>
      <c r="HYD76" s="262"/>
      <c r="HYE76" s="262"/>
      <c r="HYF76" s="262"/>
      <c r="HYG76" s="262"/>
      <c r="HYH76" s="262"/>
      <c r="HYI76" s="262"/>
      <c r="HYJ76" s="262"/>
      <c r="HYK76" s="262"/>
      <c r="HYL76" s="1740"/>
      <c r="HYM76" s="1740"/>
      <c r="HYN76" s="1740"/>
      <c r="HYO76" s="349"/>
      <c r="HYP76" s="262"/>
      <c r="HYQ76" s="262"/>
      <c r="HYR76" s="262"/>
      <c r="HYS76" s="350"/>
      <c r="HYT76" s="262"/>
      <c r="HYU76" s="262"/>
      <c r="HYV76" s="262"/>
      <c r="HYW76" s="262"/>
      <c r="HYX76" s="262"/>
      <c r="HYY76" s="262"/>
      <c r="HYZ76" s="262"/>
      <c r="HZA76" s="262"/>
      <c r="HZB76" s="262"/>
      <c r="HZC76" s="1740"/>
      <c r="HZD76" s="1740"/>
      <c r="HZE76" s="1740"/>
      <c r="HZF76" s="349"/>
      <c r="HZG76" s="262"/>
      <c r="HZH76" s="262"/>
      <c r="HZI76" s="262"/>
      <c r="HZJ76" s="350"/>
      <c r="HZK76" s="262"/>
      <c r="HZL76" s="262"/>
      <c r="HZM76" s="262"/>
      <c r="HZN76" s="262"/>
      <c r="HZO76" s="262"/>
      <c r="HZP76" s="262"/>
      <c r="HZQ76" s="262"/>
      <c r="HZR76" s="262"/>
      <c r="HZS76" s="262"/>
      <c r="HZT76" s="1740"/>
      <c r="HZU76" s="1740"/>
      <c r="HZV76" s="1740"/>
      <c r="HZW76" s="349"/>
      <c r="HZX76" s="262"/>
      <c r="HZY76" s="262"/>
      <c r="HZZ76" s="262"/>
      <c r="IAA76" s="350"/>
      <c r="IAB76" s="262"/>
      <c r="IAC76" s="262"/>
      <c r="IAD76" s="262"/>
      <c r="IAE76" s="262"/>
      <c r="IAF76" s="262"/>
      <c r="IAG76" s="262"/>
      <c r="IAH76" s="262"/>
      <c r="IAI76" s="262"/>
      <c r="IAJ76" s="262"/>
      <c r="IAK76" s="1740"/>
      <c r="IAL76" s="1740"/>
      <c r="IAM76" s="1740"/>
      <c r="IAN76" s="349"/>
      <c r="IAO76" s="262"/>
      <c r="IAP76" s="262"/>
      <c r="IAQ76" s="262"/>
      <c r="IAR76" s="350"/>
      <c r="IAS76" s="262"/>
      <c r="IAT76" s="262"/>
      <c r="IAU76" s="262"/>
      <c r="IAV76" s="262"/>
      <c r="IAW76" s="262"/>
      <c r="IAX76" s="262"/>
      <c r="IAY76" s="262"/>
      <c r="IAZ76" s="262"/>
      <c r="IBA76" s="262"/>
      <c r="IBB76" s="1740"/>
      <c r="IBC76" s="1740"/>
      <c r="IBD76" s="1740"/>
      <c r="IBE76" s="349"/>
      <c r="IBF76" s="262"/>
      <c r="IBG76" s="262"/>
      <c r="IBH76" s="262"/>
      <c r="IBI76" s="350"/>
      <c r="IBJ76" s="262"/>
      <c r="IBK76" s="262"/>
      <c r="IBL76" s="262"/>
      <c r="IBM76" s="262"/>
      <c r="IBN76" s="262"/>
      <c r="IBO76" s="262"/>
      <c r="IBP76" s="262"/>
      <c r="IBQ76" s="262"/>
      <c r="IBR76" s="262"/>
      <c r="IBS76" s="1740"/>
      <c r="IBT76" s="1740"/>
      <c r="IBU76" s="1740"/>
      <c r="IBV76" s="349"/>
      <c r="IBW76" s="262"/>
      <c r="IBX76" s="262"/>
      <c r="IBY76" s="262"/>
      <c r="IBZ76" s="350"/>
      <c r="ICA76" s="262"/>
      <c r="ICB76" s="262"/>
      <c r="ICC76" s="262"/>
      <c r="ICD76" s="262"/>
      <c r="ICE76" s="262"/>
      <c r="ICF76" s="262"/>
      <c r="ICG76" s="262"/>
      <c r="ICH76" s="262"/>
      <c r="ICI76" s="262"/>
      <c r="ICJ76" s="1740"/>
      <c r="ICK76" s="1740"/>
      <c r="ICL76" s="1740"/>
      <c r="ICM76" s="349"/>
      <c r="ICN76" s="262"/>
      <c r="ICO76" s="262"/>
      <c r="ICP76" s="262"/>
      <c r="ICQ76" s="350"/>
      <c r="ICR76" s="262"/>
      <c r="ICS76" s="262"/>
      <c r="ICT76" s="262"/>
      <c r="ICU76" s="262"/>
      <c r="ICV76" s="262"/>
      <c r="ICW76" s="262"/>
      <c r="ICX76" s="262"/>
      <c r="ICY76" s="262"/>
      <c r="ICZ76" s="262"/>
      <c r="IDA76" s="1740"/>
      <c r="IDB76" s="1740"/>
      <c r="IDC76" s="1740"/>
      <c r="IDD76" s="349"/>
      <c r="IDE76" s="262"/>
      <c r="IDF76" s="262"/>
      <c r="IDG76" s="262"/>
      <c r="IDH76" s="350"/>
      <c r="IDI76" s="262"/>
      <c r="IDJ76" s="262"/>
      <c r="IDK76" s="262"/>
      <c r="IDL76" s="262"/>
      <c r="IDM76" s="262"/>
      <c r="IDN76" s="262"/>
      <c r="IDO76" s="262"/>
      <c r="IDP76" s="262"/>
      <c r="IDQ76" s="262"/>
      <c r="IDR76" s="1740"/>
      <c r="IDS76" s="1740"/>
      <c r="IDT76" s="1740"/>
      <c r="IDU76" s="349"/>
      <c r="IDV76" s="262"/>
      <c r="IDW76" s="262"/>
      <c r="IDX76" s="262"/>
      <c r="IDY76" s="350"/>
      <c r="IDZ76" s="262"/>
      <c r="IEA76" s="262"/>
      <c r="IEB76" s="262"/>
      <c r="IEC76" s="262"/>
      <c r="IED76" s="262"/>
      <c r="IEE76" s="262"/>
      <c r="IEF76" s="262"/>
      <c r="IEG76" s="262"/>
      <c r="IEH76" s="262"/>
      <c r="IEI76" s="1740"/>
      <c r="IEJ76" s="1740"/>
      <c r="IEK76" s="1740"/>
      <c r="IEL76" s="349"/>
      <c r="IEM76" s="262"/>
      <c r="IEN76" s="262"/>
      <c r="IEO76" s="262"/>
      <c r="IEP76" s="350"/>
      <c r="IEQ76" s="262"/>
      <c r="IER76" s="262"/>
      <c r="IES76" s="262"/>
      <c r="IET76" s="262"/>
      <c r="IEU76" s="262"/>
      <c r="IEV76" s="262"/>
      <c r="IEW76" s="262"/>
      <c r="IEX76" s="262"/>
      <c r="IEY76" s="262"/>
      <c r="IEZ76" s="1740"/>
      <c r="IFA76" s="1740"/>
      <c r="IFB76" s="1740"/>
      <c r="IFC76" s="349"/>
      <c r="IFD76" s="262"/>
      <c r="IFE76" s="262"/>
      <c r="IFF76" s="262"/>
      <c r="IFG76" s="350"/>
      <c r="IFH76" s="262"/>
      <c r="IFI76" s="262"/>
      <c r="IFJ76" s="262"/>
      <c r="IFK76" s="262"/>
      <c r="IFL76" s="262"/>
      <c r="IFM76" s="262"/>
      <c r="IFN76" s="262"/>
      <c r="IFO76" s="262"/>
      <c r="IFP76" s="262"/>
      <c r="IFQ76" s="1740"/>
      <c r="IFR76" s="1740"/>
      <c r="IFS76" s="1740"/>
      <c r="IFT76" s="349"/>
      <c r="IFU76" s="262"/>
      <c r="IFV76" s="262"/>
      <c r="IFW76" s="262"/>
      <c r="IFX76" s="350"/>
      <c r="IFY76" s="262"/>
      <c r="IFZ76" s="262"/>
      <c r="IGA76" s="262"/>
      <c r="IGB76" s="262"/>
      <c r="IGC76" s="262"/>
      <c r="IGD76" s="262"/>
      <c r="IGE76" s="262"/>
      <c r="IGF76" s="262"/>
      <c r="IGG76" s="262"/>
      <c r="IGH76" s="1740"/>
      <c r="IGI76" s="1740"/>
      <c r="IGJ76" s="1740"/>
      <c r="IGK76" s="349"/>
      <c r="IGL76" s="262"/>
      <c r="IGM76" s="262"/>
      <c r="IGN76" s="262"/>
      <c r="IGO76" s="350"/>
      <c r="IGP76" s="262"/>
      <c r="IGQ76" s="262"/>
      <c r="IGR76" s="262"/>
      <c r="IGS76" s="262"/>
      <c r="IGT76" s="262"/>
      <c r="IGU76" s="262"/>
      <c r="IGV76" s="262"/>
      <c r="IGW76" s="262"/>
      <c r="IGX76" s="262"/>
      <c r="IGY76" s="1740"/>
      <c r="IGZ76" s="1740"/>
      <c r="IHA76" s="1740"/>
      <c r="IHB76" s="349"/>
      <c r="IHC76" s="262"/>
      <c r="IHD76" s="262"/>
      <c r="IHE76" s="262"/>
      <c r="IHF76" s="350"/>
      <c r="IHG76" s="262"/>
      <c r="IHH76" s="262"/>
      <c r="IHI76" s="262"/>
      <c r="IHJ76" s="262"/>
      <c r="IHK76" s="262"/>
      <c r="IHL76" s="262"/>
      <c r="IHM76" s="262"/>
      <c r="IHN76" s="262"/>
      <c r="IHO76" s="262"/>
      <c r="IHP76" s="1740"/>
      <c r="IHQ76" s="1740"/>
      <c r="IHR76" s="1740"/>
      <c r="IHS76" s="349"/>
      <c r="IHT76" s="262"/>
      <c r="IHU76" s="262"/>
      <c r="IHV76" s="262"/>
      <c r="IHW76" s="350"/>
      <c r="IHX76" s="262"/>
      <c r="IHY76" s="262"/>
      <c r="IHZ76" s="262"/>
      <c r="IIA76" s="262"/>
      <c r="IIB76" s="262"/>
      <c r="IIC76" s="262"/>
      <c r="IID76" s="262"/>
      <c r="IIE76" s="262"/>
      <c r="IIF76" s="262"/>
      <c r="IIG76" s="1740"/>
      <c r="IIH76" s="1740"/>
      <c r="III76" s="1740"/>
      <c r="IIJ76" s="349"/>
      <c r="IIK76" s="262"/>
      <c r="IIL76" s="262"/>
      <c r="IIM76" s="262"/>
      <c r="IIN76" s="350"/>
      <c r="IIO76" s="262"/>
      <c r="IIP76" s="262"/>
      <c r="IIQ76" s="262"/>
      <c r="IIR76" s="262"/>
      <c r="IIS76" s="262"/>
      <c r="IIT76" s="262"/>
      <c r="IIU76" s="262"/>
      <c r="IIV76" s="262"/>
      <c r="IIW76" s="262"/>
      <c r="IIX76" s="1740"/>
      <c r="IIY76" s="1740"/>
      <c r="IIZ76" s="1740"/>
      <c r="IJA76" s="349"/>
      <c r="IJB76" s="262"/>
      <c r="IJC76" s="262"/>
      <c r="IJD76" s="262"/>
      <c r="IJE76" s="350"/>
      <c r="IJF76" s="262"/>
      <c r="IJG76" s="262"/>
      <c r="IJH76" s="262"/>
      <c r="IJI76" s="262"/>
      <c r="IJJ76" s="262"/>
      <c r="IJK76" s="262"/>
      <c r="IJL76" s="262"/>
      <c r="IJM76" s="262"/>
      <c r="IJN76" s="262"/>
      <c r="IJO76" s="1740"/>
      <c r="IJP76" s="1740"/>
      <c r="IJQ76" s="1740"/>
      <c r="IJR76" s="349"/>
      <c r="IJS76" s="262"/>
      <c r="IJT76" s="262"/>
      <c r="IJU76" s="262"/>
      <c r="IJV76" s="350"/>
      <c r="IJW76" s="262"/>
      <c r="IJX76" s="262"/>
      <c r="IJY76" s="262"/>
      <c r="IJZ76" s="262"/>
      <c r="IKA76" s="262"/>
      <c r="IKB76" s="262"/>
      <c r="IKC76" s="262"/>
      <c r="IKD76" s="262"/>
      <c r="IKE76" s="262"/>
      <c r="IKF76" s="1740"/>
      <c r="IKG76" s="1740"/>
      <c r="IKH76" s="1740"/>
      <c r="IKI76" s="349"/>
      <c r="IKJ76" s="262"/>
      <c r="IKK76" s="262"/>
      <c r="IKL76" s="262"/>
      <c r="IKM76" s="350"/>
      <c r="IKN76" s="262"/>
      <c r="IKO76" s="262"/>
      <c r="IKP76" s="262"/>
      <c r="IKQ76" s="262"/>
      <c r="IKR76" s="262"/>
      <c r="IKS76" s="262"/>
      <c r="IKT76" s="262"/>
      <c r="IKU76" s="262"/>
      <c r="IKV76" s="262"/>
      <c r="IKW76" s="1740"/>
      <c r="IKX76" s="1740"/>
      <c r="IKY76" s="1740"/>
      <c r="IKZ76" s="349"/>
      <c r="ILA76" s="262"/>
      <c r="ILB76" s="262"/>
      <c r="ILC76" s="262"/>
      <c r="ILD76" s="350"/>
      <c r="ILE76" s="262"/>
      <c r="ILF76" s="262"/>
      <c r="ILG76" s="262"/>
      <c r="ILH76" s="262"/>
      <c r="ILI76" s="262"/>
      <c r="ILJ76" s="262"/>
      <c r="ILK76" s="262"/>
      <c r="ILL76" s="262"/>
      <c r="ILM76" s="262"/>
      <c r="ILN76" s="1740"/>
      <c r="ILO76" s="1740"/>
      <c r="ILP76" s="1740"/>
      <c r="ILQ76" s="349"/>
      <c r="ILR76" s="262"/>
      <c r="ILS76" s="262"/>
      <c r="ILT76" s="262"/>
      <c r="ILU76" s="350"/>
      <c r="ILV76" s="262"/>
      <c r="ILW76" s="262"/>
      <c r="ILX76" s="262"/>
      <c r="ILY76" s="262"/>
      <c r="ILZ76" s="262"/>
      <c r="IMA76" s="262"/>
      <c r="IMB76" s="262"/>
      <c r="IMC76" s="262"/>
      <c r="IMD76" s="262"/>
      <c r="IME76" s="1740"/>
      <c r="IMF76" s="1740"/>
      <c r="IMG76" s="1740"/>
      <c r="IMH76" s="349"/>
      <c r="IMI76" s="262"/>
      <c r="IMJ76" s="262"/>
      <c r="IMK76" s="262"/>
      <c r="IML76" s="350"/>
      <c r="IMM76" s="262"/>
      <c r="IMN76" s="262"/>
      <c r="IMO76" s="262"/>
      <c r="IMP76" s="262"/>
      <c r="IMQ76" s="262"/>
      <c r="IMR76" s="262"/>
      <c r="IMS76" s="262"/>
      <c r="IMT76" s="262"/>
      <c r="IMU76" s="262"/>
      <c r="IMV76" s="1740"/>
      <c r="IMW76" s="1740"/>
      <c r="IMX76" s="1740"/>
      <c r="IMY76" s="349"/>
      <c r="IMZ76" s="262"/>
      <c r="INA76" s="262"/>
      <c r="INB76" s="262"/>
      <c r="INC76" s="350"/>
      <c r="IND76" s="262"/>
      <c r="INE76" s="262"/>
      <c r="INF76" s="262"/>
      <c r="ING76" s="262"/>
      <c r="INH76" s="262"/>
      <c r="INI76" s="262"/>
      <c r="INJ76" s="262"/>
      <c r="INK76" s="262"/>
      <c r="INL76" s="262"/>
      <c r="INM76" s="1740"/>
      <c r="INN76" s="1740"/>
      <c r="INO76" s="1740"/>
      <c r="INP76" s="349"/>
      <c r="INQ76" s="262"/>
      <c r="INR76" s="262"/>
      <c r="INS76" s="262"/>
      <c r="INT76" s="350"/>
      <c r="INU76" s="262"/>
      <c r="INV76" s="262"/>
      <c r="INW76" s="262"/>
      <c r="INX76" s="262"/>
      <c r="INY76" s="262"/>
      <c r="INZ76" s="262"/>
      <c r="IOA76" s="262"/>
      <c r="IOB76" s="262"/>
      <c r="IOC76" s="262"/>
      <c r="IOD76" s="1740"/>
      <c r="IOE76" s="1740"/>
      <c r="IOF76" s="1740"/>
      <c r="IOG76" s="349"/>
      <c r="IOH76" s="262"/>
      <c r="IOI76" s="262"/>
      <c r="IOJ76" s="262"/>
      <c r="IOK76" s="350"/>
      <c r="IOL76" s="262"/>
      <c r="IOM76" s="262"/>
      <c r="ION76" s="262"/>
      <c r="IOO76" s="262"/>
      <c r="IOP76" s="262"/>
      <c r="IOQ76" s="262"/>
      <c r="IOR76" s="262"/>
      <c r="IOS76" s="262"/>
      <c r="IOT76" s="262"/>
      <c r="IOU76" s="1740"/>
      <c r="IOV76" s="1740"/>
      <c r="IOW76" s="1740"/>
      <c r="IOX76" s="349"/>
      <c r="IOY76" s="262"/>
      <c r="IOZ76" s="262"/>
      <c r="IPA76" s="262"/>
      <c r="IPB76" s="350"/>
      <c r="IPC76" s="262"/>
      <c r="IPD76" s="262"/>
      <c r="IPE76" s="262"/>
      <c r="IPF76" s="262"/>
      <c r="IPG76" s="262"/>
      <c r="IPH76" s="262"/>
      <c r="IPI76" s="262"/>
      <c r="IPJ76" s="262"/>
      <c r="IPK76" s="262"/>
      <c r="IPL76" s="1740"/>
      <c r="IPM76" s="1740"/>
      <c r="IPN76" s="1740"/>
      <c r="IPO76" s="349"/>
      <c r="IPP76" s="262"/>
      <c r="IPQ76" s="262"/>
      <c r="IPR76" s="262"/>
      <c r="IPS76" s="350"/>
      <c r="IPT76" s="262"/>
      <c r="IPU76" s="262"/>
      <c r="IPV76" s="262"/>
      <c r="IPW76" s="262"/>
      <c r="IPX76" s="262"/>
      <c r="IPY76" s="262"/>
      <c r="IPZ76" s="262"/>
      <c r="IQA76" s="262"/>
      <c r="IQB76" s="262"/>
      <c r="IQC76" s="1740"/>
      <c r="IQD76" s="1740"/>
      <c r="IQE76" s="1740"/>
      <c r="IQF76" s="349"/>
      <c r="IQG76" s="262"/>
      <c r="IQH76" s="262"/>
      <c r="IQI76" s="262"/>
      <c r="IQJ76" s="350"/>
      <c r="IQK76" s="262"/>
      <c r="IQL76" s="262"/>
      <c r="IQM76" s="262"/>
      <c r="IQN76" s="262"/>
      <c r="IQO76" s="262"/>
      <c r="IQP76" s="262"/>
      <c r="IQQ76" s="262"/>
      <c r="IQR76" s="262"/>
      <c r="IQS76" s="262"/>
      <c r="IQT76" s="1740"/>
      <c r="IQU76" s="1740"/>
      <c r="IQV76" s="1740"/>
      <c r="IQW76" s="349"/>
      <c r="IQX76" s="262"/>
      <c r="IQY76" s="262"/>
      <c r="IQZ76" s="262"/>
      <c r="IRA76" s="350"/>
      <c r="IRB76" s="262"/>
      <c r="IRC76" s="262"/>
      <c r="IRD76" s="262"/>
      <c r="IRE76" s="262"/>
      <c r="IRF76" s="262"/>
      <c r="IRG76" s="262"/>
      <c r="IRH76" s="262"/>
      <c r="IRI76" s="262"/>
      <c r="IRJ76" s="262"/>
      <c r="IRK76" s="1740"/>
      <c r="IRL76" s="1740"/>
      <c r="IRM76" s="1740"/>
      <c r="IRN76" s="349"/>
      <c r="IRO76" s="262"/>
      <c r="IRP76" s="262"/>
      <c r="IRQ76" s="262"/>
      <c r="IRR76" s="350"/>
      <c r="IRS76" s="262"/>
      <c r="IRT76" s="262"/>
      <c r="IRU76" s="262"/>
      <c r="IRV76" s="262"/>
      <c r="IRW76" s="262"/>
      <c r="IRX76" s="262"/>
      <c r="IRY76" s="262"/>
      <c r="IRZ76" s="262"/>
      <c r="ISA76" s="262"/>
      <c r="ISB76" s="1740"/>
      <c r="ISC76" s="1740"/>
      <c r="ISD76" s="1740"/>
      <c r="ISE76" s="349"/>
      <c r="ISF76" s="262"/>
      <c r="ISG76" s="262"/>
      <c r="ISH76" s="262"/>
      <c r="ISI76" s="350"/>
      <c r="ISJ76" s="262"/>
      <c r="ISK76" s="262"/>
      <c r="ISL76" s="262"/>
      <c r="ISM76" s="262"/>
      <c r="ISN76" s="262"/>
      <c r="ISO76" s="262"/>
      <c r="ISP76" s="262"/>
      <c r="ISQ76" s="262"/>
      <c r="ISR76" s="262"/>
      <c r="ISS76" s="1740"/>
      <c r="IST76" s="1740"/>
      <c r="ISU76" s="1740"/>
      <c r="ISV76" s="349"/>
      <c r="ISW76" s="262"/>
      <c r="ISX76" s="262"/>
      <c r="ISY76" s="262"/>
      <c r="ISZ76" s="350"/>
      <c r="ITA76" s="262"/>
      <c r="ITB76" s="262"/>
      <c r="ITC76" s="262"/>
      <c r="ITD76" s="262"/>
      <c r="ITE76" s="262"/>
      <c r="ITF76" s="262"/>
      <c r="ITG76" s="262"/>
      <c r="ITH76" s="262"/>
      <c r="ITI76" s="262"/>
      <c r="ITJ76" s="1740"/>
      <c r="ITK76" s="1740"/>
      <c r="ITL76" s="1740"/>
      <c r="ITM76" s="349"/>
      <c r="ITN76" s="262"/>
      <c r="ITO76" s="262"/>
      <c r="ITP76" s="262"/>
      <c r="ITQ76" s="350"/>
      <c r="ITR76" s="262"/>
      <c r="ITS76" s="262"/>
      <c r="ITT76" s="262"/>
      <c r="ITU76" s="262"/>
      <c r="ITV76" s="262"/>
      <c r="ITW76" s="262"/>
      <c r="ITX76" s="262"/>
      <c r="ITY76" s="262"/>
      <c r="ITZ76" s="262"/>
      <c r="IUA76" s="1740"/>
      <c r="IUB76" s="1740"/>
      <c r="IUC76" s="1740"/>
      <c r="IUD76" s="349"/>
      <c r="IUE76" s="262"/>
      <c r="IUF76" s="262"/>
      <c r="IUG76" s="262"/>
      <c r="IUH76" s="350"/>
      <c r="IUI76" s="262"/>
      <c r="IUJ76" s="262"/>
      <c r="IUK76" s="262"/>
      <c r="IUL76" s="262"/>
      <c r="IUM76" s="262"/>
      <c r="IUN76" s="262"/>
      <c r="IUO76" s="262"/>
      <c r="IUP76" s="262"/>
      <c r="IUQ76" s="262"/>
      <c r="IUR76" s="1740"/>
      <c r="IUS76" s="1740"/>
      <c r="IUT76" s="1740"/>
      <c r="IUU76" s="349"/>
      <c r="IUV76" s="262"/>
      <c r="IUW76" s="262"/>
      <c r="IUX76" s="262"/>
      <c r="IUY76" s="350"/>
      <c r="IUZ76" s="262"/>
      <c r="IVA76" s="262"/>
      <c r="IVB76" s="262"/>
      <c r="IVC76" s="262"/>
      <c r="IVD76" s="262"/>
      <c r="IVE76" s="262"/>
      <c r="IVF76" s="262"/>
      <c r="IVG76" s="262"/>
      <c r="IVH76" s="262"/>
      <c r="IVI76" s="1740"/>
      <c r="IVJ76" s="1740"/>
      <c r="IVK76" s="1740"/>
      <c r="IVL76" s="349"/>
      <c r="IVM76" s="262"/>
      <c r="IVN76" s="262"/>
      <c r="IVO76" s="262"/>
      <c r="IVP76" s="350"/>
      <c r="IVQ76" s="262"/>
      <c r="IVR76" s="262"/>
      <c r="IVS76" s="262"/>
      <c r="IVT76" s="262"/>
      <c r="IVU76" s="262"/>
      <c r="IVV76" s="262"/>
      <c r="IVW76" s="262"/>
      <c r="IVX76" s="262"/>
      <c r="IVY76" s="262"/>
      <c r="IVZ76" s="1740"/>
      <c r="IWA76" s="1740"/>
      <c r="IWB76" s="1740"/>
      <c r="IWC76" s="349"/>
      <c r="IWD76" s="262"/>
      <c r="IWE76" s="262"/>
      <c r="IWF76" s="262"/>
      <c r="IWG76" s="350"/>
      <c r="IWH76" s="262"/>
      <c r="IWI76" s="262"/>
      <c r="IWJ76" s="262"/>
      <c r="IWK76" s="262"/>
      <c r="IWL76" s="262"/>
      <c r="IWM76" s="262"/>
      <c r="IWN76" s="262"/>
      <c r="IWO76" s="262"/>
      <c r="IWP76" s="262"/>
      <c r="IWQ76" s="1740"/>
      <c r="IWR76" s="1740"/>
      <c r="IWS76" s="1740"/>
      <c r="IWT76" s="349"/>
      <c r="IWU76" s="262"/>
      <c r="IWV76" s="262"/>
      <c r="IWW76" s="262"/>
      <c r="IWX76" s="350"/>
      <c r="IWY76" s="262"/>
      <c r="IWZ76" s="262"/>
      <c r="IXA76" s="262"/>
      <c r="IXB76" s="262"/>
      <c r="IXC76" s="262"/>
      <c r="IXD76" s="262"/>
      <c r="IXE76" s="262"/>
      <c r="IXF76" s="262"/>
      <c r="IXG76" s="262"/>
      <c r="IXH76" s="1740"/>
      <c r="IXI76" s="1740"/>
      <c r="IXJ76" s="1740"/>
      <c r="IXK76" s="349"/>
      <c r="IXL76" s="262"/>
      <c r="IXM76" s="262"/>
      <c r="IXN76" s="262"/>
      <c r="IXO76" s="350"/>
      <c r="IXP76" s="262"/>
      <c r="IXQ76" s="262"/>
      <c r="IXR76" s="262"/>
      <c r="IXS76" s="262"/>
      <c r="IXT76" s="262"/>
      <c r="IXU76" s="262"/>
      <c r="IXV76" s="262"/>
      <c r="IXW76" s="262"/>
      <c r="IXX76" s="262"/>
      <c r="IXY76" s="1740"/>
      <c r="IXZ76" s="1740"/>
      <c r="IYA76" s="1740"/>
      <c r="IYB76" s="349"/>
      <c r="IYC76" s="262"/>
      <c r="IYD76" s="262"/>
      <c r="IYE76" s="262"/>
      <c r="IYF76" s="350"/>
      <c r="IYG76" s="262"/>
      <c r="IYH76" s="262"/>
      <c r="IYI76" s="262"/>
      <c r="IYJ76" s="262"/>
      <c r="IYK76" s="262"/>
      <c r="IYL76" s="262"/>
      <c r="IYM76" s="262"/>
      <c r="IYN76" s="262"/>
      <c r="IYO76" s="262"/>
      <c r="IYP76" s="1740"/>
      <c r="IYQ76" s="1740"/>
      <c r="IYR76" s="1740"/>
      <c r="IYS76" s="349"/>
      <c r="IYT76" s="262"/>
      <c r="IYU76" s="262"/>
      <c r="IYV76" s="262"/>
      <c r="IYW76" s="350"/>
      <c r="IYX76" s="262"/>
      <c r="IYY76" s="262"/>
      <c r="IYZ76" s="262"/>
      <c r="IZA76" s="262"/>
      <c r="IZB76" s="262"/>
      <c r="IZC76" s="262"/>
      <c r="IZD76" s="262"/>
      <c r="IZE76" s="262"/>
      <c r="IZF76" s="262"/>
      <c r="IZG76" s="1740"/>
      <c r="IZH76" s="1740"/>
      <c r="IZI76" s="1740"/>
      <c r="IZJ76" s="349"/>
      <c r="IZK76" s="262"/>
      <c r="IZL76" s="262"/>
      <c r="IZM76" s="262"/>
      <c r="IZN76" s="350"/>
      <c r="IZO76" s="262"/>
      <c r="IZP76" s="262"/>
      <c r="IZQ76" s="262"/>
      <c r="IZR76" s="262"/>
      <c r="IZS76" s="262"/>
      <c r="IZT76" s="262"/>
      <c r="IZU76" s="262"/>
      <c r="IZV76" s="262"/>
      <c r="IZW76" s="262"/>
      <c r="IZX76" s="1740"/>
      <c r="IZY76" s="1740"/>
      <c r="IZZ76" s="1740"/>
      <c r="JAA76" s="349"/>
      <c r="JAB76" s="262"/>
      <c r="JAC76" s="262"/>
      <c r="JAD76" s="262"/>
      <c r="JAE76" s="350"/>
      <c r="JAF76" s="262"/>
      <c r="JAG76" s="262"/>
      <c r="JAH76" s="262"/>
      <c r="JAI76" s="262"/>
      <c r="JAJ76" s="262"/>
      <c r="JAK76" s="262"/>
      <c r="JAL76" s="262"/>
      <c r="JAM76" s="262"/>
      <c r="JAN76" s="262"/>
      <c r="JAO76" s="1740"/>
      <c r="JAP76" s="1740"/>
      <c r="JAQ76" s="1740"/>
      <c r="JAR76" s="349"/>
      <c r="JAS76" s="262"/>
      <c r="JAT76" s="262"/>
      <c r="JAU76" s="262"/>
      <c r="JAV76" s="350"/>
      <c r="JAW76" s="262"/>
      <c r="JAX76" s="262"/>
      <c r="JAY76" s="262"/>
      <c r="JAZ76" s="262"/>
      <c r="JBA76" s="262"/>
      <c r="JBB76" s="262"/>
      <c r="JBC76" s="262"/>
      <c r="JBD76" s="262"/>
      <c r="JBE76" s="262"/>
      <c r="JBF76" s="1740"/>
      <c r="JBG76" s="1740"/>
      <c r="JBH76" s="1740"/>
      <c r="JBI76" s="349"/>
      <c r="JBJ76" s="262"/>
      <c r="JBK76" s="262"/>
      <c r="JBL76" s="262"/>
      <c r="JBM76" s="350"/>
      <c r="JBN76" s="262"/>
      <c r="JBO76" s="262"/>
      <c r="JBP76" s="262"/>
      <c r="JBQ76" s="262"/>
      <c r="JBR76" s="262"/>
      <c r="JBS76" s="262"/>
      <c r="JBT76" s="262"/>
      <c r="JBU76" s="262"/>
      <c r="JBV76" s="262"/>
      <c r="JBW76" s="1740"/>
      <c r="JBX76" s="1740"/>
      <c r="JBY76" s="1740"/>
      <c r="JBZ76" s="349"/>
      <c r="JCA76" s="262"/>
      <c r="JCB76" s="262"/>
      <c r="JCC76" s="262"/>
      <c r="JCD76" s="350"/>
      <c r="JCE76" s="262"/>
      <c r="JCF76" s="262"/>
      <c r="JCG76" s="262"/>
      <c r="JCH76" s="262"/>
      <c r="JCI76" s="262"/>
      <c r="JCJ76" s="262"/>
      <c r="JCK76" s="262"/>
      <c r="JCL76" s="262"/>
      <c r="JCM76" s="262"/>
      <c r="JCN76" s="1740"/>
      <c r="JCO76" s="1740"/>
      <c r="JCP76" s="1740"/>
      <c r="JCQ76" s="349"/>
      <c r="JCR76" s="262"/>
      <c r="JCS76" s="262"/>
      <c r="JCT76" s="262"/>
      <c r="JCU76" s="350"/>
      <c r="JCV76" s="262"/>
      <c r="JCW76" s="262"/>
      <c r="JCX76" s="262"/>
      <c r="JCY76" s="262"/>
      <c r="JCZ76" s="262"/>
      <c r="JDA76" s="262"/>
      <c r="JDB76" s="262"/>
      <c r="JDC76" s="262"/>
      <c r="JDD76" s="262"/>
      <c r="JDE76" s="1740"/>
      <c r="JDF76" s="1740"/>
      <c r="JDG76" s="1740"/>
      <c r="JDH76" s="349"/>
      <c r="JDI76" s="262"/>
      <c r="JDJ76" s="262"/>
      <c r="JDK76" s="262"/>
      <c r="JDL76" s="350"/>
      <c r="JDM76" s="262"/>
      <c r="JDN76" s="262"/>
      <c r="JDO76" s="262"/>
      <c r="JDP76" s="262"/>
      <c r="JDQ76" s="262"/>
      <c r="JDR76" s="262"/>
      <c r="JDS76" s="262"/>
      <c r="JDT76" s="262"/>
      <c r="JDU76" s="262"/>
      <c r="JDV76" s="1740"/>
      <c r="JDW76" s="1740"/>
      <c r="JDX76" s="1740"/>
      <c r="JDY76" s="349"/>
      <c r="JDZ76" s="262"/>
      <c r="JEA76" s="262"/>
      <c r="JEB76" s="262"/>
      <c r="JEC76" s="350"/>
      <c r="JED76" s="262"/>
      <c r="JEE76" s="262"/>
      <c r="JEF76" s="262"/>
      <c r="JEG76" s="262"/>
      <c r="JEH76" s="262"/>
      <c r="JEI76" s="262"/>
      <c r="JEJ76" s="262"/>
      <c r="JEK76" s="262"/>
      <c r="JEL76" s="262"/>
      <c r="JEM76" s="1740"/>
      <c r="JEN76" s="1740"/>
      <c r="JEO76" s="1740"/>
      <c r="JEP76" s="349"/>
      <c r="JEQ76" s="262"/>
      <c r="JER76" s="262"/>
      <c r="JES76" s="262"/>
      <c r="JET76" s="350"/>
      <c r="JEU76" s="262"/>
      <c r="JEV76" s="262"/>
      <c r="JEW76" s="262"/>
      <c r="JEX76" s="262"/>
      <c r="JEY76" s="262"/>
      <c r="JEZ76" s="262"/>
      <c r="JFA76" s="262"/>
      <c r="JFB76" s="262"/>
      <c r="JFC76" s="262"/>
      <c r="JFD76" s="1740"/>
      <c r="JFE76" s="1740"/>
      <c r="JFF76" s="1740"/>
      <c r="JFG76" s="349"/>
      <c r="JFH76" s="262"/>
      <c r="JFI76" s="262"/>
      <c r="JFJ76" s="262"/>
      <c r="JFK76" s="350"/>
      <c r="JFL76" s="262"/>
      <c r="JFM76" s="262"/>
      <c r="JFN76" s="262"/>
      <c r="JFO76" s="262"/>
      <c r="JFP76" s="262"/>
      <c r="JFQ76" s="262"/>
      <c r="JFR76" s="262"/>
      <c r="JFS76" s="262"/>
      <c r="JFT76" s="262"/>
      <c r="JFU76" s="1740"/>
      <c r="JFV76" s="1740"/>
      <c r="JFW76" s="1740"/>
      <c r="JFX76" s="349"/>
      <c r="JFY76" s="262"/>
      <c r="JFZ76" s="262"/>
      <c r="JGA76" s="262"/>
      <c r="JGB76" s="350"/>
      <c r="JGC76" s="262"/>
      <c r="JGD76" s="262"/>
      <c r="JGE76" s="262"/>
      <c r="JGF76" s="262"/>
      <c r="JGG76" s="262"/>
      <c r="JGH76" s="262"/>
      <c r="JGI76" s="262"/>
      <c r="JGJ76" s="262"/>
      <c r="JGK76" s="262"/>
      <c r="JGL76" s="1740"/>
      <c r="JGM76" s="1740"/>
      <c r="JGN76" s="1740"/>
      <c r="JGO76" s="349"/>
      <c r="JGP76" s="262"/>
      <c r="JGQ76" s="262"/>
      <c r="JGR76" s="262"/>
      <c r="JGS76" s="350"/>
      <c r="JGT76" s="262"/>
      <c r="JGU76" s="262"/>
      <c r="JGV76" s="262"/>
      <c r="JGW76" s="262"/>
      <c r="JGX76" s="262"/>
      <c r="JGY76" s="262"/>
      <c r="JGZ76" s="262"/>
      <c r="JHA76" s="262"/>
      <c r="JHB76" s="262"/>
      <c r="JHC76" s="1740"/>
      <c r="JHD76" s="1740"/>
      <c r="JHE76" s="1740"/>
      <c r="JHF76" s="349"/>
      <c r="JHG76" s="262"/>
      <c r="JHH76" s="262"/>
      <c r="JHI76" s="262"/>
      <c r="JHJ76" s="350"/>
      <c r="JHK76" s="262"/>
      <c r="JHL76" s="262"/>
      <c r="JHM76" s="262"/>
      <c r="JHN76" s="262"/>
      <c r="JHO76" s="262"/>
      <c r="JHP76" s="262"/>
      <c r="JHQ76" s="262"/>
      <c r="JHR76" s="262"/>
      <c r="JHS76" s="262"/>
      <c r="JHT76" s="1740"/>
      <c r="JHU76" s="1740"/>
      <c r="JHV76" s="1740"/>
      <c r="JHW76" s="349"/>
      <c r="JHX76" s="262"/>
      <c r="JHY76" s="262"/>
      <c r="JHZ76" s="262"/>
      <c r="JIA76" s="350"/>
      <c r="JIB76" s="262"/>
      <c r="JIC76" s="262"/>
      <c r="JID76" s="262"/>
      <c r="JIE76" s="262"/>
      <c r="JIF76" s="262"/>
      <c r="JIG76" s="262"/>
      <c r="JIH76" s="262"/>
      <c r="JII76" s="262"/>
      <c r="JIJ76" s="262"/>
      <c r="JIK76" s="1740"/>
      <c r="JIL76" s="1740"/>
      <c r="JIM76" s="1740"/>
      <c r="JIN76" s="349"/>
      <c r="JIO76" s="262"/>
      <c r="JIP76" s="262"/>
      <c r="JIQ76" s="262"/>
      <c r="JIR76" s="350"/>
      <c r="JIS76" s="262"/>
      <c r="JIT76" s="262"/>
      <c r="JIU76" s="262"/>
      <c r="JIV76" s="262"/>
      <c r="JIW76" s="262"/>
      <c r="JIX76" s="262"/>
      <c r="JIY76" s="262"/>
      <c r="JIZ76" s="262"/>
      <c r="JJA76" s="262"/>
      <c r="JJB76" s="1740"/>
      <c r="JJC76" s="1740"/>
      <c r="JJD76" s="1740"/>
      <c r="JJE76" s="349"/>
      <c r="JJF76" s="262"/>
      <c r="JJG76" s="262"/>
      <c r="JJH76" s="262"/>
      <c r="JJI76" s="350"/>
      <c r="JJJ76" s="262"/>
      <c r="JJK76" s="262"/>
      <c r="JJL76" s="262"/>
      <c r="JJM76" s="262"/>
      <c r="JJN76" s="262"/>
      <c r="JJO76" s="262"/>
      <c r="JJP76" s="262"/>
      <c r="JJQ76" s="262"/>
      <c r="JJR76" s="262"/>
      <c r="JJS76" s="1740"/>
      <c r="JJT76" s="1740"/>
      <c r="JJU76" s="1740"/>
      <c r="JJV76" s="349"/>
      <c r="JJW76" s="262"/>
      <c r="JJX76" s="262"/>
      <c r="JJY76" s="262"/>
      <c r="JJZ76" s="350"/>
      <c r="JKA76" s="262"/>
      <c r="JKB76" s="262"/>
      <c r="JKC76" s="262"/>
      <c r="JKD76" s="262"/>
      <c r="JKE76" s="262"/>
      <c r="JKF76" s="262"/>
      <c r="JKG76" s="262"/>
      <c r="JKH76" s="262"/>
      <c r="JKI76" s="262"/>
      <c r="JKJ76" s="1740"/>
      <c r="JKK76" s="1740"/>
      <c r="JKL76" s="1740"/>
      <c r="JKM76" s="349"/>
      <c r="JKN76" s="262"/>
      <c r="JKO76" s="262"/>
      <c r="JKP76" s="262"/>
      <c r="JKQ76" s="350"/>
      <c r="JKR76" s="262"/>
      <c r="JKS76" s="262"/>
      <c r="JKT76" s="262"/>
      <c r="JKU76" s="262"/>
      <c r="JKV76" s="262"/>
      <c r="JKW76" s="262"/>
      <c r="JKX76" s="262"/>
      <c r="JKY76" s="262"/>
      <c r="JKZ76" s="262"/>
      <c r="JLA76" s="1740"/>
      <c r="JLB76" s="1740"/>
      <c r="JLC76" s="1740"/>
      <c r="JLD76" s="349"/>
      <c r="JLE76" s="262"/>
      <c r="JLF76" s="262"/>
      <c r="JLG76" s="262"/>
      <c r="JLH76" s="350"/>
      <c r="JLI76" s="262"/>
      <c r="JLJ76" s="262"/>
      <c r="JLK76" s="262"/>
      <c r="JLL76" s="262"/>
      <c r="JLM76" s="262"/>
      <c r="JLN76" s="262"/>
      <c r="JLO76" s="262"/>
      <c r="JLP76" s="262"/>
      <c r="JLQ76" s="262"/>
      <c r="JLR76" s="1740"/>
      <c r="JLS76" s="1740"/>
      <c r="JLT76" s="1740"/>
      <c r="JLU76" s="349"/>
      <c r="JLV76" s="262"/>
      <c r="JLW76" s="262"/>
      <c r="JLX76" s="262"/>
      <c r="JLY76" s="350"/>
      <c r="JLZ76" s="262"/>
      <c r="JMA76" s="262"/>
      <c r="JMB76" s="262"/>
      <c r="JMC76" s="262"/>
      <c r="JMD76" s="262"/>
      <c r="JME76" s="262"/>
      <c r="JMF76" s="262"/>
      <c r="JMG76" s="262"/>
      <c r="JMH76" s="262"/>
      <c r="JMI76" s="1740"/>
      <c r="JMJ76" s="1740"/>
      <c r="JMK76" s="1740"/>
      <c r="JML76" s="349"/>
      <c r="JMM76" s="262"/>
      <c r="JMN76" s="262"/>
      <c r="JMO76" s="262"/>
      <c r="JMP76" s="350"/>
      <c r="JMQ76" s="262"/>
      <c r="JMR76" s="262"/>
      <c r="JMS76" s="262"/>
      <c r="JMT76" s="262"/>
      <c r="JMU76" s="262"/>
      <c r="JMV76" s="262"/>
      <c r="JMW76" s="262"/>
      <c r="JMX76" s="262"/>
      <c r="JMY76" s="262"/>
      <c r="JMZ76" s="1740"/>
      <c r="JNA76" s="1740"/>
      <c r="JNB76" s="1740"/>
      <c r="JNC76" s="349"/>
      <c r="JND76" s="262"/>
      <c r="JNE76" s="262"/>
      <c r="JNF76" s="262"/>
      <c r="JNG76" s="350"/>
      <c r="JNH76" s="262"/>
      <c r="JNI76" s="262"/>
      <c r="JNJ76" s="262"/>
      <c r="JNK76" s="262"/>
      <c r="JNL76" s="262"/>
      <c r="JNM76" s="262"/>
      <c r="JNN76" s="262"/>
      <c r="JNO76" s="262"/>
      <c r="JNP76" s="262"/>
      <c r="JNQ76" s="1740"/>
      <c r="JNR76" s="1740"/>
      <c r="JNS76" s="1740"/>
      <c r="JNT76" s="349"/>
      <c r="JNU76" s="262"/>
      <c r="JNV76" s="262"/>
      <c r="JNW76" s="262"/>
      <c r="JNX76" s="350"/>
      <c r="JNY76" s="262"/>
      <c r="JNZ76" s="262"/>
      <c r="JOA76" s="262"/>
      <c r="JOB76" s="262"/>
      <c r="JOC76" s="262"/>
      <c r="JOD76" s="262"/>
      <c r="JOE76" s="262"/>
      <c r="JOF76" s="262"/>
      <c r="JOG76" s="262"/>
      <c r="JOH76" s="1740"/>
      <c r="JOI76" s="1740"/>
      <c r="JOJ76" s="1740"/>
      <c r="JOK76" s="349"/>
      <c r="JOL76" s="262"/>
      <c r="JOM76" s="262"/>
      <c r="JON76" s="262"/>
      <c r="JOO76" s="350"/>
      <c r="JOP76" s="262"/>
      <c r="JOQ76" s="262"/>
      <c r="JOR76" s="262"/>
      <c r="JOS76" s="262"/>
      <c r="JOT76" s="262"/>
      <c r="JOU76" s="262"/>
      <c r="JOV76" s="262"/>
      <c r="JOW76" s="262"/>
      <c r="JOX76" s="262"/>
      <c r="JOY76" s="1740"/>
      <c r="JOZ76" s="1740"/>
      <c r="JPA76" s="1740"/>
      <c r="JPB76" s="349"/>
      <c r="JPC76" s="262"/>
      <c r="JPD76" s="262"/>
      <c r="JPE76" s="262"/>
      <c r="JPF76" s="350"/>
      <c r="JPG76" s="262"/>
      <c r="JPH76" s="262"/>
      <c r="JPI76" s="262"/>
      <c r="JPJ76" s="262"/>
      <c r="JPK76" s="262"/>
      <c r="JPL76" s="262"/>
      <c r="JPM76" s="262"/>
      <c r="JPN76" s="262"/>
      <c r="JPO76" s="262"/>
      <c r="JPP76" s="1740"/>
      <c r="JPQ76" s="1740"/>
      <c r="JPR76" s="1740"/>
      <c r="JPS76" s="349"/>
      <c r="JPT76" s="262"/>
      <c r="JPU76" s="262"/>
      <c r="JPV76" s="262"/>
      <c r="JPW76" s="350"/>
      <c r="JPX76" s="262"/>
      <c r="JPY76" s="262"/>
      <c r="JPZ76" s="262"/>
      <c r="JQA76" s="262"/>
      <c r="JQB76" s="262"/>
      <c r="JQC76" s="262"/>
      <c r="JQD76" s="262"/>
      <c r="JQE76" s="262"/>
      <c r="JQF76" s="262"/>
      <c r="JQG76" s="1740"/>
      <c r="JQH76" s="1740"/>
      <c r="JQI76" s="1740"/>
      <c r="JQJ76" s="349"/>
      <c r="JQK76" s="262"/>
      <c r="JQL76" s="262"/>
      <c r="JQM76" s="262"/>
      <c r="JQN76" s="350"/>
      <c r="JQO76" s="262"/>
      <c r="JQP76" s="262"/>
      <c r="JQQ76" s="262"/>
      <c r="JQR76" s="262"/>
      <c r="JQS76" s="262"/>
      <c r="JQT76" s="262"/>
      <c r="JQU76" s="262"/>
      <c r="JQV76" s="262"/>
      <c r="JQW76" s="262"/>
      <c r="JQX76" s="1740"/>
      <c r="JQY76" s="1740"/>
      <c r="JQZ76" s="1740"/>
      <c r="JRA76" s="349"/>
      <c r="JRB76" s="262"/>
      <c r="JRC76" s="262"/>
      <c r="JRD76" s="262"/>
      <c r="JRE76" s="350"/>
      <c r="JRF76" s="262"/>
      <c r="JRG76" s="262"/>
      <c r="JRH76" s="262"/>
      <c r="JRI76" s="262"/>
      <c r="JRJ76" s="262"/>
      <c r="JRK76" s="262"/>
      <c r="JRL76" s="262"/>
      <c r="JRM76" s="262"/>
      <c r="JRN76" s="262"/>
      <c r="JRO76" s="1740"/>
      <c r="JRP76" s="1740"/>
      <c r="JRQ76" s="1740"/>
      <c r="JRR76" s="349"/>
      <c r="JRS76" s="262"/>
      <c r="JRT76" s="262"/>
      <c r="JRU76" s="262"/>
      <c r="JRV76" s="350"/>
      <c r="JRW76" s="262"/>
      <c r="JRX76" s="262"/>
      <c r="JRY76" s="262"/>
      <c r="JRZ76" s="262"/>
      <c r="JSA76" s="262"/>
      <c r="JSB76" s="262"/>
      <c r="JSC76" s="262"/>
      <c r="JSD76" s="262"/>
      <c r="JSE76" s="262"/>
      <c r="JSF76" s="1740"/>
      <c r="JSG76" s="1740"/>
      <c r="JSH76" s="1740"/>
      <c r="JSI76" s="349"/>
      <c r="JSJ76" s="262"/>
      <c r="JSK76" s="262"/>
      <c r="JSL76" s="262"/>
      <c r="JSM76" s="350"/>
      <c r="JSN76" s="262"/>
      <c r="JSO76" s="262"/>
      <c r="JSP76" s="262"/>
      <c r="JSQ76" s="262"/>
      <c r="JSR76" s="262"/>
      <c r="JSS76" s="262"/>
      <c r="JST76" s="262"/>
      <c r="JSU76" s="262"/>
      <c r="JSV76" s="262"/>
      <c r="JSW76" s="1740"/>
      <c r="JSX76" s="1740"/>
      <c r="JSY76" s="1740"/>
      <c r="JSZ76" s="349"/>
      <c r="JTA76" s="262"/>
      <c r="JTB76" s="262"/>
      <c r="JTC76" s="262"/>
      <c r="JTD76" s="350"/>
      <c r="JTE76" s="262"/>
      <c r="JTF76" s="262"/>
      <c r="JTG76" s="262"/>
      <c r="JTH76" s="262"/>
      <c r="JTI76" s="262"/>
      <c r="JTJ76" s="262"/>
      <c r="JTK76" s="262"/>
      <c r="JTL76" s="262"/>
      <c r="JTM76" s="262"/>
      <c r="JTN76" s="1740"/>
      <c r="JTO76" s="1740"/>
      <c r="JTP76" s="1740"/>
      <c r="JTQ76" s="349"/>
      <c r="JTR76" s="262"/>
      <c r="JTS76" s="262"/>
      <c r="JTT76" s="262"/>
      <c r="JTU76" s="350"/>
      <c r="JTV76" s="262"/>
      <c r="JTW76" s="262"/>
      <c r="JTX76" s="262"/>
      <c r="JTY76" s="262"/>
      <c r="JTZ76" s="262"/>
      <c r="JUA76" s="262"/>
      <c r="JUB76" s="262"/>
      <c r="JUC76" s="262"/>
      <c r="JUD76" s="262"/>
      <c r="JUE76" s="1740"/>
      <c r="JUF76" s="1740"/>
      <c r="JUG76" s="1740"/>
      <c r="JUH76" s="349"/>
      <c r="JUI76" s="262"/>
      <c r="JUJ76" s="262"/>
      <c r="JUK76" s="262"/>
      <c r="JUL76" s="350"/>
      <c r="JUM76" s="262"/>
      <c r="JUN76" s="262"/>
      <c r="JUO76" s="262"/>
      <c r="JUP76" s="262"/>
      <c r="JUQ76" s="262"/>
      <c r="JUR76" s="262"/>
      <c r="JUS76" s="262"/>
      <c r="JUT76" s="262"/>
      <c r="JUU76" s="262"/>
      <c r="JUV76" s="1740"/>
      <c r="JUW76" s="1740"/>
      <c r="JUX76" s="1740"/>
      <c r="JUY76" s="349"/>
      <c r="JUZ76" s="262"/>
      <c r="JVA76" s="262"/>
      <c r="JVB76" s="262"/>
      <c r="JVC76" s="350"/>
      <c r="JVD76" s="262"/>
      <c r="JVE76" s="262"/>
      <c r="JVF76" s="262"/>
      <c r="JVG76" s="262"/>
      <c r="JVH76" s="262"/>
      <c r="JVI76" s="262"/>
      <c r="JVJ76" s="262"/>
      <c r="JVK76" s="262"/>
      <c r="JVL76" s="262"/>
      <c r="JVM76" s="1740"/>
      <c r="JVN76" s="1740"/>
      <c r="JVO76" s="1740"/>
      <c r="JVP76" s="349"/>
      <c r="JVQ76" s="262"/>
      <c r="JVR76" s="262"/>
      <c r="JVS76" s="262"/>
      <c r="JVT76" s="350"/>
      <c r="JVU76" s="262"/>
      <c r="JVV76" s="262"/>
      <c r="JVW76" s="262"/>
      <c r="JVX76" s="262"/>
      <c r="JVY76" s="262"/>
      <c r="JVZ76" s="262"/>
      <c r="JWA76" s="262"/>
      <c r="JWB76" s="262"/>
      <c r="JWC76" s="262"/>
      <c r="JWD76" s="1740"/>
      <c r="JWE76" s="1740"/>
      <c r="JWF76" s="1740"/>
      <c r="JWG76" s="349"/>
      <c r="JWH76" s="262"/>
      <c r="JWI76" s="262"/>
      <c r="JWJ76" s="262"/>
      <c r="JWK76" s="350"/>
      <c r="JWL76" s="262"/>
      <c r="JWM76" s="262"/>
      <c r="JWN76" s="262"/>
      <c r="JWO76" s="262"/>
      <c r="JWP76" s="262"/>
      <c r="JWQ76" s="262"/>
      <c r="JWR76" s="262"/>
      <c r="JWS76" s="262"/>
      <c r="JWT76" s="262"/>
      <c r="JWU76" s="1740"/>
      <c r="JWV76" s="1740"/>
      <c r="JWW76" s="1740"/>
      <c r="JWX76" s="349"/>
      <c r="JWY76" s="262"/>
      <c r="JWZ76" s="262"/>
      <c r="JXA76" s="262"/>
      <c r="JXB76" s="350"/>
      <c r="JXC76" s="262"/>
      <c r="JXD76" s="262"/>
      <c r="JXE76" s="262"/>
      <c r="JXF76" s="262"/>
      <c r="JXG76" s="262"/>
      <c r="JXH76" s="262"/>
      <c r="JXI76" s="262"/>
      <c r="JXJ76" s="262"/>
      <c r="JXK76" s="262"/>
      <c r="JXL76" s="1740"/>
      <c r="JXM76" s="1740"/>
      <c r="JXN76" s="1740"/>
      <c r="JXO76" s="349"/>
      <c r="JXP76" s="262"/>
      <c r="JXQ76" s="262"/>
      <c r="JXR76" s="262"/>
      <c r="JXS76" s="350"/>
      <c r="JXT76" s="262"/>
      <c r="JXU76" s="262"/>
      <c r="JXV76" s="262"/>
      <c r="JXW76" s="262"/>
      <c r="JXX76" s="262"/>
      <c r="JXY76" s="262"/>
      <c r="JXZ76" s="262"/>
      <c r="JYA76" s="262"/>
      <c r="JYB76" s="262"/>
      <c r="JYC76" s="1740"/>
      <c r="JYD76" s="1740"/>
      <c r="JYE76" s="1740"/>
      <c r="JYF76" s="349"/>
      <c r="JYG76" s="262"/>
      <c r="JYH76" s="262"/>
      <c r="JYI76" s="262"/>
      <c r="JYJ76" s="350"/>
      <c r="JYK76" s="262"/>
      <c r="JYL76" s="262"/>
      <c r="JYM76" s="262"/>
      <c r="JYN76" s="262"/>
      <c r="JYO76" s="262"/>
      <c r="JYP76" s="262"/>
      <c r="JYQ76" s="262"/>
      <c r="JYR76" s="262"/>
      <c r="JYS76" s="262"/>
      <c r="JYT76" s="1740"/>
      <c r="JYU76" s="1740"/>
      <c r="JYV76" s="1740"/>
      <c r="JYW76" s="349"/>
      <c r="JYX76" s="262"/>
      <c r="JYY76" s="262"/>
      <c r="JYZ76" s="262"/>
      <c r="JZA76" s="350"/>
      <c r="JZB76" s="262"/>
      <c r="JZC76" s="262"/>
      <c r="JZD76" s="262"/>
      <c r="JZE76" s="262"/>
      <c r="JZF76" s="262"/>
      <c r="JZG76" s="262"/>
      <c r="JZH76" s="262"/>
      <c r="JZI76" s="262"/>
      <c r="JZJ76" s="262"/>
      <c r="JZK76" s="1740"/>
      <c r="JZL76" s="1740"/>
      <c r="JZM76" s="1740"/>
      <c r="JZN76" s="349"/>
      <c r="JZO76" s="262"/>
      <c r="JZP76" s="262"/>
      <c r="JZQ76" s="262"/>
      <c r="JZR76" s="350"/>
      <c r="JZS76" s="262"/>
      <c r="JZT76" s="262"/>
      <c r="JZU76" s="262"/>
      <c r="JZV76" s="262"/>
      <c r="JZW76" s="262"/>
      <c r="JZX76" s="262"/>
      <c r="JZY76" s="262"/>
      <c r="JZZ76" s="262"/>
      <c r="KAA76" s="262"/>
      <c r="KAB76" s="1740"/>
      <c r="KAC76" s="1740"/>
      <c r="KAD76" s="1740"/>
      <c r="KAE76" s="349"/>
      <c r="KAF76" s="262"/>
      <c r="KAG76" s="262"/>
      <c r="KAH76" s="262"/>
      <c r="KAI76" s="350"/>
      <c r="KAJ76" s="262"/>
      <c r="KAK76" s="262"/>
      <c r="KAL76" s="262"/>
      <c r="KAM76" s="262"/>
      <c r="KAN76" s="262"/>
      <c r="KAO76" s="262"/>
      <c r="KAP76" s="262"/>
      <c r="KAQ76" s="262"/>
      <c r="KAR76" s="262"/>
      <c r="KAS76" s="1740"/>
      <c r="KAT76" s="1740"/>
      <c r="KAU76" s="1740"/>
      <c r="KAV76" s="349"/>
      <c r="KAW76" s="262"/>
      <c r="KAX76" s="262"/>
      <c r="KAY76" s="262"/>
      <c r="KAZ76" s="350"/>
      <c r="KBA76" s="262"/>
      <c r="KBB76" s="262"/>
      <c r="KBC76" s="262"/>
      <c r="KBD76" s="262"/>
      <c r="KBE76" s="262"/>
      <c r="KBF76" s="262"/>
      <c r="KBG76" s="262"/>
      <c r="KBH76" s="262"/>
      <c r="KBI76" s="262"/>
      <c r="KBJ76" s="1740"/>
      <c r="KBK76" s="1740"/>
      <c r="KBL76" s="1740"/>
      <c r="KBM76" s="349"/>
      <c r="KBN76" s="262"/>
      <c r="KBO76" s="262"/>
      <c r="KBP76" s="262"/>
      <c r="KBQ76" s="350"/>
      <c r="KBR76" s="262"/>
      <c r="KBS76" s="262"/>
      <c r="KBT76" s="262"/>
      <c r="KBU76" s="262"/>
      <c r="KBV76" s="262"/>
      <c r="KBW76" s="262"/>
      <c r="KBX76" s="262"/>
      <c r="KBY76" s="262"/>
      <c r="KBZ76" s="262"/>
      <c r="KCA76" s="1740"/>
      <c r="KCB76" s="1740"/>
      <c r="KCC76" s="1740"/>
      <c r="KCD76" s="349"/>
      <c r="KCE76" s="262"/>
      <c r="KCF76" s="262"/>
      <c r="KCG76" s="262"/>
      <c r="KCH76" s="350"/>
      <c r="KCI76" s="262"/>
      <c r="KCJ76" s="262"/>
      <c r="KCK76" s="262"/>
      <c r="KCL76" s="262"/>
      <c r="KCM76" s="262"/>
      <c r="KCN76" s="262"/>
      <c r="KCO76" s="262"/>
      <c r="KCP76" s="262"/>
      <c r="KCQ76" s="262"/>
      <c r="KCR76" s="1740"/>
      <c r="KCS76" s="1740"/>
      <c r="KCT76" s="1740"/>
      <c r="KCU76" s="349"/>
      <c r="KCV76" s="262"/>
      <c r="KCW76" s="262"/>
      <c r="KCX76" s="262"/>
      <c r="KCY76" s="350"/>
      <c r="KCZ76" s="262"/>
      <c r="KDA76" s="262"/>
      <c r="KDB76" s="262"/>
      <c r="KDC76" s="262"/>
      <c r="KDD76" s="262"/>
      <c r="KDE76" s="262"/>
      <c r="KDF76" s="262"/>
      <c r="KDG76" s="262"/>
      <c r="KDH76" s="262"/>
      <c r="KDI76" s="1740"/>
      <c r="KDJ76" s="1740"/>
      <c r="KDK76" s="1740"/>
      <c r="KDL76" s="349"/>
      <c r="KDM76" s="262"/>
      <c r="KDN76" s="262"/>
      <c r="KDO76" s="262"/>
      <c r="KDP76" s="350"/>
      <c r="KDQ76" s="262"/>
      <c r="KDR76" s="262"/>
      <c r="KDS76" s="262"/>
      <c r="KDT76" s="262"/>
      <c r="KDU76" s="262"/>
      <c r="KDV76" s="262"/>
      <c r="KDW76" s="262"/>
      <c r="KDX76" s="262"/>
      <c r="KDY76" s="262"/>
      <c r="KDZ76" s="1740"/>
      <c r="KEA76" s="1740"/>
      <c r="KEB76" s="1740"/>
      <c r="KEC76" s="349"/>
      <c r="KED76" s="262"/>
      <c r="KEE76" s="262"/>
      <c r="KEF76" s="262"/>
      <c r="KEG76" s="350"/>
      <c r="KEH76" s="262"/>
      <c r="KEI76" s="262"/>
      <c r="KEJ76" s="262"/>
      <c r="KEK76" s="262"/>
      <c r="KEL76" s="262"/>
      <c r="KEM76" s="262"/>
      <c r="KEN76" s="262"/>
      <c r="KEO76" s="262"/>
      <c r="KEP76" s="262"/>
      <c r="KEQ76" s="1740"/>
      <c r="KER76" s="1740"/>
      <c r="KES76" s="1740"/>
      <c r="KET76" s="349"/>
      <c r="KEU76" s="262"/>
      <c r="KEV76" s="262"/>
      <c r="KEW76" s="262"/>
      <c r="KEX76" s="350"/>
      <c r="KEY76" s="262"/>
      <c r="KEZ76" s="262"/>
      <c r="KFA76" s="262"/>
      <c r="KFB76" s="262"/>
      <c r="KFC76" s="262"/>
      <c r="KFD76" s="262"/>
      <c r="KFE76" s="262"/>
      <c r="KFF76" s="262"/>
      <c r="KFG76" s="262"/>
      <c r="KFH76" s="1740"/>
      <c r="KFI76" s="1740"/>
      <c r="KFJ76" s="1740"/>
      <c r="KFK76" s="349"/>
      <c r="KFL76" s="262"/>
      <c r="KFM76" s="262"/>
      <c r="KFN76" s="262"/>
      <c r="KFO76" s="350"/>
      <c r="KFP76" s="262"/>
      <c r="KFQ76" s="262"/>
      <c r="KFR76" s="262"/>
      <c r="KFS76" s="262"/>
      <c r="KFT76" s="262"/>
      <c r="KFU76" s="262"/>
      <c r="KFV76" s="262"/>
      <c r="KFW76" s="262"/>
      <c r="KFX76" s="262"/>
      <c r="KFY76" s="1740"/>
      <c r="KFZ76" s="1740"/>
      <c r="KGA76" s="1740"/>
      <c r="KGB76" s="349"/>
      <c r="KGC76" s="262"/>
      <c r="KGD76" s="262"/>
      <c r="KGE76" s="262"/>
      <c r="KGF76" s="350"/>
      <c r="KGG76" s="262"/>
      <c r="KGH76" s="262"/>
      <c r="KGI76" s="262"/>
      <c r="KGJ76" s="262"/>
      <c r="KGK76" s="262"/>
      <c r="KGL76" s="262"/>
      <c r="KGM76" s="262"/>
      <c r="KGN76" s="262"/>
      <c r="KGO76" s="262"/>
      <c r="KGP76" s="1740"/>
      <c r="KGQ76" s="1740"/>
      <c r="KGR76" s="1740"/>
      <c r="KGS76" s="349"/>
      <c r="KGT76" s="262"/>
      <c r="KGU76" s="262"/>
      <c r="KGV76" s="262"/>
      <c r="KGW76" s="350"/>
      <c r="KGX76" s="262"/>
      <c r="KGY76" s="262"/>
      <c r="KGZ76" s="262"/>
      <c r="KHA76" s="262"/>
      <c r="KHB76" s="262"/>
      <c r="KHC76" s="262"/>
      <c r="KHD76" s="262"/>
      <c r="KHE76" s="262"/>
      <c r="KHF76" s="262"/>
      <c r="KHG76" s="1740"/>
      <c r="KHH76" s="1740"/>
      <c r="KHI76" s="1740"/>
      <c r="KHJ76" s="349"/>
      <c r="KHK76" s="262"/>
      <c r="KHL76" s="262"/>
      <c r="KHM76" s="262"/>
      <c r="KHN76" s="350"/>
      <c r="KHO76" s="262"/>
      <c r="KHP76" s="262"/>
      <c r="KHQ76" s="262"/>
      <c r="KHR76" s="262"/>
      <c r="KHS76" s="262"/>
      <c r="KHT76" s="262"/>
      <c r="KHU76" s="262"/>
      <c r="KHV76" s="262"/>
      <c r="KHW76" s="262"/>
      <c r="KHX76" s="1740"/>
      <c r="KHY76" s="1740"/>
      <c r="KHZ76" s="1740"/>
      <c r="KIA76" s="349"/>
      <c r="KIB76" s="262"/>
      <c r="KIC76" s="262"/>
      <c r="KID76" s="262"/>
      <c r="KIE76" s="350"/>
      <c r="KIF76" s="262"/>
      <c r="KIG76" s="262"/>
      <c r="KIH76" s="262"/>
      <c r="KII76" s="262"/>
      <c r="KIJ76" s="262"/>
      <c r="KIK76" s="262"/>
      <c r="KIL76" s="262"/>
      <c r="KIM76" s="262"/>
      <c r="KIN76" s="262"/>
      <c r="KIO76" s="1740"/>
      <c r="KIP76" s="1740"/>
      <c r="KIQ76" s="1740"/>
      <c r="KIR76" s="349"/>
      <c r="KIS76" s="262"/>
      <c r="KIT76" s="262"/>
      <c r="KIU76" s="262"/>
      <c r="KIV76" s="350"/>
      <c r="KIW76" s="262"/>
      <c r="KIX76" s="262"/>
      <c r="KIY76" s="262"/>
      <c r="KIZ76" s="262"/>
      <c r="KJA76" s="262"/>
      <c r="KJB76" s="262"/>
      <c r="KJC76" s="262"/>
      <c r="KJD76" s="262"/>
      <c r="KJE76" s="262"/>
      <c r="KJF76" s="1740"/>
      <c r="KJG76" s="1740"/>
      <c r="KJH76" s="1740"/>
      <c r="KJI76" s="349"/>
      <c r="KJJ76" s="262"/>
      <c r="KJK76" s="262"/>
      <c r="KJL76" s="262"/>
      <c r="KJM76" s="350"/>
      <c r="KJN76" s="262"/>
      <c r="KJO76" s="262"/>
      <c r="KJP76" s="262"/>
      <c r="KJQ76" s="262"/>
      <c r="KJR76" s="262"/>
      <c r="KJS76" s="262"/>
      <c r="KJT76" s="262"/>
      <c r="KJU76" s="262"/>
      <c r="KJV76" s="262"/>
      <c r="KJW76" s="1740"/>
      <c r="KJX76" s="1740"/>
      <c r="KJY76" s="1740"/>
      <c r="KJZ76" s="349"/>
      <c r="KKA76" s="262"/>
      <c r="KKB76" s="262"/>
      <c r="KKC76" s="262"/>
      <c r="KKD76" s="350"/>
      <c r="KKE76" s="262"/>
      <c r="KKF76" s="262"/>
      <c r="KKG76" s="262"/>
      <c r="KKH76" s="262"/>
      <c r="KKI76" s="262"/>
      <c r="KKJ76" s="262"/>
      <c r="KKK76" s="262"/>
      <c r="KKL76" s="262"/>
      <c r="KKM76" s="262"/>
      <c r="KKN76" s="1740"/>
      <c r="KKO76" s="1740"/>
      <c r="KKP76" s="1740"/>
      <c r="KKQ76" s="349"/>
      <c r="KKR76" s="262"/>
      <c r="KKS76" s="262"/>
      <c r="KKT76" s="262"/>
      <c r="KKU76" s="350"/>
      <c r="KKV76" s="262"/>
      <c r="KKW76" s="262"/>
      <c r="KKX76" s="262"/>
      <c r="KKY76" s="262"/>
      <c r="KKZ76" s="262"/>
      <c r="KLA76" s="262"/>
      <c r="KLB76" s="262"/>
      <c r="KLC76" s="262"/>
      <c r="KLD76" s="262"/>
      <c r="KLE76" s="1740"/>
      <c r="KLF76" s="1740"/>
      <c r="KLG76" s="1740"/>
      <c r="KLH76" s="349"/>
      <c r="KLI76" s="262"/>
      <c r="KLJ76" s="262"/>
      <c r="KLK76" s="262"/>
      <c r="KLL76" s="350"/>
      <c r="KLM76" s="262"/>
      <c r="KLN76" s="262"/>
      <c r="KLO76" s="262"/>
      <c r="KLP76" s="262"/>
      <c r="KLQ76" s="262"/>
      <c r="KLR76" s="262"/>
      <c r="KLS76" s="262"/>
      <c r="KLT76" s="262"/>
      <c r="KLU76" s="262"/>
      <c r="KLV76" s="1740"/>
      <c r="KLW76" s="1740"/>
      <c r="KLX76" s="1740"/>
      <c r="KLY76" s="349"/>
      <c r="KLZ76" s="262"/>
      <c r="KMA76" s="262"/>
      <c r="KMB76" s="262"/>
      <c r="KMC76" s="350"/>
      <c r="KMD76" s="262"/>
      <c r="KME76" s="262"/>
      <c r="KMF76" s="262"/>
      <c r="KMG76" s="262"/>
      <c r="KMH76" s="262"/>
      <c r="KMI76" s="262"/>
      <c r="KMJ76" s="262"/>
      <c r="KMK76" s="262"/>
      <c r="KML76" s="262"/>
      <c r="KMM76" s="1740"/>
      <c r="KMN76" s="1740"/>
      <c r="KMO76" s="1740"/>
      <c r="KMP76" s="349"/>
      <c r="KMQ76" s="262"/>
      <c r="KMR76" s="262"/>
      <c r="KMS76" s="262"/>
      <c r="KMT76" s="350"/>
      <c r="KMU76" s="262"/>
      <c r="KMV76" s="262"/>
      <c r="KMW76" s="262"/>
      <c r="KMX76" s="262"/>
      <c r="KMY76" s="262"/>
      <c r="KMZ76" s="262"/>
      <c r="KNA76" s="262"/>
      <c r="KNB76" s="262"/>
      <c r="KNC76" s="262"/>
      <c r="KND76" s="1740"/>
      <c r="KNE76" s="1740"/>
      <c r="KNF76" s="1740"/>
      <c r="KNG76" s="349"/>
      <c r="KNH76" s="262"/>
      <c r="KNI76" s="262"/>
      <c r="KNJ76" s="262"/>
      <c r="KNK76" s="350"/>
      <c r="KNL76" s="262"/>
      <c r="KNM76" s="262"/>
      <c r="KNN76" s="262"/>
      <c r="KNO76" s="262"/>
      <c r="KNP76" s="262"/>
      <c r="KNQ76" s="262"/>
      <c r="KNR76" s="262"/>
      <c r="KNS76" s="262"/>
      <c r="KNT76" s="262"/>
      <c r="KNU76" s="1740"/>
      <c r="KNV76" s="1740"/>
      <c r="KNW76" s="1740"/>
      <c r="KNX76" s="349"/>
      <c r="KNY76" s="262"/>
      <c r="KNZ76" s="262"/>
      <c r="KOA76" s="262"/>
      <c r="KOB76" s="350"/>
      <c r="KOC76" s="262"/>
      <c r="KOD76" s="262"/>
      <c r="KOE76" s="262"/>
      <c r="KOF76" s="262"/>
      <c r="KOG76" s="262"/>
      <c r="KOH76" s="262"/>
      <c r="KOI76" s="262"/>
      <c r="KOJ76" s="262"/>
      <c r="KOK76" s="262"/>
      <c r="KOL76" s="1740"/>
      <c r="KOM76" s="1740"/>
      <c r="KON76" s="1740"/>
      <c r="KOO76" s="349"/>
      <c r="KOP76" s="262"/>
      <c r="KOQ76" s="262"/>
      <c r="KOR76" s="262"/>
      <c r="KOS76" s="350"/>
      <c r="KOT76" s="262"/>
      <c r="KOU76" s="262"/>
      <c r="KOV76" s="262"/>
      <c r="KOW76" s="262"/>
      <c r="KOX76" s="262"/>
      <c r="KOY76" s="262"/>
      <c r="KOZ76" s="262"/>
      <c r="KPA76" s="262"/>
      <c r="KPB76" s="262"/>
      <c r="KPC76" s="1740"/>
      <c r="KPD76" s="1740"/>
      <c r="KPE76" s="1740"/>
      <c r="KPF76" s="349"/>
      <c r="KPG76" s="262"/>
      <c r="KPH76" s="262"/>
      <c r="KPI76" s="262"/>
      <c r="KPJ76" s="350"/>
      <c r="KPK76" s="262"/>
      <c r="KPL76" s="262"/>
      <c r="KPM76" s="262"/>
      <c r="KPN76" s="262"/>
      <c r="KPO76" s="262"/>
      <c r="KPP76" s="262"/>
      <c r="KPQ76" s="262"/>
      <c r="KPR76" s="262"/>
      <c r="KPS76" s="262"/>
      <c r="KPT76" s="1740"/>
      <c r="KPU76" s="1740"/>
      <c r="KPV76" s="1740"/>
      <c r="KPW76" s="349"/>
      <c r="KPX76" s="262"/>
      <c r="KPY76" s="262"/>
      <c r="KPZ76" s="262"/>
      <c r="KQA76" s="350"/>
      <c r="KQB76" s="262"/>
      <c r="KQC76" s="262"/>
      <c r="KQD76" s="262"/>
      <c r="KQE76" s="262"/>
      <c r="KQF76" s="262"/>
      <c r="KQG76" s="262"/>
      <c r="KQH76" s="262"/>
      <c r="KQI76" s="262"/>
      <c r="KQJ76" s="262"/>
      <c r="KQK76" s="1740"/>
      <c r="KQL76" s="1740"/>
      <c r="KQM76" s="1740"/>
      <c r="KQN76" s="349"/>
      <c r="KQO76" s="262"/>
      <c r="KQP76" s="262"/>
      <c r="KQQ76" s="262"/>
      <c r="KQR76" s="350"/>
      <c r="KQS76" s="262"/>
      <c r="KQT76" s="262"/>
      <c r="KQU76" s="262"/>
      <c r="KQV76" s="262"/>
      <c r="KQW76" s="262"/>
      <c r="KQX76" s="262"/>
      <c r="KQY76" s="262"/>
      <c r="KQZ76" s="262"/>
      <c r="KRA76" s="262"/>
      <c r="KRB76" s="1740"/>
      <c r="KRC76" s="1740"/>
      <c r="KRD76" s="1740"/>
      <c r="KRE76" s="349"/>
      <c r="KRF76" s="262"/>
      <c r="KRG76" s="262"/>
      <c r="KRH76" s="262"/>
      <c r="KRI76" s="350"/>
      <c r="KRJ76" s="262"/>
      <c r="KRK76" s="262"/>
      <c r="KRL76" s="262"/>
      <c r="KRM76" s="262"/>
      <c r="KRN76" s="262"/>
      <c r="KRO76" s="262"/>
      <c r="KRP76" s="262"/>
      <c r="KRQ76" s="262"/>
      <c r="KRR76" s="262"/>
      <c r="KRS76" s="1740"/>
      <c r="KRT76" s="1740"/>
      <c r="KRU76" s="1740"/>
      <c r="KRV76" s="349"/>
      <c r="KRW76" s="262"/>
      <c r="KRX76" s="262"/>
      <c r="KRY76" s="262"/>
      <c r="KRZ76" s="350"/>
      <c r="KSA76" s="262"/>
      <c r="KSB76" s="262"/>
      <c r="KSC76" s="262"/>
      <c r="KSD76" s="262"/>
      <c r="KSE76" s="262"/>
      <c r="KSF76" s="262"/>
      <c r="KSG76" s="262"/>
      <c r="KSH76" s="262"/>
      <c r="KSI76" s="262"/>
      <c r="KSJ76" s="1740"/>
      <c r="KSK76" s="1740"/>
      <c r="KSL76" s="1740"/>
      <c r="KSM76" s="349"/>
      <c r="KSN76" s="262"/>
      <c r="KSO76" s="262"/>
      <c r="KSP76" s="262"/>
      <c r="KSQ76" s="350"/>
      <c r="KSR76" s="262"/>
      <c r="KSS76" s="262"/>
      <c r="KST76" s="262"/>
      <c r="KSU76" s="262"/>
      <c r="KSV76" s="262"/>
      <c r="KSW76" s="262"/>
      <c r="KSX76" s="262"/>
      <c r="KSY76" s="262"/>
      <c r="KSZ76" s="262"/>
      <c r="KTA76" s="1740"/>
      <c r="KTB76" s="1740"/>
      <c r="KTC76" s="1740"/>
      <c r="KTD76" s="349"/>
      <c r="KTE76" s="262"/>
      <c r="KTF76" s="262"/>
      <c r="KTG76" s="262"/>
      <c r="KTH76" s="350"/>
      <c r="KTI76" s="262"/>
      <c r="KTJ76" s="262"/>
      <c r="KTK76" s="262"/>
      <c r="KTL76" s="262"/>
      <c r="KTM76" s="262"/>
      <c r="KTN76" s="262"/>
      <c r="KTO76" s="262"/>
      <c r="KTP76" s="262"/>
      <c r="KTQ76" s="262"/>
      <c r="KTR76" s="1740"/>
      <c r="KTS76" s="1740"/>
      <c r="KTT76" s="1740"/>
      <c r="KTU76" s="349"/>
      <c r="KTV76" s="262"/>
      <c r="KTW76" s="262"/>
      <c r="KTX76" s="262"/>
      <c r="KTY76" s="350"/>
      <c r="KTZ76" s="262"/>
      <c r="KUA76" s="262"/>
      <c r="KUB76" s="262"/>
      <c r="KUC76" s="262"/>
      <c r="KUD76" s="262"/>
      <c r="KUE76" s="262"/>
      <c r="KUF76" s="262"/>
      <c r="KUG76" s="262"/>
      <c r="KUH76" s="262"/>
      <c r="KUI76" s="1740"/>
      <c r="KUJ76" s="1740"/>
      <c r="KUK76" s="1740"/>
      <c r="KUL76" s="349"/>
      <c r="KUM76" s="262"/>
      <c r="KUN76" s="262"/>
      <c r="KUO76" s="262"/>
      <c r="KUP76" s="350"/>
      <c r="KUQ76" s="262"/>
      <c r="KUR76" s="262"/>
      <c r="KUS76" s="262"/>
      <c r="KUT76" s="262"/>
      <c r="KUU76" s="262"/>
      <c r="KUV76" s="262"/>
      <c r="KUW76" s="262"/>
      <c r="KUX76" s="262"/>
      <c r="KUY76" s="262"/>
      <c r="KUZ76" s="1740"/>
      <c r="KVA76" s="1740"/>
      <c r="KVB76" s="1740"/>
      <c r="KVC76" s="349"/>
      <c r="KVD76" s="262"/>
      <c r="KVE76" s="262"/>
      <c r="KVF76" s="262"/>
      <c r="KVG76" s="350"/>
      <c r="KVH76" s="262"/>
      <c r="KVI76" s="262"/>
      <c r="KVJ76" s="262"/>
      <c r="KVK76" s="262"/>
      <c r="KVL76" s="262"/>
      <c r="KVM76" s="262"/>
      <c r="KVN76" s="262"/>
      <c r="KVO76" s="262"/>
      <c r="KVP76" s="262"/>
      <c r="KVQ76" s="1740"/>
      <c r="KVR76" s="1740"/>
      <c r="KVS76" s="1740"/>
      <c r="KVT76" s="349"/>
      <c r="KVU76" s="262"/>
      <c r="KVV76" s="262"/>
      <c r="KVW76" s="262"/>
      <c r="KVX76" s="350"/>
      <c r="KVY76" s="262"/>
      <c r="KVZ76" s="262"/>
      <c r="KWA76" s="262"/>
      <c r="KWB76" s="262"/>
      <c r="KWC76" s="262"/>
      <c r="KWD76" s="262"/>
      <c r="KWE76" s="262"/>
      <c r="KWF76" s="262"/>
      <c r="KWG76" s="262"/>
      <c r="KWH76" s="1740"/>
      <c r="KWI76" s="1740"/>
      <c r="KWJ76" s="1740"/>
      <c r="KWK76" s="349"/>
      <c r="KWL76" s="262"/>
      <c r="KWM76" s="262"/>
      <c r="KWN76" s="262"/>
      <c r="KWO76" s="350"/>
      <c r="KWP76" s="262"/>
      <c r="KWQ76" s="262"/>
      <c r="KWR76" s="262"/>
      <c r="KWS76" s="262"/>
      <c r="KWT76" s="262"/>
      <c r="KWU76" s="262"/>
      <c r="KWV76" s="262"/>
      <c r="KWW76" s="262"/>
      <c r="KWX76" s="262"/>
      <c r="KWY76" s="1740"/>
      <c r="KWZ76" s="1740"/>
      <c r="KXA76" s="1740"/>
      <c r="KXB76" s="349"/>
      <c r="KXC76" s="262"/>
      <c r="KXD76" s="262"/>
      <c r="KXE76" s="262"/>
      <c r="KXF76" s="350"/>
      <c r="KXG76" s="262"/>
      <c r="KXH76" s="262"/>
      <c r="KXI76" s="262"/>
      <c r="KXJ76" s="262"/>
      <c r="KXK76" s="262"/>
      <c r="KXL76" s="262"/>
      <c r="KXM76" s="262"/>
      <c r="KXN76" s="262"/>
      <c r="KXO76" s="262"/>
      <c r="KXP76" s="1740"/>
      <c r="KXQ76" s="1740"/>
      <c r="KXR76" s="1740"/>
      <c r="KXS76" s="349"/>
      <c r="KXT76" s="262"/>
      <c r="KXU76" s="262"/>
      <c r="KXV76" s="262"/>
      <c r="KXW76" s="350"/>
      <c r="KXX76" s="262"/>
      <c r="KXY76" s="262"/>
      <c r="KXZ76" s="262"/>
      <c r="KYA76" s="262"/>
      <c r="KYB76" s="262"/>
      <c r="KYC76" s="262"/>
      <c r="KYD76" s="262"/>
      <c r="KYE76" s="262"/>
      <c r="KYF76" s="262"/>
      <c r="KYG76" s="1740"/>
      <c r="KYH76" s="1740"/>
      <c r="KYI76" s="1740"/>
      <c r="KYJ76" s="349"/>
      <c r="KYK76" s="262"/>
      <c r="KYL76" s="262"/>
      <c r="KYM76" s="262"/>
      <c r="KYN76" s="350"/>
      <c r="KYO76" s="262"/>
      <c r="KYP76" s="262"/>
      <c r="KYQ76" s="262"/>
      <c r="KYR76" s="262"/>
      <c r="KYS76" s="262"/>
      <c r="KYT76" s="262"/>
      <c r="KYU76" s="262"/>
      <c r="KYV76" s="262"/>
      <c r="KYW76" s="262"/>
      <c r="KYX76" s="1740"/>
      <c r="KYY76" s="1740"/>
      <c r="KYZ76" s="1740"/>
      <c r="KZA76" s="349"/>
      <c r="KZB76" s="262"/>
      <c r="KZC76" s="262"/>
      <c r="KZD76" s="262"/>
      <c r="KZE76" s="350"/>
      <c r="KZF76" s="262"/>
      <c r="KZG76" s="262"/>
      <c r="KZH76" s="262"/>
      <c r="KZI76" s="262"/>
      <c r="KZJ76" s="262"/>
      <c r="KZK76" s="262"/>
      <c r="KZL76" s="262"/>
      <c r="KZM76" s="262"/>
      <c r="KZN76" s="262"/>
      <c r="KZO76" s="1740"/>
      <c r="KZP76" s="1740"/>
      <c r="KZQ76" s="1740"/>
      <c r="KZR76" s="349"/>
      <c r="KZS76" s="262"/>
      <c r="KZT76" s="262"/>
      <c r="KZU76" s="262"/>
      <c r="KZV76" s="350"/>
      <c r="KZW76" s="262"/>
      <c r="KZX76" s="262"/>
      <c r="KZY76" s="262"/>
      <c r="KZZ76" s="262"/>
      <c r="LAA76" s="262"/>
      <c r="LAB76" s="262"/>
      <c r="LAC76" s="262"/>
      <c r="LAD76" s="262"/>
      <c r="LAE76" s="262"/>
      <c r="LAF76" s="1740"/>
      <c r="LAG76" s="1740"/>
      <c r="LAH76" s="1740"/>
      <c r="LAI76" s="349"/>
      <c r="LAJ76" s="262"/>
      <c r="LAK76" s="262"/>
      <c r="LAL76" s="262"/>
      <c r="LAM76" s="350"/>
      <c r="LAN76" s="262"/>
      <c r="LAO76" s="262"/>
      <c r="LAP76" s="262"/>
      <c r="LAQ76" s="262"/>
      <c r="LAR76" s="262"/>
      <c r="LAS76" s="262"/>
      <c r="LAT76" s="262"/>
      <c r="LAU76" s="262"/>
      <c r="LAV76" s="262"/>
      <c r="LAW76" s="1740"/>
      <c r="LAX76" s="1740"/>
      <c r="LAY76" s="1740"/>
      <c r="LAZ76" s="349"/>
      <c r="LBA76" s="262"/>
      <c r="LBB76" s="262"/>
      <c r="LBC76" s="262"/>
      <c r="LBD76" s="350"/>
      <c r="LBE76" s="262"/>
      <c r="LBF76" s="262"/>
      <c r="LBG76" s="262"/>
      <c r="LBH76" s="262"/>
      <c r="LBI76" s="262"/>
      <c r="LBJ76" s="262"/>
      <c r="LBK76" s="262"/>
      <c r="LBL76" s="262"/>
      <c r="LBM76" s="262"/>
      <c r="LBN76" s="1740"/>
      <c r="LBO76" s="1740"/>
      <c r="LBP76" s="1740"/>
      <c r="LBQ76" s="349"/>
      <c r="LBR76" s="262"/>
      <c r="LBS76" s="262"/>
      <c r="LBT76" s="262"/>
      <c r="LBU76" s="350"/>
      <c r="LBV76" s="262"/>
      <c r="LBW76" s="262"/>
      <c r="LBX76" s="262"/>
      <c r="LBY76" s="262"/>
      <c r="LBZ76" s="262"/>
      <c r="LCA76" s="262"/>
      <c r="LCB76" s="262"/>
      <c r="LCC76" s="262"/>
      <c r="LCD76" s="262"/>
      <c r="LCE76" s="1740"/>
      <c r="LCF76" s="1740"/>
      <c r="LCG76" s="1740"/>
      <c r="LCH76" s="349"/>
      <c r="LCI76" s="262"/>
      <c r="LCJ76" s="262"/>
      <c r="LCK76" s="262"/>
      <c r="LCL76" s="350"/>
      <c r="LCM76" s="262"/>
      <c r="LCN76" s="262"/>
      <c r="LCO76" s="262"/>
      <c r="LCP76" s="262"/>
      <c r="LCQ76" s="262"/>
      <c r="LCR76" s="262"/>
      <c r="LCS76" s="262"/>
      <c r="LCT76" s="262"/>
      <c r="LCU76" s="262"/>
      <c r="LCV76" s="1740"/>
      <c r="LCW76" s="1740"/>
      <c r="LCX76" s="1740"/>
      <c r="LCY76" s="349"/>
      <c r="LCZ76" s="262"/>
      <c r="LDA76" s="262"/>
      <c r="LDB76" s="262"/>
      <c r="LDC76" s="350"/>
      <c r="LDD76" s="262"/>
      <c r="LDE76" s="262"/>
      <c r="LDF76" s="262"/>
      <c r="LDG76" s="262"/>
      <c r="LDH76" s="262"/>
      <c r="LDI76" s="262"/>
      <c r="LDJ76" s="262"/>
      <c r="LDK76" s="262"/>
      <c r="LDL76" s="262"/>
      <c r="LDM76" s="1740"/>
      <c r="LDN76" s="1740"/>
      <c r="LDO76" s="1740"/>
      <c r="LDP76" s="349"/>
      <c r="LDQ76" s="262"/>
      <c r="LDR76" s="262"/>
      <c r="LDS76" s="262"/>
      <c r="LDT76" s="350"/>
      <c r="LDU76" s="262"/>
      <c r="LDV76" s="262"/>
      <c r="LDW76" s="262"/>
      <c r="LDX76" s="262"/>
      <c r="LDY76" s="262"/>
      <c r="LDZ76" s="262"/>
      <c r="LEA76" s="262"/>
      <c r="LEB76" s="262"/>
      <c r="LEC76" s="262"/>
      <c r="LED76" s="1740"/>
      <c r="LEE76" s="1740"/>
      <c r="LEF76" s="1740"/>
      <c r="LEG76" s="349"/>
      <c r="LEH76" s="262"/>
      <c r="LEI76" s="262"/>
      <c r="LEJ76" s="262"/>
      <c r="LEK76" s="350"/>
      <c r="LEL76" s="262"/>
      <c r="LEM76" s="262"/>
      <c r="LEN76" s="262"/>
      <c r="LEO76" s="262"/>
      <c r="LEP76" s="262"/>
      <c r="LEQ76" s="262"/>
      <c r="LER76" s="262"/>
      <c r="LES76" s="262"/>
      <c r="LET76" s="262"/>
      <c r="LEU76" s="1740"/>
      <c r="LEV76" s="1740"/>
      <c r="LEW76" s="1740"/>
      <c r="LEX76" s="349"/>
      <c r="LEY76" s="262"/>
      <c r="LEZ76" s="262"/>
      <c r="LFA76" s="262"/>
      <c r="LFB76" s="350"/>
      <c r="LFC76" s="262"/>
      <c r="LFD76" s="262"/>
      <c r="LFE76" s="262"/>
      <c r="LFF76" s="262"/>
      <c r="LFG76" s="262"/>
      <c r="LFH76" s="262"/>
      <c r="LFI76" s="262"/>
      <c r="LFJ76" s="262"/>
      <c r="LFK76" s="262"/>
      <c r="LFL76" s="1740"/>
      <c r="LFM76" s="1740"/>
      <c r="LFN76" s="1740"/>
      <c r="LFO76" s="349"/>
      <c r="LFP76" s="262"/>
      <c r="LFQ76" s="262"/>
      <c r="LFR76" s="262"/>
      <c r="LFS76" s="350"/>
      <c r="LFT76" s="262"/>
      <c r="LFU76" s="262"/>
      <c r="LFV76" s="262"/>
      <c r="LFW76" s="262"/>
      <c r="LFX76" s="262"/>
      <c r="LFY76" s="262"/>
      <c r="LFZ76" s="262"/>
      <c r="LGA76" s="262"/>
      <c r="LGB76" s="262"/>
      <c r="LGC76" s="1740"/>
      <c r="LGD76" s="1740"/>
      <c r="LGE76" s="1740"/>
      <c r="LGF76" s="349"/>
      <c r="LGG76" s="262"/>
      <c r="LGH76" s="262"/>
      <c r="LGI76" s="262"/>
      <c r="LGJ76" s="350"/>
      <c r="LGK76" s="262"/>
      <c r="LGL76" s="262"/>
      <c r="LGM76" s="262"/>
      <c r="LGN76" s="262"/>
      <c r="LGO76" s="262"/>
      <c r="LGP76" s="262"/>
      <c r="LGQ76" s="262"/>
      <c r="LGR76" s="262"/>
      <c r="LGS76" s="262"/>
      <c r="LGT76" s="1740"/>
      <c r="LGU76" s="1740"/>
      <c r="LGV76" s="1740"/>
      <c r="LGW76" s="349"/>
      <c r="LGX76" s="262"/>
      <c r="LGY76" s="262"/>
      <c r="LGZ76" s="262"/>
      <c r="LHA76" s="350"/>
      <c r="LHB76" s="262"/>
      <c r="LHC76" s="262"/>
      <c r="LHD76" s="262"/>
      <c r="LHE76" s="262"/>
      <c r="LHF76" s="262"/>
      <c r="LHG76" s="262"/>
      <c r="LHH76" s="262"/>
      <c r="LHI76" s="262"/>
      <c r="LHJ76" s="262"/>
      <c r="LHK76" s="1740"/>
      <c r="LHL76" s="1740"/>
      <c r="LHM76" s="1740"/>
      <c r="LHN76" s="349"/>
      <c r="LHO76" s="262"/>
      <c r="LHP76" s="262"/>
      <c r="LHQ76" s="262"/>
      <c r="LHR76" s="350"/>
      <c r="LHS76" s="262"/>
      <c r="LHT76" s="262"/>
      <c r="LHU76" s="262"/>
      <c r="LHV76" s="262"/>
      <c r="LHW76" s="262"/>
      <c r="LHX76" s="262"/>
      <c r="LHY76" s="262"/>
      <c r="LHZ76" s="262"/>
      <c r="LIA76" s="262"/>
      <c r="LIB76" s="1740"/>
      <c r="LIC76" s="1740"/>
      <c r="LID76" s="1740"/>
      <c r="LIE76" s="349"/>
      <c r="LIF76" s="262"/>
      <c r="LIG76" s="262"/>
      <c r="LIH76" s="262"/>
      <c r="LII76" s="350"/>
      <c r="LIJ76" s="262"/>
      <c r="LIK76" s="262"/>
      <c r="LIL76" s="262"/>
      <c r="LIM76" s="262"/>
      <c r="LIN76" s="262"/>
      <c r="LIO76" s="262"/>
      <c r="LIP76" s="262"/>
      <c r="LIQ76" s="262"/>
      <c r="LIR76" s="262"/>
      <c r="LIS76" s="1740"/>
      <c r="LIT76" s="1740"/>
      <c r="LIU76" s="1740"/>
      <c r="LIV76" s="349"/>
      <c r="LIW76" s="262"/>
      <c r="LIX76" s="262"/>
      <c r="LIY76" s="262"/>
      <c r="LIZ76" s="350"/>
      <c r="LJA76" s="262"/>
      <c r="LJB76" s="262"/>
      <c r="LJC76" s="262"/>
      <c r="LJD76" s="262"/>
      <c r="LJE76" s="262"/>
      <c r="LJF76" s="262"/>
      <c r="LJG76" s="262"/>
      <c r="LJH76" s="262"/>
      <c r="LJI76" s="262"/>
      <c r="LJJ76" s="1740"/>
      <c r="LJK76" s="1740"/>
      <c r="LJL76" s="1740"/>
      <c r="LJM76" s="349"/>
      <c r="LJN76" s="262"/>
      <c r="LJO76" s="262"/>
      <c r="LJP76" s="262"/>
      <c r="LJQ76" s="350"/>
      <c r="LJR76" s="262"/>
      <c r="LJS76" s="262"/>
      <c r="LJT76" s="262"/>
      <c r="LJU76" s="262"/>
      <c r="LJV76" s="262"/>
      <c r="LJW76" s="262"/>
      <c r="LJX76" s="262"/>
      <c r="LJY76" s="262"/>
      <c r="LJZ76" s="262"/>
      <c r="LKA76" s="1740"/>
      <c r="LKB76" s="1740"/>
      <c r="LKC76" s="1740"/>
      <c r="LKD76" s="349"/>
      <c r="LKE76" s="262"/>
      <c r="LKF76" s="262"/>
      <c r="LKG76" s="262"/>
      <c r="LKH76" s="350"/>
      <c r="LKI76" s="262"/>
      <c r="LKJ76" s="262"/>
      <c r="LKK76" s="262"/>
      <c r="LKL76" s="262"/>
      <c r="LKM76" s="262"/>
      <c r="LKN76" s="262"/>
      <c r="LKO76" s="262"/>
      <c r="LKP76" s="262"/>
      <c r="LKQ76" s="262"/>
      <c r="LKR76" s="1740"/>
      <c r="LKS76" s="1740"/>
      <c r="LKT76" s="1740"/>
      <c r="LKU76" s="349"/>
      <c r="LKV76" s="262"/>
      <c r="LKW76" s="262"/>
      <c r="LKX76" s="262"/>
      <c r="LKY76" s="350"/>
      <c r="LKZ76" s="262"/>
      <c r="LLA76" s="262"/>
      <c r="LLB76" s="262"/>
      <c r="LLC76" s="262"/>
      <c r="LLD76" s="262"/>
      <c r="LLE76" s="262"/>
      <c r="LLF76" s="262"/>
      <c r="LLG76" s="262"/>
      <c r="LLH76" s="262"/>
      <c r="LLI76" s="1740"/>
      <c r="LLJ76" s="1740"/>
      <c r="LLK76" s="1740"/>
      <c r="LLL76" s="349"/>
      <c r="LLM76" s="262"/>
      <c r="LLN76" s="262"/>
      <c r="LLO76" s="262"/>
      <c r="LLP76" s="350"/>
      <c r="LLQ76" s="262"/>
      <c r="LLR76" s="262"/>
      <c r="LLS76" s="262"/>
      <c r="LLT76" s="262"/>
      <c r="LLU76" s="262"/>
      <c r="LLV76" s="262"/>
      <c r="LLW76" s="262"/>
      <c r="LLX76" s="262"/>
      <c r="LLY76" s="262"/>
      <c r="LLZ76" s="1740"/>
      <c r="LMA76" s="1740"/>
      <c r="LMB76" s="1740"/>
      <c r="LMC76" s="349"/>
      <c r="LMD76" s="262"/>
      <c r="LME76" s="262"/>
      <c r="LMF76" s="262"/>
      <c r="LMG76" s="350"/>
      <c r="LMH76" s="262"/>
      <c r="LMI76" s="262"/>
      <c r="LMJ76" s="262"/>
      <c r="LMK76" s="262"/>
      <c r="LML76" s="262"/>
      <c r="LMM76" s="262"/>
      <c r="LMN76" s="262"/>
      <c r="LMO76" s="262"/>
      <c r="LMP76" s="262"/>
      <c r="LMQ76" s="1740"/>
      <c r="LMR76" s="1740"/>
      <c r="LMS76" s="1740"/>
      <c r="LMT76" s="349"/>
      <c r="LMU76" s="262"/>
      <c r="LMV76" s="262"/>
      <c r="LMW76" s="262"/>
      <c r="LMX76" s="350"/>
      <c r="LMY76" s="262"/>
      <c r="LMZ76" s="262"/>
      <c r="LNA76" s="262"/>
      <c r="LNB76" s="262"/>
      <c r="LNC76" s="262"/>
      <c r="LND76" s="262"/>
      <c r="LNE76" s="262"/>
      <c r="LNF76" s="262"/>
      <c r="LNG76" s="262"/>
      <c r="LNH76" s="1740"/>
      <c r="LNI76" s="1740"/>
      <c r="LNJ76" s="1740"/>
      <c r="LNK76" s="349"/>
      <c r="LNL76" s="262"/>
      <c r="LNM76" s="262"/>
      <c r="LNN76" s="262"/>
      <c r="LNO76" s="350"/>
      <c r="LNP76" s="262"/>
      <c r="LNQ76" s="262"/>
      <c r="LNR76" s="262"/>
      <c r="LNS76" s="262"/>
      <c r="LNT76" s="262"/>
      <c r="LNU76" s="262"/>
      <c r="LNV76" s="262"/>
      <c r="LNW76" s="262"/>
      <c r="LNX76" s="262"/>
      <c r="LNY76" s="1740"/>
      <c r="LNZ76" s="1740"/>
      <c r="LOA76" s="1740"/>
      <c r="LOB76" s="349"/>
      <c r="LOC76" s="262"/>
      <c r="LOD76" s="262"/>
      <c r="LOE76" s="262"/>
      <c r="LOF76" s="350"/>
      <c r="LOG76" s="262"/>
      <c r="LOH76" s="262"/>
      <c r="LOI76" s="262"/>
      <c r="LOJ76" s="262"/>
      <c r="LOK76" s="262"/>
      <c r="LOL76" s="262"/>
      <c r="LOM76" s="262"/>
      <c r="LON76" s="262"/>
      <c r="LOO76" s="262"/>
      <c r="LOP76" s="1740"/>
      <c r="LOQ76" s="1740"/>
      <c r="LOR76" s="1740"/>
      <c r="LOS76" s="349"/>
      <c r="LOT76" s="262"/>
      <c r="LOU76" s="262"/>
      <c r="LOV76" s="262"/>
      <c r="LOW76" s="350"/>
      <c r="LOX76" s="262"/>
      <c r="LOY76" s="262"/>
      <c r="LOZ76" s="262"/>
      <c r="LPA76" s="262"/>
      <c r="LPB76" s="262"/>
      <c r="LPC76" s="262"/>
      <c r="LPD76" s="262"/>
      <c r="LPE76" s="262"/>
      <c r="LPF76" s="262"/>
      <c r="LPG76" s="1740"/>
      <c r="LPH76" s="1740"/>
      <c r="LPI76" s="1740"/>
      <c r="LPJ76" s="349"/>
      <c r="LPK76" s="262"/>
      <c r="LPL76" s="262"/>
      <c r="LPM76" s="262"/>
      <c r="LPN76" s="350"/>
      <c r="LPO76" s="262"/>
      <c r="LPP76" s="262"/>
      <c r="LPQ76" s="262"/>
      <c r="LPR76" s="262"/>
      <c r="LPS76" s="262"/>
      <c r="LPT76" s="262"/>
      <c r="LPU76" s="262"/>
      <c r="LPV76" s="262"/>
      <c r="LPW76" s="262"/>
      <c r="LPX76" s="1740"/>
      <c r="LPY76" s="1740"/>
      <c r="LPZ76" s="1740"/>
      <c r="LQA76" s="349"/>
      <c r="LQB76" s="262"/>
      <c r="LQC76" s="262"/>
      <c r="LQD76" s="262"/>
      <c r="LQE76" s="350"/>
      <c r="LQF76" s="262"/>
      <c r="LQG76" s="262"/>
      <c r="LQH76" s="262"/>
      <c r="LQI76" s="262"/>
      <c r="LQJ76" s="262"/>
      <c r="LQK76" s="262"/>
      <c r="LQL76" s="262"/>
      <c r="LQM76" s="262"/>
      <c r="LQN76" s="262"/>
      <c r="LQO76" s="1740"/>
      <c r="LQP76" s="1740"/>
      <c r="LQQ76" s="1740"/>
      <c r="LQR76" s="349"/>
      <c r="LQS76" s="262"/>
      <c r="LQT76" s="262"/>
      <c r="LQU76" s="262"/>
      <c r="LQV76" s="350"/>
      <c r="LQW76" s="262"/>
      <c r="LQX76" s="262"/>
      <c r="LQY76" s="262"/>
      <c r="LQZ76" s="262"/>
      <c r="LRA76" s="262"/>
      <c r="LRB76" s="262"/>
      <c r="LRC76" s="262"/>
      <c r="LRD76" s="262"/>
      <c r="LRE76" s="262"/>
      <c r="LRF76" s="1740"/>
      <c r="LRG76" s="1740"/>
      <c r="LRH76" s="1740"/>
      <c r="LRI76" s="349"/>
      <c r="LRJ76" s="262"/>
      <c r="LRK76" s="262"/>
      <c r="LRL76" s="262"/>
      <c r="LRM76" s="350"/>
      <c r="LRN76" s="262"/>
      <c r="LRO76" s="262"/>
      <c r="LRP76" s="262"/>
      <c r="LRQ76" s="262"/>
      <c r="LRR76" s="262"/>
      <c r="LRS76" s="262"/>
      <c r="LRT76" s="262"/>
      <c r="LRU76" s="262"/>
      <c r="LRV76" s="262"/>
      <c r="LRW76" s="1740"/>
      <c r="LRX76" s="1740"/>
      <c r="LRY76" s="1740"/>
      <c r="LRZ76" s="349"/>
      <c r="LSA76" s="262"/>
      <c r="LSB76" s="262"/>
      <c r="LSC76" s="262"/>
      <c r="LSD76" s="350"/>
      <c r="LSE76" s="262"/>
      <c r="LSF76" s="262"/>
      <c r="LSG76" s="262"/>
      <c r="LSH76" s="262"/>
      <c r="LSI76" s="262"/>
      <c r="LSJ76" s="262"/>
      <c r="LSK76" s="262"/>
      <c r="LSL76" s="262"/>
      <c r="LSM76" s="262"/>
      <c r="LSN76" s="1740"/>
      <c r="LSO76" s="1740"/>
      <c r="LSP76" s="1740"/>
      <c r="LSQ76" s="349"/>
      <c r="LSR76" s="262"/>
      <c r="LSS76" s="262"/>
      <c r="LST76" s="262"/>
      <c r="LSU76" s="350"/>
      <c r="LSV76" s="262"/>
      <c r="LSW76" s="262"/>
      <c r="LSX76" s="262"/>
      <c r="LSY76" s="262"/>
      <c r="LSZ76" s="262"/>
      <c r="LTA76" s="262"/>
      <c r="LTB76" s="262"/>
      <c r="LTC76" s="262"/>
      <c r="LTD76" s="262"/>
      <c r="LTE76" s="1740"/>
      <c r="LTF76" s="1740"/>
      <c r="LTG76" s="1740"/>
      <c r="LTH76" s="349"/>
      <c r="LTI76" s="262"/>
      <c r="LTJ76" s="262"/>
      <c r="LTK76" s="262"/>
      <c r="LTL76" s="350"/>
      <c r="LTM76" s="262"/>
      <c r="LTN76" s="262"/>
      <c r="LTO76" s="262"/>
      <c r="LTP76" s="262"/>
      <c r="LTQ76" s="262"/>
      <c r="LTR76" s="262"/>
      <c r="LTS76" s="262"/>
      <c r="LTT76" s="262"/>
      <c r="LTU76" s="262"/>
      <c r="LTV76" s="1740"/>
      <c r="LTW76" s="1740"/>
      <c r="LTX76" s="1740"/>
      <c r="LTY76" s="349"/>
      <c r="LTZ76" s="262"/>
      <c r="LUA76" s="262"/>
      <c r="LUB76" s="262"/>
      <c r="LUC76" s="350"/>
      <c r="LUD76" s="262"/>
      <c r="LUE76" s="262"/>
      <c r="LUF76" s="262"/>
      <c r="LUG76" s="262"/>
      <c r="LUH76" s="262"/>
      <c r="LUI76" s="262"/>
      <c r="LUJ76" s="262"/>
      <c r="LUK76" s="262"/>
      <c r="LUL76" s="262"/>
      <c r="LUM76" s="1740"/>
      <c r="LUN76" s="1740"/>
      <c r="LUO76" s="1740"/>
      <c r="LUP76" s="349"/>
      <c r="LUQ76" s="262"/>
      <c r="LUR76" s="262"/>
      <c r="LUS76" s="262"/>
      <c r="LUT76" s="350"/>
      <c r="LUU76" s="262"/>
      <c r="LUV76" s="262"/>
      <c r="LUW76" s="262"/>
      <c r="LUX76" s="262"/>
      <c r="LUY76" s="262"/>
      <c r="LUZ76" s="262"/>
      <c r="LVA76" s="262"/>
      <c r="LVB76" s="262"/>
      <c r="LVC76" s="262"/>
      <c r="LVD76" s="1740"/>
      <c r="LVE76" s="1740"/>
      <c r="LVF76" s="1740"/>
      <c r="LVG76" s="349"/>
      <c r="LVH76" s="262"/>
      <c r="LVI76" s="262"/>
      <c r="LVJ76" s="262"/>
      <c r="LVK76" s="350"/>
      <c r="LVL76" s="262"/>
      <c r="LVM76" s="262"/>
      <c r="LVN76" s="262"/>
      <c r="LVO76" s="262"/>
      <c r="LVP76" s="262"/>
      <c r="LVQ76" s="262"/>
      <c r="LVR76" s="262"/>
      <c r="LVS76" s="262"/>
      <c r="LVT76" s="262"/>
      <c r="LVU76" s="1740"/>
      <c r="LVV76" s="1740"/>
      <c r="LVW76" s="1740"/>
      <c r="LVX76" s="349"/>
      <c r="LVY76" s="262"/>
      <c r="LVZ76" s="262"/>
      <c r="LWA76" s="262"/>
      <c r="LWB76" s="350"/>
      <c r="LWC76" s="262"/>
      <c r="LWD76" s="262"/>
      <c r="LWE76" s="262"/>
      <c r="LWF76" s="262"/>
      <c r="LWG76" s="262"/>
      <c r="LWH76" s="262"/>
      <c r="LWI76" s="262"/>
      <c r="LWJ76" s="262"/>
      <c r="LWK76" s="262"/>
      <c r="LWL76" s="1740"/>
      <c r="LWM76" s="1740"/>
      <c r="LWN76" s="1740"/>
      <c r="LWO76" s="349"/>
      <c r="LWP76" s="262"/>
      <c r="LWQ76" s="262"/>
      <c r="LWR76" s="262"/>
      <c r="LWS76" s="350"/>
      <c r="LWT76" s="262"/>
      <c r="LWU76" s="262"/>
      <c r="LWV76" s="262"/>
      <c r="LWW76" s="262"/>
      <c r="LWX76" s="262"/>
      <c r="LWY76" s="262"/>
      <c r="LWZ76" s="262"/>
      <c r="LXA76" s="262"/>
      <c r="LXB76" s="262"/>
      <c r="LXC76" s="1740"/>
      <c r="LXD76" s="1740"/>
      <c r="LXE76" s="1740"/>
      <c r="LXF76" s="349"/>
      <c r="LXG76" s="262"/>
      <c r="LXH76" s="262"/>
      <c r="LXI76" s="262"/>
      <c r="LXJ76" s="350"/>
      <c r="LXK76" s="262"/>
      <c r="LXL76" s="262"/>
      <c r="LXM76" s="262"/>
      <c r="LXN76" s="262"/>
      <c r="LXO76" s="262"/>
      <c r="LXP76" s="262"/>
      <c r="LXQ76" s="262"/>
      <c r="LXR76" s="262"/>
      <c r="LXS76" s="262"/>
      <c r="LXT76" s="1740"/>
      <c r="LXU76" s="1740"/>
      <c r="LXV76" s="1740"/>
      <c r="LXW76" s="349"/>
      <c r="LXX76" s="262"/>
      <c r="LXY76" s="262"/>
      <c r="LXZ76" s="262"/>
      <c r="LYA76" s="350"/>
      <c r="LYB76" s="262"/>
      <c r="LYC76" s="262"/>
      <c r="LYD76" s="262"/>
      <c r="LYE76" s="262"/>
      <c r="LYF76" s="262"/>
      <c r="LYG76" s="262"/>
      <c r="LYH76" s="262"/>
      <c r="LYI76" s="262"/>
      <c r="LYJ76" s="262"/>
      <c r="LYK76" s="1740"/>
      <c r="LYL76" s="1740"/>
      <c r="LYM76" s="1740"/>
      <c r="LYN76" s="349"/>
      <c r="LYO76" s="262"/>
      <c r="LYP76" s="262"/>
      <c r="LYQ76" s="262"/>
      <c r="LYR76" s="350"/>
      <c r="LYS76" s="262"/>
      <c r="LYT76" s="262"/>
      <c r="LYU76" s="262"/>
      <c r="LYV76" s="262"/>
      <c r="LYW76" s="262"/>
      <c r="LYX76" s="262"/>
      <c r="LYY76" s="262"/>
      <c r="LYZ76" s="262"/>
      <c r="LZA76" s="262"/>
      <c r="LZB76" s="1740"/>
      <c r="LZC76" s="1740"/>
      <c r="LZD76" s="1740"/>
      <c r="LZE76" s="349"/>
      <c r="LZF76" s="262"/>
      <c r="LZG76" s="262"/>
      <c r="LZH76" s="262"/>
      <c r="LZI76" s="350"/>
      <c r="LZJ76" s="262"/>
      <c r="LZK76" s="262"/>
      <c r="LZL76" s="262"/>
      <c r="LZM76" s="262"/>
      <c r="LZN76" s="262"/>
      <c r="LZO76" s="262"/>
      <c r="LZP76" s="262"/>
      <c r="LZQ76" s="262"/>
      <c r="LZR76" s="262"/>
      <c r="LZS76" s="1740"/>
      <c r="LZT76" s="1740"/>
      <c r="LZU76" s="1740"/>
      <c r="LZV76" s="349"/>
      <c r="LZW76" s="262"/>
      <c r="LZX76" s="262"/>
      <c r="LZY76" s="262"/>
      <c r="LZZ76" s="350"/>
      <c r="MAA76" s="262"/>
      <c r="MAB76" s="262"/>
      <c r="MAC76" s="262"/>
      <c r="MAD76" s="262"/>
      <c r="MAE76" s="262"/>
      <c r="MAF76" s="262"/>
      <c r="MAG76" s="262"/>
      <c r="MAH76" s="262"/>
      <c r="MAI76" s="262"/>
      <c r="MAJ76" s="1740"/>
      <c r="MAK76" s="1740"/>
      <c r="MAL76" s="1740"/>
      <c r="MAM76" s="349"/>
      <c r="MAN76" s="262"/>
      <c r="MAO76" s="262"/>
      <c r="MAP76" s="262"/>
      <c r="MAQ76" s="350"/>
      <c r="MAR76" s="262"/>
      <c r="MAS76" s="262"/>
      <c r="MAT76" s="262"/>
      <c r="MAU76" s="262"/>
      <c r="MAV76" s="262"/>
      <c r="MAW76" s="262"/>
      <c r="MAX76" s="262"/>
      <c r="MAY76" s="262"/>
      <c r="MAZ76" s="262"/>
      <c r="MBA76" s="1740"/>
      <c r="MBB76" s="1740"/>
      <c r="MBC76" s="1740"/>
      <c r="MBD76" s="349"/>
      <c r="MBE76" s="262"/>
      <c r="MBF76" s="262"/>
      <c r="MBG76" s="262"/>
      <c r="MBH76" s="350"/>
      <c r="MBI76" s="262"/>
      <c r="MBJ76" s="262"/>
      <c r="MBK76" s="262"/>
      <c r="MBL76" s="262"/>
      <c r="MBM76" s="262"/>
      <c r="MBN76" s="262"/>
      <c r="MBO76" s="262"/>
      <c r="MBP76" s="262"/>
      <c r="MBQ76" s="262"/>
      <c r="MBR76" s="1740"/>
      <c r="MBS76" s="1740"/>
      <c r="MBT76" s="1740"/>
      <c r="MBU76" s="349"/>
      <c r="MBV76" s="262"/>
      <c r="MBW76" s="262"/>
      <c r="MBX76" s="262"/>
      <c r="MBY76" s="350"/>
      <c r="MBZ76" s="262"/>
      <c r="MCA76" s="262"/>
      <c r="MCB76" s="262"/>
      <c r="MCC76" s="262"/>
      <c r="MCD76" s="262"/>
      <c r="MCE76" s="262"/>
      <c r="MCF76" s="262"/>
      <c r="MCG76" s="262"/>
      <c r="MCH76" s="262"/>
      <c r="MCI76" s="1740"/>
      <c r="MCJ76" s="1740"/>
      <c r="MCK76" s="1740"/>
      <c r="MCL76" s="349"/>
      <c r="MCM76" s="262"/>
      <c r="MCN76" s="262"/>
      <c r="MCO76" s="262"/>
      <c r="MCP76" s="350"/>
      <c r="MCQ76" s="262"/>
      <c r="MCR76" s="262"/>
      <c r="MCS76" s="262"/>
      <c r="MCT76" s="262"/>
      <c r="MCU76" s="262"/>
      <c r="MCV76" s="262"/>
      <c r="MCW76" s="262"/>
      <c r="MCX76" s="262"/>
      <c r="MCY76" s="262"/>
      <c r="MCZ76" s="1740"/>
      <c r="MDA76" s="1740"/>
      <c r="MDB76" s="1740"/>
      <c r="MDC76" s="349"/>
      <c r="MDD76" s="262"/>
      <c r="MDE76" s="262"/>
      <c r="MDF76" s="262"/>
      <c r="MDG76" s="350"/>
      <c r="MDH76" s="262"/>
      <c r="MDI76" s="262"/>
      <c r="MDJ76" s="262"/>
      <c r="MDK76" s="262"/>
      <c r="MDL76" s="262"/>
      <c r="MDM76" s="262"/>
      <c r="MDN76" s="262"/>
      <c r="MDO76" s="262"/>
      <c r="MDP76" s="262"/>
      <c r="MDQ76" s="1740"/>
      <c r="MDR76" s="1740"/>
      <c r="MDS76" s="1740"/>
      <c r="MDT76" s="349"/>
      <c r="MDU76" s="262"/>
      <c r="MDV76" s="262"/>
      <c r="MDW76" s="262"/>
      <c r="MDX76" s="350"/>
      <c r="MDY76" s="262"/>
      <c r="MDZ76" s="262"/>
      <c r="MEA76" s="262"/>
      <c r="MEB76" s="262"/>
      <c r="MEC76" s="262"/>
      <c r="MED76" s="262"/>
      <c r="MEE76" s="262"/>
      <c r="MEF76" s="262"/>
      <c r="MEG76" s="262"/>
      <c r="MEH76" s="1740"/>
      <c r="MEI76" s="1740"/>
      <c r="MEJ76" s="1740"/>
      <c r="MEK76" s="349"/>
      <c r="MEL76" s="262"/>
      <c r="MEM76" s="262"/>
      <c r="MEN76" s="262"/>
      <c r="MEO76" s="350"/>
      <c r="MEP76" s="262"/>
      <c r="MEQ76" s="262"/>
      <c r="MER76" s="262"/>
      <c r="MES76" s="262"/>
      <c r="MET76" s="262"/>
      <c r="MEU76" s="262"/>
      <c r="MEV76" s="262"/>
      <c r="MEW76" s="262"/>
      <c r="MEX76" s="262"/>
      <c r="MEY76" s="1740"/>
      <c r="MEZ76" s="1740"/>
      <c r="MFA76" s="1740"/>
      <c r="MFB76" s="349"/>
      <c r="MFC76" s="262"/>
      <c r="MFD76" s="262"/>
      <c r="MFE76" s="262"/>
      <c r="MFF76" s="350"/>
      <c r="MFG76" s="262"/>
      <c r="MFH76" s="262"/>
      <c r="MFI76" s="262"/>
      <c r="MFJ76" s="262"/>
      <c r="MFK76" s="262"/>
      <c r="MFL76" s="262"/>
      <c r="MFM76" s="262"/>
      <c r="MFN76" s="262"/>
      <c r="MFO76" s="262"/>
      <c r="MFP76" s="1740"/>
      <c r="MFQ76" s="1740"/>
      <c r="MFR76" s="1740"/>
      <c r="MFS76" s="349"/>
      <c r="MFT76" s="262"/>
      <c r="MFU76" s="262"/>
      <c r="MFV76" s="262"/>
      <c r="MFW76" s="350"/>
      <c r="MFX76" s="262"/>
      <c r="MFY76" s="262"/>
      <c r="MFZ76" s="262"/>
      <c r="MGA76" s="262"/>
      <c r="MGB76" s="262"/>
      <c r="MGC76" s="262"/>
      <c r="MGD76" s="262"/>
      <c r="MGE76" s="262"/>
      <c r="MGF76" s="262"/>
      <c r="MGG76" s="1740"/>
      <c r="MGH76" s="1740"/>
      <c r="MGI76" s="1740"/>
      <c r="MGJ76" s="349"/>
      <c r="MGK76" s="262"/>
      <c r="MGL76" s="262"/>
      <c r="MGM76" s="262"/>
      <c r="MGN76" s="350"/>
      <c r="MGO76" s="262"/>
      <c r="MGP76" s="262"/>
      <c r="MGQ76" s="262"/>
      <c r="MGR76" s="262"/>
      <c r="MGS76" s="262"/>
      <c r="MGT76" s="262"/>
      <c r="MGU76" s="262"/>
      <c r="MGV76" s="262"/>
      <c r="MGW76" s="262"/>
      <c r="MGX76" s="1740"/>
      <c r="MGY76" s="1740"/>
      <c r="MGZ76" s="1740"/>
      <c r="MHA76" s="349"/>
      <c r="MHB76" s="262"/>
      <c r="MHC76" s="262"/>
      <c r="MHD76" s="262"/>
      <c r="MHE76" s="350"/>
      <c r="MHF76" s="262"/>
      <c r="MHG76" s="262"/>
      <c r="MHH76" s="262"/>
      <c r="MHI76" s="262"/>
      <c r="MHJ76" s="262"/>
      <c r="MHK76" s="262"/>
      <c r="MHL76" s="262"/>
      <c r="MHM76" s="262"/>
      <c r="MHN76" s="262"/>
      <c r="MHO76" s="1740"/>
      <c r="MHP76" s="1740"/>
      <c r="MHQ76" s="1740"/>
      <c r="MHR76" s="349"/>
      <c r="MHS76" s="262"/>
      <c r="MHT76" s="262"/>
      <c r="MHU76" s="262"/>
      <c r="MHV76" s="350"/>
      <c r="MHW76" s="262"/>
      <c r="MHX76" s="262"/>
      <c r="MHY76" s="262"/>
      <c r="MHZ76" s="262"/>
      <c r="MIA76" s="262"/>
      <c r="MIB76" s="262"/>
      <c r="MIC76" s="262"/>
      <c r="MID76" s="262"/>
      <c r="MIE76" s="262"/>
      <c r="MIF76" s="1740"/>
      <c r="MIG76" s="1740"/>
      <c r="MIH76" s="1740"/>
      <c r="MII76" s="349"/>
      <c r="MIJ76" s="262"/>
      <c r="MIK76" s="262"/>
      <c r="MIL76" s="262"/>
      <c r="MIM76" s="350"/>
      <c r="MIN76" s="262"/>
      <c r="MIO76" s="262"/>
      <c r="MIP76" s="262"/>
      <c r="MIQ76" s="262"/>
      <c r="MIR76" s="262"/>
      <c r="MIS76" s="262"/>
      <c r="MIT76" s="262"/>
      <c r="MIU76" s="262"/>
      <c r="MIV76" s="262"/>
      <c r="MIW76" s="1740"/>
      <c r="MIX76" s="1740"/>
      <c r="MIY76" s="1740"/>
      <c r="MIZ76" s="349"/>
      <c r="MJA76" s="262"/>
      <c r="MJB76" s="262"/>
      <c r="MJC76" s="262"/>
      <c r="MJD76" s="350"/>
      <c r="MJE76" s="262"/>
      <c r="MJF76" s="262"/>
      <c r="MJG76" s="262"/>
      <c r="MJH76" s="262"/>
      <c r="MJI76" s="262"/>
      <c r="MJJ76" s="262"/>
      <c r="MJK76" s="262"/>
      <c r="MJL76" s="262"/>
      <c r="MJM76" s="262"/>
      <c r="MJN76" s="1740"/>
      <c r="MJO76" s="1740"/>
      <c r="MJP76" s="1740"/>
      <c r="MJQ76" s="349"/>
      <c r="MJR76" s="262"/>
      <c r="MJS76" s="262"/>
      <c r="MJT76" s="262"/>
      <c r="MJU76" s="350"/>
      <c r="MJV76" s="262"/>
      <c r="MJW76" s="262"/>
      <c r="MJX76" s="262"/>
      <c r="MJY76" s="262"/>
      <c r="MJZ76" s="262"/>
      <c r="MKA76" s="262"/>
      <c r="MKB76" s="262"/>
      <c r="MKC76" s="262"/>
      <c r="MKD76" s="262"/>
      <c r="MKE76" s="1740"/>
      <c r="MKF76" s="1740"/>
      <c r="MKG76" s="1740"/>
      <c r="MKH76" s="349"/>
      <c r="MKI76" s="262"/>
      <c r="MKJ76" s="262"/>
      <c r="MKK76" s="262"/>
      <c r="MKL76" s="350"/>
      <c r="MKM76" s="262"/>
      <c r="MKN76" s="262"/>
      <c r="MKO76" s="262"/>
      <c r="MKP76" s="262"/>
      <c r="MKQ76" s="262"/>
      <c r="MKR76" s="262"/>
      <c r="MKS76" s="262"/>
      <c r="MKT76" s="262"/>
      <c r="MKU76" s="262"/>
      <c r="MKV76" s="1740"/>
      <c r="MKW76" s="1740"/>
      <c r="MKX76" s="1740"/>
      <c r="MKY76" s="349"/>
      <c r="MKZ76" s="262"/>
      <c r="MLA76" s="262"/>
      <c r="MLB76" s="262"/>
      <c r="MLC76" s="350"/>
      <c r="MLD76" s="262"/>
      <c r="MLE76" s="262"/>
      <c r="MLF76" s="262"/>
      <c r="MLG76" s="262"/>
      <c r="MLH76" s="262"/>
      <c r="MLI76" s="262"/>
      <c r="MLJ76" s="262"/>
      <c r="MLK76" s="262"/>
      <c r="MLL76" s="262"/>
      <c r="MLM76" s="1740"/>
      <c r="MLN76" s="1740"/>
      <c r="MLO76" s="1740"/>
      <c r="MLP76" s="349"/>
      <c r="MLQ76" s="262"/>
      <c r="MLR76" s="262"/>
      <c r="MLS76" s="262"/>
      <c r="MLT76" s="350"/>
      <c r="MLU76" s="262"/>
      <c r="MLV76" s="262"/>
      <c r="MLW76" s="262"/>
      <c r="MLX76" s="262"/>
      <c r="MLY76" s="262"/>
      <c r="MLZ76" s="262"/>
      <c r="MMA76" s="262"/>
      <c r="MMB76" s="262"/>
      <c r="MMC76" s="262"/>
      <c r="MMD76" s="1740"/>
      <c r="MME76" s="1740"/>
      <c r="MMF76" s="1740"/>
      <c r="MMG76" s="349"/>
      <c r="MMH76" s="262"/>
      <c r="MMI76" s="262"/>
      <c r="MMJ76" s="262"/>
      <c r="MMK76" s="350"/>
      <c r="MML76" s="262"/>
      <c r="MMM76" s="262"/>
      <c r="MMN76" s="262"/>
      <c r="MMO76" s="262"/>
      <c r="MMP76" s="262"/>
      <c r="MMQ76" s="262"/>
      <c r="MMR76" s="262"/>
      <c r="MMS76" s="262"/>
      <c r="MMT76" s="262"/>
      <c r="MMU76" s="1740"/>
      <c r="MMV76" s="1740"/>
      <c r="MMW76" s="1740"/>
      <c r="MMX76" s="349"/>
      <c r="MMY76" s="262"/>
      <c r="MMZ76" s="262"/>
      <c r="MNA76" s="262"/>
      <c r="MNB76" s="350"/>
      <c r="MNC76" s="262"/>
      <c r="MND76" s="262"/>
      <c r="MNE76" s="262"/>
      <c r="MNF76" s="262"/>
      <c r="MNG76" s="262"/>
      <c r="MNH76" s="262"/>
      <c r="MNI76" s="262"/>
      <c r="MNJ76" s="262"/>
      <c r="MNK76" s="262"/>
      <c r="MNL76" s="1740"/>
      <c r="MNM76" s="1740"/>
      <c r="MNN76" s="1740"/>
      <c r="MNO76" s="349"/>
      <c r="MNP76" s="262"/>
      <c r="MNQ76" s="262"/>
      <c r="MNR76" s="262"/>
      <c r="MNS76" s="350"/>
      <c r="MNT76" s="262"/>
      <c r="MNU76" s="262"/>
      <c r="MNV76" s="262"/>
      <c r="MNW76" s="262"/>
      <c r="MNX76" s="262"/>
      <c r="MNY76" s="262"/>
      <c r="MNZ76" s="262"/>
      <c r="MOA76" s="262"/>
      <c r="MOB76" s="262"/>
      <c r="MOC76" s="1740"/>
      <c r="MOD76" s="1740"/>
      <c r="MOE76" s="1740"/>
      <c r="MOF76" s="349"/>
      <c r="MOG76" s="262"/>
      <c r="MOH76" s="262"/>
      <c r="MOI76" s="262"/>
      <c r="MOJ76" s="350"/>
      <c r="MOK76" s="262"/>
      <c r="MOL76" s="262"/>
      <c r="MOM76" s="262"/>
      <c r="MON76" s="262"/>
      <c r="MOO76" s="262"/>
      <c r="MOP76" s="262"/>
      <c r="MOQ76" s="262"/>
      <c r="MOR76" s="262"/>
      <c r="MOS76" s="262"/>
      <c r="MOT76" s="1740"/>
      <c r="MOU76" s="1740"/>
      <c r="MOV76" s="1740"/>
      <c r="MOW76" s="349"/>
      <c r="MOX76" s="262"/>
      <c r="MOY76" s="262"/>
      <c r="MOZ76" s="262"/>
      <c r="MPA76" s="350"/>
      <c r="MPB76" s="262"/>
      <c r="MPC76" s="262"/>
      <c r="MPD76" s="262"/>
      <c r="MPE76" s="262"/>
      <c r="MPF76" s="262"/>
      <c r="MPG76" s="262"/>
      <c r="MPH76" s="262"/>
      <c r="MPI76" s="262"/>
      <c r="MPJ76" s="262"/>
      <c r="MPK76" s="1740"/>
      <c r="MPL76" s="1740"/>
      <c r="MPM76" s="1740"/>
      <c r="MPN76" s="349"/>
      <c r="MPO76" s="262"/>
      <c r="MPP76" s="262"/>
      <c r="MPQ76" s="262"/>
      <c r="MPR76" s="350"/>
      <c r="MPS76" s="262"/>
      <c r="MPT76" s="262"/>
      <c r="MPU76" s="262"/>
      <c r="MPV76" s="262"/>
      <c r="MPW76" s="262"/>
      <c r="MPX76" s="262"/>
      <c r="MPY76" s="262"/>
      <c r="MPZ76" s="262"/>
      <c r="MQA76" s="262"/>
      <c r="MQB76" s="1740"/>
      <c r="MQC76" s="1740"/>
      <c r="MQD76" s="1740"/>
      <c r="MQE76" s="349"/>
      <c r="MQF76" s="262"/>
      <c r="MQG76" s="262"/>
      <c r="MQH76" s="262"/>
      <c r="MQI76" s="350"/>
      <c r="MQJ76" s="262"/>
      <c r="MQK76" s="262"/>
      <c r="MQL76" s="262"/>
      <c r="MQM76" s="262"/>
      <c r="MQN76" s="262"/>
      <c r="MQO76" s="262"/>
      <c r="MQP76" s="262"/>
      <c r="MQQ76" s="262"/>
      <c r="MQR76" s="262"/>
      <c r="MQS76" s="1740"/>
      <c r="MQT76" s="1740"/>
      <c r="MQU76" s="1740"/>
      <c r="MQV76" s="349"/>
      <c r="MQW76" s="262"/>
      <c r="MQX76" s="262"/>
      <c r="MQY76" s="262"/>
      <c r="MQZ76" s="350"/>
      <c r="MRA76" s="262"/>
      <c r="MRB76" s="262"/>
      <c r="MRC76" s="262"/>
      <c r="MRD76" s="262"/>
      <c r="MRE76" s="262"/>
      <c r="MRF76" s="262"/>
      <c r="MRG76" s="262"/>
      <c r="MRH76" s="262"/>
      <c r="MRI76" s="262"/>
      <c r="MRJ76" s="1740"/>
      <c r="MRK76" s="1740"/>
      <c r="MRL76" s="1740"/>
      <c r="MRM76" s="349"/>
      <c r="MRN76" s="262"/>
      <c r="MRO76" s="262"/>
      <c r="MRP76" s="262"/>
      <c r="MRQ76" s="350"/>
      <c r="MRR76" s="262"/>
      <c r="MRS76" s="262"/>
      <c r="MRT76" s="262"/>
      <c r="MRU76" s="262"/>
      <c r="MRV76" s="262"/>
      <c r="MRW76" s="262"/>
      <c r="MRX76" s="262"/>
      <c r="MRY76" s="262"/>
      <c r="MRZ76" s="262"/>
      <c r="MSA76" s="1740"/>
      <c r="MSB76" s="1740"/>
      <c r="MSC76" s="1740"/>
      <c r="MSD76" s="349"/>
      <c r="MSE76" s="262"/>
      <c r="MSF76" s="262"/>
      <c r="MSG76" s="262"/>
      <c r="MSH76" s="350"/>
      <c r="MSI76" s="262"/>
      <c r="MSJ76" s="262"/>
      <c r="MSK76" s="262"/>
      <c r="MSL76" s="262"/>
      <c r="MSM76" s="262"/>
      <c r="MSN76" s="262"/>
      <c r="MSO76" s="262"/>
      <c r="MSP76" s="262"/>
      <c r="MSQ76" s="262"/>
      <c r="MSR76" s="1740"/>
      <c r="MSS76" s="1740"/>
      <c r="MST76" s="1740"/>
      <c r="MSU76" s="349"/>
      <c r="MSV76" s="262"/>
      <c r="MSW76" s="262"/>
      <c r="MSX76" s="262"/>
      <c r="MSY76" s="350"/>
      <c r="MSZ76" s="262"/>
      <c r="MTA76" s="262"/>
      <c r="MTB76" s="262"/>
      <c r="MTC76" s="262"/>
      <c r="MTD76" s="262"/>
      <c r="MTE76" s="262"/>
      <c r="MTF76" s="262"/>
      <c r="MTG76" s="262"/>
      <c r="MTH76" s="262"/>
      <c r="MTI76" s="1740"/>
      <c r="MTJ76" s="1740"/>
      <c r="MTK76" s="1740"/>
      <c r="MTL76" s="349"/>
      <c r="MTM76" s="262"/>
      <c r="MTN76" s="262"/>
      <c r="MTO76" s="262"/>
      <c r="MTP76" s="350"/>
      <c r="MTQ76" s="262"/>
      <c r="MTR76" s="262"/>
      <c r="MTS76" s="262"/>
      <c r="MTT76" s="262"/>
      <c r="MTU76" s="262"/>
      <c r="MTV76" s="262"/>
      <c r="MTW76" s="262"/>
      <c r="MTX76" s="262"/>
      <c r="MTY76" s="262"/>
      <c r="MTZ76" s="1740"/>
      <c r="MUA76" s="1740"/>
      <c r="MUB76" s="1740"/>
      <c r="MUC76" s="349"/>
      <c r="MUD76" s="262"/>
      <c r="MUE76" s="262"/>
      <c r="MUF76" s="262"/>
      <c r="MUG76" s="350"/>
      <c r="MUH76" s="262"/>
      <c r="MUI76" s="262"/>
      <c r="MUJ76" s="262"/>
      <c r="MUK76" s="262"/>
      <c r="MUL76" s="262"/>
      <c r="MUM76" s="262"/>
      <c r="MUN76" s="262"/>
      <c r="MUO76" s="262"/>
      <c r="MUP76" s="262"/>
      <c r="MUQ76" s="1740"/>
      <c r="MUR76" s="1740"/>
      <c r="MUS76" s="1740"/>
      <c r="MUT76" s="349"/>
      <c r="MUU76" s="262"/>
      <c r="MUV76" s="262"/>
      <c r="MUW76" s="262"/>
      <c r="MUX76" s="350"/>
      <c r="MUY76" s="262"/>
      <c r="MUZ76" s="262"/>
      <c r="MVA76" s="262"/>
      <c r="MVB76" s="262"/>
      <c r="MVC76" s="262"/>
      <c r="MVD76" s="262"/>
      <c r="MVE76" s="262"/>
      <c r="MVF76" s="262"/>
      <c r="MVG76" s="262"/>
      <c r="MVH76" s="1740"/>
      <c r="MVI76" s="1740"/>
      <c r="MVJ76" s="1740"/>
      <c r="MVK76" s="349"/>
      <c r="MVL76" s="262"/>
      <c r="MVM76" s="262"/>
      <c r="MVN76" s="262"/>
      <c r="MVO76" s="350"/>
      <c r="MVP76" s="262"/>
      <c r="MVQ76" s="262"/>
      <c r="MVR76" s="262"/>
      <c r="MVS76" s="262"/>
      <c r="MVT76" s="262"/>
      <c r="MVU76" s="262"/>
      <c r="MVV76" s="262"/>
      <c r="MVW76" s="262"/>
      <c r="MVX76" s="262"/>
      <c r="MVY76" s="1740"/>
      <c r="MVZ76" s="1740"/>
      <c r="MWA76" s="1740"/>
      <c r="MWB76" s="349"/>
      <c r="MWC76" s="262"/>
      <c r="MWD76" s="262"/>
      <c r="MWE76" s="262"/>
      <c r="MWF76" s="350"/>
      <c r="MWG76" s="262"/>
      <c r="MWH76" s="262"/>
      <c r="MWI76" s="262"/>
      <c r="MWJ76" s="262"/>
      <c r="MWK76" s="262"/>
      <c r="MWL76" s="262"/>
      <c r="MWM76" s="262"/>
      <c r="MWN76" s="262"/>
      <c r="MWO76" s="262"/>
      <c r="MWP76" s="1740"/>
      <c r="MWQ76" s="1740"/>
      <c r="MWR76" s="1740"/>
      <c r="MWS76" s="349"/>
      <c r="MWT76" s="262"/>
      <c r="MWU76" s="262"/>
      <c r="MWV76" s="262"/>
      <c r="MWW76" s="350"/>
      <c r="MWX76" s="262"/>
      <c r="MWY76" s="262"/>
      <c r="MWZ76" s="262"/>
      <c r="MXA76" s="262"/>
      <c r="MXB76" s="262"/>
      <c r="MXC76" s="262"/>
      <c r="MXD76" s="262"/>
      <c r="MXE76" s="262"/>
      <c r="MXF76" s="262"/>
      <c r="MXG76" s="1740"/>
      <c r="MXH76" s="1740"/>
      <c r="MXI76" s="1740"/>
      <c r="MXJ76" s="349"/>
      <c r="MXK76" s="262"/>
      <c r="MXL76" s="262"/>
      <c r="MXM76" s="262"/>
      <c r="MXN76" s="350"/>
      <c r="MXO76" s="262"/>
      <c r="MXP76" s="262"/>
      <c r="MXQ76" s="262"/>
      <c r="MXR76" s="262"/>
      <c r="MXS76" s="262"/>
      <c r="MXT76" s="262"/>
      <c r="MXU76" s="262"/>
      <c r="MXV76" s="262"/>
      <c r="MXW76" s="262"/>
      <c r="MXX76" s="1740"/>
      <c r="MXY76" s="1740"/>
      <c r="MXZ76" s="1740"/>
      <c r="MYA76" s="349"/>
      <c r="MYB76" s="262"/>
      <c r="MYC76" s="262"/>
      <c r="MYD76" s="262"/>
      <c r="MYE76" s="350"/>
      <c r="MYF76" s="262"/>
      <c r="MYG76" s="262"/>
      <c r="MYH76" s="262"/>
      <c r="MYI76" s="262"/>
      <c r="MYJ76" s="262"/>
      <c r="MYK76" s="262"/>
      <c r="MYL76" s="262"/>
      <c r="MYM76" s="262"/>
      <c r="MYN76" s="262"/>
      <c r="MYO76" s="1740"/>
      <c r="MYP76" s="1740"/>
      <c r="MYQ76" s="1740"/>
      <c r="MYR76" s="349"/>
      <c r="MYS76" s="262"/>
      <c r="MYT76" s="262"/>
      <c r="MYU76" s="262"/>
      <c r="MYV76" s="350"/>
      <c r="MYW76" s="262"/>
      <c r="MYX76" s="262"/>
      <c r="MYY76" s="262"/>
      <c r="MYZ76" s="262"/>
      <c r="MZA76" s="262"/>
      <c r="MZB76" s="262"/>
      <c r="MZC76" s="262"/>
      <c r="MZD76" s="262"/>
      <c r="MZE76" s="262"/>
      <c r="MZF76" s="1740"/>
      <c r="MZG76" s="1740"/>
      <c r="MZH76" s="1740"/>
      <c r="MZI76" s="349"/>
      <c r="MZJ76" s="262"/>
      <c r="MZK76" s="262"/>
      <c r="MZL76" s="262"/>
      <c r="MZM76" s="350"/>
      <c r="MZN76" s="262"/>
      <c r="MZO76" s="262"/>
      <c r="MZP76" s="262"/>
      <c r="MZQ76" s="262"/>
      <c r="MZR76" s="262"/>
      <c r="MZS76" s="262"/>
      <c r="MZT76" s="262"/>
      <c r="MZU76" s="262"/>
      <c r="MZV76" s="262"/>
      <c r="MZW76" s="1740"/>
      <c r="MZX76" s="1740"/>
      <c r="MZY76" s="1740"/>
      <c r="MZZ76" s="349"/>
      <c r="NAA76" s="262"/>
      <c r="NAB76" s="262"/>
      <c r="NAC76" s="262"/>
      <c r="NAD76" s="350"/>
      <c r="NAE76" s="262"/>
      <c r="NAF76" s="262"/>
      <c r="NAG76" s="262"/>
      <c r="NAH76" s="262"/>
      <c r="NAI76" s="262"/>
      <c r="NAJ76" s="262"/>
      <c r="NAK76" s="262"/>
      <c r="NAL76" s="262"/>
      <c r="NAM76" s="262"/>
      <c r="NAN76" s="1740"/>
      <c r="NAO76" s="1740"/>
      <c r="NAP76" s="1740"/>
      <c r="NAQ76" s="349"/>
      <c r="NAR76" s="262"/>
      <c r="NAS76" s="262"/>
      <c r="NAT76" s="262"/>
      <c r="NAU76" s="350"/>
      <c r="NAV76" s="262"/>
      <c r="NAW76" s="262"/>
      <c r="NAX76" s="262"/>
      <c r="NAY76" s="262"/>
      <c r="NAZ76" s="262"/>
      <c r="NBA76" s="262"/>
      <c r="NBB76" s="262"/>
      <c r="NBC76" s="262"/>
      <c r="NBD76" s="262"/>
      <c r="NBE76" s="1740"/>
      <c r="NBF76" s="1740"/>
      <c r="NBG76" s="1740"/>
      <c r="NBH76" s="349"/>
      <c r="NBI76" s="262"/>
      <c r="NBJ76" s="262"/>
      <c r="NBK76" s="262"/>
      <c r="NBL76" s="350"/>
      <c r="NBM76" s="262"/>
      <c r="NBN76" s="262"/>
      <c r="NBO76" s="262"/>
      <c r="NBP76" s="262"/>
      <c r="NBQ76" s="262"/>
      <c r="NBR76" s="262"/>
      <c r="NBS76" s="262"/>
      <c r="NBT76" s="262"/>
      <c r="NBU76" s="262"/>
      <c r="NBV76" s="1740"/>
      <c r="NBW76" s="1740"/>
      <c r="NBX76" s="1740"/>
      <c r="NBY76" s="349"/>
      <c r="NBZ76" s="262"/>
      <c r="NCA76" s="262"/>
      <c r="NCB76" s="262"/>
      <c r="NCC76" s="350"/>
      <c r="NCD76" s="262"/>
      <c r="NCE76" s="262"/>
      <c r="NCF76" s="262"/>
      <c r="NCG76" s="262"/>
      <c r="NCH76" s="262"/>
      <c r="NCI76" s="262"/>
      <c r="NCJ76" s="262"/>
      <c r="NCK76" s="262"/>
      <c r="NCL76" s="262"/>
      <c r="NCM76" s="1740"/>
      <c r="NCN76" s="1740"/>
      <c r="NCO76" s="1740"/>
      <c r="NCP76" s="349"/>
      <c r="NCQ76" s="262"/>
      <c r="NCR76" s="262"/>
      <c r="NCS76" s="262"/>
      <c r="NCT76" s="350"/>
      <c r="NCU76" s="262"/>
      <c r="NCV76" s="262"/>
      <c r="NCW76" s="262"/>
      <c r="NCX76" s="262"/>
      <c r="NCY76" s="262"/>
      <c r="NCZ76" s="262"/>
      <c r="NDA76" s="262"/>
      <c r="NDB76" s="262"/>
      <c r="NDC76" s="262"/>
      <c r="NDD76" s="1740"/>
      <c r="NDE76" s="1740"/>
      <c r="NDF76" s="1740"/>
      <c r="NDG76" s="349"/>
      <c r="NDH76" s="262"/>
      <c r="NDI76" s="262"/>
      <c r="NDJ76" s="262"/>
      <c r="NDK76" s="350"/>
      <c r="NDL76" s="262"/>
      <c r="NDM76" s="262"/>
      <c r="NDN76" s="262"/>
      <c r="NDO76" s="262"/>
      <c r="NDP76" s="262"/>
      <c r="NDQ76" s="262"/>
      <c r="NDR76" s="262"/>
      <c r="NDS76" s="262"/>
      <c r="NDT76" s="262"/>
      <c r="NDU76" s="1740"/>
      <c r="NDV76" s="1740"/>
      <c r="NDW76" s="1740"/>
      <c r="NDX76" s="349"/>
      <c r="NDY76" s="262"/>
      <c r="NDZ76" s="262"/>
      <c r="NEA76" s="262"/>
      <c r="NEB76" s="350"/>
      <c r="NEC76" s="262"/>
      <c r="NED76" s="262"/>
      <c r="NEE76" s="262"/>
      <c r="NEF76" s="262"/>
      <c r="NEG76" s="262"/>
      <c r="NEH76" s="262"/>
      <c r="NEI76" s="262"/>
      <c r="NEJ76" s="262"/>
      <c r="NEK76" s="262"/>
      <c r="NEL76" s="1740"/>
      <c r="NEM76" s="1740"/>
      <c r="NEN76" s="1740"/>
      <c r="NEO76" s="349"/>
      <c r="NEP76" s="262"/>
      <c r="NEQ76" s="262"/>
      <c r="NER76" s="262"/>
      <c r="NES76" s="350"/>
      <c r="NET76" s="262"/>
      <c r="NEU76" s="262"/>
      <c r="NEV76" s="262"/>
      <c r="NEW76" s="262"/>
      <c r="NEX76" s="262"/>
      <c r="NEY76" s="262"/>
      <c r="NEZ76" s="262"/>
      <c r="NFA76" s="262"/>
      <c r="NFB76" s="262"/>
      <c r="NFC76" s="1740"/>
      <c r="NFD76" s="1740"/>
      <c r="NFE76" s="1740"/>
      <c r="NFF76" s="349"/>
      <c r="NFG76" s="262"/>
      <c r="NFH76" s="262"/>
      <c r="NFI76" s="262"/>
      <c r="NFJ76" s="350"/>
      <c r="NFK76" s="262"/>
      <c r="NFL76" s="262"/>
      <c r="NFM76" s="262"/>
      <c r="NFN76" s="262"/>
      <c r="NFO76" s="262"/>
      <c r="NFP76" s="262"/>
      <c r="NFQ76" s="262"/>
      <c r="NFR76" s="262"/>
      <c r="NFS76" s="262"/>
      <c r="NFT76" s="1740"/>
      <c r="NFU76" s="1740"/>
      <c r="NFV76" s="1740"/>
      <c r="NFW76" s="349"/>
      <c r="NFX76" s="262"/>
      <c r="NFY76" s="262"/>
      <c r="NFZ76" s="262"/>
      <c r="NGA76" s="350"/>
      <c r="NGB76" s="262"/>
      <c r="NGC76" s="262"/>
      <c r="NGD76" s="262"/>
      <c r="NGE76" s="262"/>
      <c r="NGF76" s="262"/>
      <c r="NGG76" s="262"/>
      <c r="NGH76" s="262"/>
      <c r="NGI76" s="262"/>
      <c r="NGJ76" s="262"/>
      <c r="NGK76" s="1740"/>
      <c r="NGL76" s="1740"/>
      <c r="NGM76" s="1740"/>
      <c r="NGN76" s="349"/>
      <c r="NGO76" s="262"/>
      <c r="NGP76" s="262"/>
      <c r="NGQ76" s="262"/>
      <c r="NGR76" s="350"/>
      <c r="NGS76" s="262"/>
      <c r="NGT76" s="262"/>
      <c r="NGU76" s="262"/>
      <c r="NGV76" s="262"/>
      <c r="NGW76" s="262"/>
      <c r="NGX76" s="262"/>
      <c r="NGY76" s="262"/>
      <c r="NGZ76" s="262"/>
      <c r="NHA76" s="262"/>
      <c r="NHB76" s="1740"/>
      <c r="NHC76" s="1740"/>
      <c r="NHD76" s="1740"/>
      <c r="NHE76" s="349"/>
      <c r="NHF76" s="262"/>
      <c r="NHG76" s="262"/>
      <c r="NHH76" s="262"/>
      <c r="NHI76" s="350"/>
      <c r="NHJ76" s="262"/>
      <c r="NHK76" s="262"/>
      <c r="NHL76" s="262"/>
      <c r="NHM76" s="262"/>
      <c r="NHN76" s="262"/>
      <c r="NHO76" s="262"/>
      <c r="NHP76" s="262"/>
      <c r="NHQ76" s="262"/>
      <c r="NHR76" s="262"/>
      <c r="NHS76" s="1740"/>
      <c r="NHT76" s="1740"/>
      <c r="NHU76" s="1740"/>
      <c r="NHV76" s="349"/>
      <c r="NHW76" s="262"/>
      <c r="NHX76" s="262"/>
      <c r="NHY76" s="262"/>
      <c r="NHZ76" s="350"/>
      <c r="NIA76" s="262"/>
      <c r="NIB76" s="262"/>
      <c r="NIC76" s="262"/>
      <c r="NID76" s="262"/>
      <c r="NIE76" s="262"/>
      <c r="NIF76" s="262"/>
      <c r="NIG76" s="262"/>
      <c r="NIH76" s="262"/>
      <c r="NII76" s="262"/>
      <c r="NIJ76" s="1740"/>
      <c r="NIK76" s="1740"/>
      <c r="NIL76" s="1740"/>
      <c r="NIM76" s="349"/>
      <c r="NIN76" s="262"/>
      <c r="NIO76" s="262"/>
      <c r="NIP76" s="262"/>
      <c r="NIQ76" s="350"/>
      <c r="NIR76" s="262"/>
      <c r="NIS76" s="262"/>
      <c r="NIT76" s="262"/>
      <c r="NIU76" s="262"/>
      <c r="NIV76" s="262"/>
      <c r="NIW76" s="262"/>
      <c r="NIX76" s="262"/>
      <c r="NIY76" s="262"/>
      <c r="NIZ76" s="262"/>
      <c r="NJA76" s="1740"/>
      <c r="NJB76" s="1740"/>
      <c r="NJC76" s="1740"/>
      <c r="NJD76" s="349"/>
      <c r="NJE76" s="262"/>
      <c r="NJF76" s="262"/>
      <c r="NJG76" s="262"/>
      <c r="NJH76" s="350"/>
      <c r="NJI76" s="262"/>
      <c r="NJJ76" s="262"/>
      <c r="NJK76" s="262"/>
      <c r="NJL76" s="262"/>
      <c r="NJM76" s="262"/>
      <c r="NJN76" s="262"/>
      <c r="NJO76" s="262"/>
      <c r="NJP76" s="262"/>
      <c r="NJQ76" s="262"/>
      <c r="NJR76" s="1740"/>
      <c r="NJS76" s="1740"/>
      <c r="NJT76" s="1740"/>
      <c r="NJU76" s="349"/>
      <c r="NJV76" s="262"/>
      <c r="NJW76" s="262"/>
      <c r="NJX76" s="262"/>
      <c r="NJY76" s="350"/>
      <c r="NJZ76" s="262"/>
      <c r="NKA76" s="262"/>
      <c r="NKB76" s="262"/>
      <c r="NKC76" s="262"/>
      <c r="NKD76" s="262"/>
      <c r="NKE76" s="262"/>
      <c r="NKF76" s="262"/>
      <c r="NKG76" s="262"/>
      <c r="NKH76" s="262"/>
      <c r="NKI76" s="1740"/>
      <c r="NKJ76" s="1740"/>
      <c r="NKK76" s="1740"/>
      <c r="NKL76" s="349"/>
      <c r="NKM76" s="262"/>
      <c r="NKN76" s="262"/>
      <c r="NKO76" s="262"/>
      <c r="NKP76" s="350"/>
      <c r="NKQ76" s="262"/>
      <c r="NKR76" s="262"/>
      <c r="NKS76" s="262"/>
      <c r="NKT76" s="262"/>
      <c r="NKU76" s="262"/>
      <c r="NKV76" s="262"/>
      <c r="NKW76" s="262"/>
      <c r="NKX76" s="262"/>
      <c r="NKY76" s="262"/>
      <c r="NKZ76" s="1740"/>
      <c r="NLA76" s="1740"/>
      <c r="NLB76" s="1740"/>
      <c r="NLC76" s="349"/>
      <c r="NLD76" s="262"/>
      <c r="NLE76" s="262"/>
      <c r="NLF76" s="262"/>
      <c r="NLG76" s="350"/>
      <c r="NLH76" s="262"/>
      <c r="NLI76" s="262"/>
      <c r="NLJ76" s="262"/>
      <c r="NLK76" s="262"/>
      <c r="NLL76" s="262"/>
      <c r="NLM76" s="262"/>
      <c r="NLN76" s="262"/>
      <c r="NLO76" s="262"/>
      <c r="NLP76" s="262"/>
      <c r="NLQ76" s="1740"/>
      <c r="NLR76" s="1740"/>
      <c r="NLS76" s="1740"/>
      <c r="NLT76" s="349"/>
      <c r="NLU76" s="262"/>
      <c r="NLV76" s="262"/>
      <c r="NLW76" s="262"/>
      <c r="NLX76" s="350"/>
      <c r="NLY76" s="262"/>
      <c r="NLZ76" s="262"/>
      <c r="NMA76" s="262"/>
      <c r="NMB76" s="262"/>
      <c r="NMC76" s="262"/>
      <c r="NMD76" s="262"/>
      <c r="NME76" s="262"/>
      <c r="NMF76" s="262"/>
      <c r="NMG76" s="262"/>
      <c r="NMH76" s="1740"/>
      <c r="NMI76" s="1740"/>
      <c r="NMJ76" s="1740"/>
      <c r="NMK76" s="349"/>
      <c r="NML76" s="262"/>
      <c r="NMM76" s="262"/>
      <c r="NMN76" s="262"/>
      <c r="NMO76" s="350"/>
      <c r="NMP76" s="262"/>
      <c r="NMQ76" s="262"/>
      <c r="NMR76" s="262"/>
      <c r="NMS76" s="262"/>
      <c r="NMT76" s="262"/>
      <c r="NMU76" s="262"/>
      <c r="NMV76" s="262"/>
      <c r="NMW76" s="262"/>
      <c r="NMX76" s="262"/>
      <c r="NMY76" s="1740"/>
      <c r="NMZ76" s="1740"/>
      <c r="NNA76" s="1740"/>
      <c r="NNB76" s="349"/>
      <c r="NNC76" s="262"/>
      <c r="NND76" s="262"/>
      <c r="NNE76" s="262"/>
      <c r="NNF76" s="350"/>
      <c r="NNG76" s="262"/>
      <c r="NNH76" s="262"/>
      <c r="NNI76" s="262"/>
      <c r="NNJ76" s="262"/>
      <c r="NNK76" s="262"/>
      <c r="NNL76" s="262"/>
      <c r="NNM76" s="262"/>
      <c r="NNN76" s="262"/>
      <c r="NNO76" s="262"/>
      <c r="NNP76" s="1740"/>
      <c r="NNQ76" s="1740"/>
      <c r="NNR76" s="1740"/>
      <c r="NNS76" s="349"/>
      <c r="NNT76" s="262"/>
      <c r="NNU76" s="262"/>
      <c r="NNV76" s="262"/>
      <c r="NNW76" s="350"/>
      <c r="NNX76" s="262"/>
      <c r="NNY76" s="262"/>
      <c r="NNZ76" s="262"/>
      <c r="NOA76" s="262"/>
      <c r="NOB76" s="262"/>
      <c r="NOC76" s="262"/>
      <c r="NOD76" s="262"/>
      <c r="NOE76" s="262"/>
      <c r="NOF76" s="262"/>
      <c r="NOG76" s="1740"/>
      <c r="NOH76" s="1740"/>
      <c r="NOI76" s="1740"/>
      <c r="NOJ76" s="349"/>
      <c r="NOK76" s="262"/>
      <c r="NOL76" s="262"/>
      <c r="NOM76" s="262"/>
      <c r="NON76" s="350"/>
      <c r="NOO76" s="262"/>
      <c r="NOP76" s="262"/>
      <c r="NOQ76" s="262"/>
      <c r="NOR76" s="262"/>
      <c r="NOS76" s="262"/>
      <c r="NOT76" s="262"/>
      <c r="NOU76" s="262"/>
      <c r="NOV76" s="262"/>
      <c r="NOW76" s="262"/>
      <c r="NOX76" s="1740"/>
      <c r="NOY76" s="1740"/>
      <c r="NOZ76" s="1740"/>
      <c r="NPA76" s="349"/>
      <c r="NPB76" s="262"/>
      <c r="NPC76" s="262"/>
      <c r="NPD76" s="262"/>
      <c r="NPE76" s="350"/>
      <c r="NPF76" s="262"/>
      <c r="NPG76" s="262"/>
      <c r="NPH76" s="262"/>
      <c r="NPI76" s="262"/>
      <c r="NPJ76" s="262"/>
      <c r="NPK76" s="262"/>
      <c r="NPL76" s="262"/>
      <c r="NPM76" s="262"/>
      <c r="NPN76" s="262"/>
      <c r="NPO76" s="1740"/>
      <c r="NPP76" s="1740"/>
      <c r="NPQ76" s="1740"/>
      <c r="NPR76" s="349"/>
      <c r="NPS76" s="262"/>
      <c r="NPT76" s="262"/>
      <c r="NPU76" s="262"/>
      <c r="NPV76" s="350"/>
      <c r="NPW76" s="262"/>
      <c r="NPX76" s="262"/>
      <c r="NPY76" s="262"/>
      <c r="NPZ76" s="262"/>
      <c r="NQA76" s="262"/>
      <c r="NQB76" s="262"/>
      <c r="NQC76" s="262"/>
      <c r="NQD76" s="262"/>
      <c r="NQE76" s="262"/>
      <c r="NQF76" s="1740"/>
      <c r="NQG76" s="1740"/>
      <c r="NQH76" s="1740"/>
      <c r="NQI76" s="349"/>
      <c r="NQJ76" s="262"/>
      <c r="NQK76" s="262"/>
      <c r="NQL76" s="262"/>
      <c r="NQM76" s="350"/>
      <c r="NQN76" s="262"/>
      <c r="NQO76" s="262"/>
      <c r="NQP76" s="262"/>
      <c r="NQQ76" s="262"/>
      <c r="NQR76" s="262"/>
      <c r="NQS76" s="262"/>
      <c r="NQT76" s="262"/>
      <c r="NQU76" s="262"/>
      <c r="NQV76" s="262"/>
      <c r="NQW76" s="1740"/>
      <c r="NQX76" s="1740"/>
      <c r="NQY76" s="1740"/>
      <c r="NQZ76" s="349"/>
      <c r="NRA76" s="262"/>
      <c r="NRB76" s="262"/>
      <c r="NRC76" s="262"/>
      <c r="NRD76" s="350"/>
      <c r="NRE76" s="262"/>
      <c r="NRF76" s="262"/>
      <c r="NRG76" s="262"/>
      <c r="NRH76" s="262"/>
      <c r="NRI76" s="262"/>
      <c r="NRJ76" s="262"/>
      <c r="NRK76" s="262"/>
      <c r="NRL76" s="262"/>
      <c r="NRM76" s="262"/>
      <c r="NRN76" s="1740"/>
      <c r="NRO76" s="1740"/>
      <c r="NRP76" s="1740"/>
      <c r="NRQ76" s="349"/>
      <c r="NRR76" s="262"/>
      <c r="NRS76" s="262"/>
      <c r="NRT76" s="262"/>
      <c r="NRU76" s="350"/>
      <c r="NRV76" s="262"/>
      <c r="NRW76" s="262"/>
      <c r="NRX76" s="262"/>
      <c r="NRY76" s="262"/>
      <c r="NRZ76" s="262"/>
      <c r="NSA76" s="262"/>
      <c r="NSB76" s="262"/>
      <c r="NSC76" s="262"/>
      <c r="NSD76" s="262"/>
      <c r="NSE76" s="1740"/>
      <c r="NSF76" s="1740"/>
      <c r="NSG76" s="1740"/>
      <c r="NSH76" s="349"/>
      <c r="NSI76" s="262"/>
      <c r="NSJ76" s="262"/>
      <c r="NSK76" s="262"/>
      <c r="NSL76" s="350"/>
      <c r="NSM76" s="262"/>
      <c r="NSN76" s="262"/>
      <c r="NSO76" s="262"/>
      <c r="NSP76" s="262"/>
      <c r="NSQ76" s="262"/>
      <c r="NSR76" s="262"/>
      <c r="NSS76" s="262"/>
      <c r="NST76" s="262"/>
      <c r="NSU76" s="262"/>
      <c r="NSV76" s="1740"/>
      <c r="NSW76" s="1740"/>
      <c r="NSX76" s="1740"/>
      <c r="NSY76" s="349"/>
      <c r="NSZ76" s="262"/>
      <c r="NTA76" s="262"/>
      <c r="NTB76" s="262"/>
      <c r="NTC76" s="350"/>
      <c r="NTD76" s="262"/>
      <c r="NTE76" s="262"/>
      <c r="NTF76" s="262"/>
      <c r="NTG76" s="262"/>
      <c r="NTH76" s="262"/>
      <c r="NTI76" s="262"/>
      <c r="NTJ76" s="262"/>
      <c r="NTK76" s="262"/>
      <c r="NTL76" s="262"/>
      <c r="NTM76" s="1740"/>
      <c r="NTN76" s="1740"/>
      <c r="NTO76" s="1740"/>
      <c r="NTP76" s="349"/>
      <c r="NTQ76" s="262"/>
      <c r="NTR76" s="262"/>
      <c r="NTS76" s="262"/>
      <c r="NTT76" s="350"/>
      <c r="NTU76" s="262"/>
      <c r="NTV76" s="262"/>
      <c r="NTW76" s="262"/>
      <c r="NTX76" s="262"/>
      <c r="NTY76" s="262"/>
      <c r="NTZ76" s="262"/>
      <c r="NUA76" s="262"/>
      <c r="NUB76" s="262"/>
      <c r="NUC76" s="262"/>
      <c r="NUD76" s="1740"/>
      <c r="NUE76" s="1740"/>
      <c r="NUF76" s="1740"/>
      <c r="NUG76" s="349"/>
      <c r="NUH76" s="262"/>
      <c r="NUI76" s="262"/>
      <c r="NUJ76" s="262"/>
      <c r="NUK76" s="350"/>
      <c r="NUL76" s="262"/>
      <c r="NUM76" s="262"/>
      <c r="NUN76" s="262"/>
      <c r="NUO76" s="262"/>
      <c r="NUP76" s="262"/>
      <c r="NUQ76" s="262"/>
      <c r="NUR76" s="262"/>
      <c r="NUS76" s="262"/>
      <c r="NUT76" s="262"/>
      <c r="NUU76" s="1740"/>
      <c r="NUV76" s="1740"/>
      <c r="NUW76" s="1740"/>
      <c r="NUX76" s="349"/>
      <c r="NUY76" s="262"/>
      <c r="NUZ76" s="262"/>
      <c r="NVA76" s="262"/>
      <c r="NVB76" s="350"/>
      <c r="NVC76" s="262"/>
      <c r="NVD76" s="262"/>
      <c r="NVE76" s="262"/>
      <c r="NVF76" s="262"/>
      <c r="NVG76" s="262"/>
      <c r="NVH76" s="262"/>
      <c r="NVI76" s="262"/>
      <c r="NVJ76" s="262"/>
      <c r="NVK76" s="262"/>
      <c r="NVL76" s="1740"/>
      <c r="NVM76" s="1740"/>
      <c r="NVN76" s="1740"/>
      <c r="NVO76" s="349"/>
      <c r="NVP76" s="262"/>
      <c r="NVQ76" s="262"/>
      <c r="NVR76" s="262"/>
      <c r="NVS76" s="350"/>
      <c r="NVT76" s="262"/>
      <c r="NVU76" s="262"/>
      <c r="NVV76" s="262"/>
      <c r="NVW76" s="262"/>
      <c r="NVX76" s="262"/>
      <c r="NVY76" s="262"/>
      <c r="NVZ76" s="262"/>
      <c r="NWA76" s="262"/>
      <c r="NWB76" s="262"/>
      <c r="NWC76" s="1740"/>
      <c r="NWD76" s="1740"/>
      <c r="NWE76" s="1740"/>
      <c r="NWF76" s="349"/>
      <c r="NWG76" s="262"/>
      <c r="NWH76" s="262"/>
      <c r="NWI76" s="262"/>
      <c r="NWJ76" s="350"/>
      <c r="NWK76" s="262"/>
      <c r="NWL76" s="262"/>
      <c r="NWM76" s="262"/>
      <c r="NWN76" s="262"/>
      <c r="NWO76" s="262"/>
      <c r="NWP76" s="262"/>
      <c r="NWQ76" s="262"/>
      <c r="NWR76" s="262"/>
      <c r="NWS76" s="262"/>
      <c r="NWT76" s="1740"/>
      <c r="NWU76" s="1740"/>
      <c r="NWV76" s="1740"/>
      <c r="NWW76" s="349"/>
      <c r="NWX76" s="262"/>
      <c r="NWY76" s="262"/>
      <c r="NWZ76" s="262"/>
      <c r="NXA76" s="350"/>
      <c r="NXB76" s="262"/>
      <c r="NXC76" s="262"/>
      <c r="NXD76" s="262"/>
      <c r="NXE76" s="262"/>
      <c r="NXF76" s="262"/>
      <c r="NXG76" s="262"/>
      <c r="NXH76" s="262"/>
      <c r="NXI76" s="262"/>
      <c r="NXJ76" s="262"/>
      <c r="NXK76" s="1740"/>
      <c r="NXL76" s="1740"/>
      <c r="NXM76" s="1740"/>
      <c r="NXN76" s="349"/>
      <c r="NXO76" s="262"/>
      <c r="NXP76" s="262"/>
      <c r="NXQ76" s="262"/>
      <c r="NXR76" s="350"/>
      <c r="NXS76" s="262"/>
      <c r="NXT76" s="262"/>
      <c r="NXU76" s="262"/>
      <c r="NXV76" s="262"/>
      <c r="NXW76" s="262"/>
      <c r="NXX76" s="262"/>
      <c r="NXY76" s="262"/>
      <c r="NXZ76" s="262"/>
      <c r="NYA76" s="262"/>
      <c r="NYB76" s="1740"/>
      <c r="NYC76" s="1740"/>
      <c r="NYD76" s="1740"/>
      <c r="NYE76" s="349"/>
      <c r="NYF76" s="262"/>
      <c r="NYG76" s="262"/>
      <c r="NYH76" s="262"/>
      <c r="NYI76" s="350"/>
      <c r="NYJ76" s="262"/>
      <c r="NYK76" s="262"/>
      <c r="NYL76" s="262"/>
      <c r="NYM76" s="262"/>
      <c r="NYN76" s="262"/>
      <c r="NYO76" s="262"/>
      <c r="NYP76" s="262"/>
      <c r="NYQ76" s="262"/>
      <c r="NYR76" s="262"/>
      <c r="NYS76" s="1740"/>
      <c r="NYT76" s="1740"/>
      <c r="NYU76" s="1740"/>
      <c r="NYV76" s="349"/>
      <c r="NYW76" s="262"/>
      <c r="NYX76" s="262"/>
      <c r="NYY76" s="262"/>
      <c r="NYZ76" s="350"/>
      <c r="NZA76" s="262"/>
      <c r="NZB76" s="262"/>
      <c r="NZC76" s="262"/>
      <c r="NZD76" s="262"/>
      <c r="NZE76" s="262"/>
      <c r="NZF76" s="262"/>
      <c r="NZG76" s="262"/>
      <c r="NZH76" s="262"/>
      <c r="NZI76" s="262"/>
      <c r="NZJ76" s="1740"/>
      <c r="NZK76" s="1740"/>
      <c r="NZL76" s="1740"/>
      <c r="NZM76" s="349"/>
      <c r="NZN76" s="262"/>
      <c r="NZO76" s="262"/>
      <c r="NZP76" s="262"/>
      <c r="NZQ76" s="350"/>
      <c r="NZR76" s="262"/>
      <c r="NZS76" s="262"/>
      <c r="NZT76" s="262"/>
      <c r="NZU76" s="262"/>
      <c r="NZV76" s="262"/>
      <c r="NZW76" s="262"/>
      <c r="NZX76" s="262"/>
      <c r="NZY76" s="262"/>
      <c r="NZZ76" s="262"/>
      <c r="OAA76" s="1740"/>
      <c r="OAB76" s="1740"/>
      <c r="OAC76" s="1740"/>
      <c r="OAD76" s="349"/>
      <c r="OAE76" s="262"/>
      <c r="OAF76" s="262"/>
      <c r="OAG76" s="262"/>
      <c r="OAH76" s="350"/>
      <c r="OAI76" s="262"/>
      <c r="OAJ76" s="262"/>
      <c r="OAK76" s="262"/>
      <c r="OAL76" s="262"/>
      <c r="OAM76" s="262"/>
      <c r="OAN76" s="262"/>
      <c r="OAO76" s="262"/>
      <c r="OAP76" s="262"/>
      <c r="OAQ76" s="262"/>
      <c r="OAR76" s="1740"/>
      <c r="OAS76" s="1740"/>
      <c r="OAT76" s="1740"/>
      <c r="OAU76" s="349"/>
      <c r="OAV76" s="262"/>
      <c r="OAW76" s="262"/>
      <c r="OAX76" s="262"/>
      <c r="OAY76" s="350"/>
      <c r="OAZ76" s="262"/>
      <c r="OBA76" s="262"/>
      <c r="OBB76" s="262"/>
      <c r="OBC76" s="262"/>
      <c r="OBD76" s="262"/>
      <c r="OBE76" s="262"/>
      <c r="OBF76" s="262"/>
      <c r="OBG76" s="262"/>
      <c r="OBH76" s="262"/>
      <c r="OBI76" s="1740"/>
      <c r="OBJ76" s="1740"/>
      <c r="OBK76" s="1740"/>
      <c r="OBL76" s="349"/>
      <c r="OBM76" s="262"/>
      <c r="OBN76" s="262"/>
      <c r="OBO76" s="262"/>
      <c r="OBP76" s="350"/>
      <c r="OBQ76" s="262"/>
      <c r="OBR76" s="262"/>
      <c r="OBS76" s="262"/>
      <c r="OBT76" s="262"/>
      <c r="OBU76" s="262"/>
      <c r="OBV76" s="262"/>
      <c r="OBW76" s="262"/>
      <c r="OBX76" s="262"/>
      <c r="OBY76" s="262"/>
      <c r="OBZ76" s="1740"/>
      <c r="OCA76" s="1740"/>
      <c r="OCB76" s="1740"/>
      <c r="OCC76" s="349"/>
      <c r="OCD76" s="262"/>
      <c r="OCE76" s="262"/>
      <c r="OCF76" s="262"/>
      <c r="OCG76" s="350"/>
      <c r="OCH76" s="262"/>
      <c r="OCI76" s="262"/>
      <c r="OCJ76" s="262"/>
      <c r="OCK76" s="262"/>
      <c r="OCL76" s="262"/>
      <c r="OCM76" s="262"/>
      <c r="OCN76" s="262"/>
      <c r="OCO76" s="262"/>
      <c r="OCP76" s="262"/>
      <c r="OCQ76" s="1740"/>
      <c r="OCR76" s="1740"/>
      <c r="OCS76" s="1740"/>
      <c r="OCT76" s="349"/>
      <c r="OCU76" s="262"/>
      <c r="OCV76" s="262"/>
      <c r="OCW76" s="262"/>
      <c r="OCX76" s="350"/>
      <c r="OCY76" s="262"/>
      <c r="OCZ76" s="262"/>
      <c r="ODA76" s="262"/>
      <c r="ODB76" s="262"/>
      <c r="ODC76" s="262"/>
      <c r="ODD76" s="262"/>
      <c r="ODE76" s="262"/>
      <c r="ODF76" s="262"/>
      <c r="ODG76" s="262"/>
      <c r="ODH76" s="1740"/>
      <c r="ODI76" s="1740"/>
      <c r="ODJ76" s="1740"/>
      <c r="ODK76" s="349"/>
      <c r="ODL76" s="262"/>
      <c r="ODM76" s="262"/>
      <c r="ODN76" s="262"/>
      <c r="ODO76" s="350"/>
      <c r="ODP76" s="262"/>
      <c r="ODQ76" s="262"/>
      <c r="ODR76" s="262"/>
      <c r="ODS76" s="262"/>
      <c r="ODT76" s="262"/>
      <c r="ODU76" s="262"/>
      <c r="ODV76" s="262"/>
      <c r="ODW76" s="262"/>
      <c r="ODX76" s="262"/>
      <c r="ODY76" s="1740"/>
      <c r="ODZ76" s="1740"/>
      <c r="OEA76" s="1740"/>
      <c r="OEB76" s="349"/>
      <c r="OEC76" s="262"/>
      <c r="OED76" s="262"/>
      <c r="OEE76" s="262"/>
      <c r="OEF76" s="350"/>
      <c r="OEG76" s="262"/>
      <c r="OEH76" s="262"/>
      <c r="OEI76" s="262"/>
      <c r="OEJ76" s="262"/>
      <c r="OEK76" s="262"/>
      <c r="OEL76" s="262"/>
      <c r="OEM76" s="262"/>
      <c r="OEN76" s="262"/>
      <c r="OEO76" s="262"/>
      <c r="OEP76" s="1740"/>
      <c r="OEQ76" s="1740"/>
      <c r="OER76" s="1740"/>
      <c r="OES76" s="349"/>
      <c r="OET76" s="262"/>
      <c r="OEU76" s="262"/>
      <c r="OEV76" s="262"/>
      <c r="OEW76" s="350"/>
      <c r="OEX76" s="262"/>
      <c r="OEY76" s="262"/>
      <c r="OEZ76" s="262"/>
      <c r="OFA76" s="262"/>
      <c r="OFB76" s="262"/>
      <c r="OFC76" s="262"/>
      <c r="OFD76" s="262"/>
      <c r="OFE76" s="262"/>
      <c r="OFF76" s="262"/>
      <c r="OFG76" s="1740"/>
      <c r="OFH76" s="1740"/>
      <c r="OFI76" s="1740"/>
      <c r="OFJ76" s="349"/>
      <c r="OFK76" s="262"/>
      <c r="OFL76" s="262"/>
      <c r="OFM76" s="262"/>
      <c r="OFN76" s="350"/>
      <c r="OFO76" s="262"/>
      <c r="OFP76" s="262"/>
      <c r="OFQ76" s="262"/>
      <c r="OFR76" s="262"/>
      <c r="OFS76" s="262"/>
      <c r="OFT76" s="262"/>
      <c r="OFU76" s="262"/>
      <c r="OFV76" s="262"/>
      <c r="OFW76" s="262"/>
      <c r="OFX76" s="1740"/>
      <c r="OFY76" s="1740"/>
      <c r="OFZ76" s="1740"/>
      <c r="OGA76" s="349"/>
      <c r="OGB76" s="262"/>
      <c r="OGC76" s="262"/>
      <c r="OGD76" s="262"/>
      <c r="OGE76" s="350"/>
      <c r="OGF76" s="262"/>
      <c r="OGG76" s="262"/>
      <c r="OGH76" s="262"/>
      <c r="OGI76" s="262"/>
      <c r="OGJ76" s="262"/>
      <c r="OGK76" s="262"/>
      <c r="OGL76" s="262"/>
      <c r="OGM76" s="262"/>
      <c r="OGN76" s="262"/>
      <c r="OGO76" s="1740"/>
      <c r="OGP76" s="1740"/>
      <c r="OGQ76" s="1740"/>
      <c r="OGR76" s="349"/>
      <c r="OGS76" s="262"/>
      <c r="OGT76" s="262"/>
      <c r="OGU76" s="262"/>
      <c r="OGV76" s="350"/>
      <c r="OGW76" s="262"/>
      <c r="OGX76" s="262"/>
      <c r="OGY76" s="262"/>
      <c r="OGZ76" s="262"/>
      <c r="OHA76" s="262"/>
      <c r="OHB76" s="262"/>
      <c r="OHC76" s="262"/>
      <c r="OHD76" s="262"/>
      <c r="OHE76" s="262"/>
      <c r="OHF76" s="1740"/>
      <c r="OHG76" s="1740"/>
      <c r="OHH76" s="1740"/>
      <c r="OHI76" s="349"/>
      <c r="OHJ76" s="262"/>
      <c r="OHK76" s="262"/>
      <c r="OHL76" s="262"/>
      <c r="OHM76" s="350"/>
      <c r="OHN76" s="262"/>
      <c r="OHO76" s="262"/>
      <c r="OHP76" s="262"/>
      <c r="OHQ76" s="262"/>
      <c r="OHR76" s="262"/>
      <c r="OHS76" s="262"/>
      <c r="OHT76" s="262"/>
      <c r="OHU76" s="262"/>
      <c r="OHV76" s="262"/>
      <c r="OHW76" s="1740"/>
      <c r="OHX76" s="1740"/>
      <c r="OHY76" s="1740"/>
      <c r="OHZ76" s="349"/>
      <c r="OIA76" s="262"/>
      <c r="OIB76" s="262"/>
      <c r="OIC76" s="262"/>
      <c r="OID76" s="350"/>
      <c r="OIE76" s="262"/>
      <c r="OIF76" s="262"/>
      <c r="OIG76" s="262"/>
      <c r="OIH76" s="262"/>
      <c r="OII76" s="262"/>
      <c r="OIJ76" s="262"/>
      <c r="OIK76" s="262"/>
      <c r="OIL76" s="262"/>
      <c r="OIM76" s="262"/>
      <c r="OIN76" s="1740"/>
      <c r="OIO76" s="1740"/>
      <c r="OIP76" s="1740"/>
      <c r="OIQ76" s="349"/>
      <c r="OIR76" s="262"/>
      <c r="OIS76" s="262"/>
      <c r="OIT76" s="262"/>
      <c r="OIU76" s="350"/>
      <c r="OIV76" s="262"/>
      <c r="OIW76" s="262"/>
      <c r="OIX76" s="262"/>
      <c r="OIY76" s="262"/>
      <c r="OIZ76" s="262"/>
      <c r="OJA76" s="262"/>
      <c r="OJB76" s="262"/>
      <c r="OJC76" s="262"/>
      <c r="OJD76" s="262"/>
      <c r="OJE76" s="1740"/>
      <c r="OJF76" s="1740"/>
      <c r="OJG76" s="1740"/>
      <c r="OJH76" s="349"/>
      <c r="OJI76" s="262"/>
      <c r="OJJ76" s="262"/>
      <c r="OJK76" s="262"/>
      <c r="OJL76" s="350"/>
      <c r="OJM76" s="262"/>
      <c r="OJN76" s="262"/>
      <c r="OJO76" s="262"/>
      <c r="OJP76" s="262"/>
      <c r="OJQ76" s="262"/>
      <c r="OJR76" s="262"/>
      <c r="OJS76" s="262"/>
      <c r="OJT76" s="262"/>
      <c r="OJU76" s="262"/>
      <c r="OJV76" s="1740"/>
      <c r="OJW76" s="1740"/>
      <c r="OJX76" s="1740"/>
      <c r="OJY76" s="349"/>
      <c r="OJZ76" s="262"/>
      <c r="OKA76" s="262"/>
      <c r="OKB76" s="262"/>
      <c r="OKC76" s="350"/>
      <c r="OKD76" s="262"/>
      <c r="OKE76" s="262"/>
      <c r="OKF76" s="262"/>
      <c r="OKG76" s="262"/>
      <c r="OKH76" s="262"/>
      <c r="OKI76" s="262"/>
      <c r="OKJ76" s="262"/>
      <c r="OKK76" s="262"/>
      <c r="OKL76" s="262"/>
      <c r="OKM76" s="1740"/>
      <c r="OKN76" s="1740"/>
      <c r="OKO76" s="1740"/>
      <c r="OKP76" s="349"/>
      <c r="OKQ76" s="262"/>
      <c r="OKR76" s="262"/>
      <c r="OKS76" s="262"/>
      <c r="OKT76" s="350"/>
      <c r="OKU76" s="262"/>
      <c r="OKV76" s="262"/>
      <c r="OKW76" s="262"/>
      <c r="OKX76" s="262"/>
      <c r="OKY76" s="262"/>
      <c r="OKZ76" s="262"/>
      <c r="OLA76" s="262"/>
      <c r="OLB76" s="262"/>
      <c r="OLC76" s="262"/>
      <c r="OLD76" s="1740"/>
      <c r="OLE76" s="1740"/>
      <c r="OLF76" s="1740"/>
      <c r="OLG76" s="349"/>
      <c r="OLH76" s="262"/>
      <c r="OLI76" s="262"/>
      <c r="OLJ76" s="262"/>
      <c r="OLK76" s="350"/>
      <c r="OLL76" s="262"/>
      <c r="OLM76" s="262"/>
      <c r="OLN76" s="262"/>
      <c r="OLO76" s="262"/>
      <c r="OLP76" s="262"/>
      <c r="OLQ76" s="262"/>
      <c r="OLR76" s="262"/>
      <c r="OLS76" s="262"/>
      <c r="OLT76" s="262"/>
      <c r="OLU76" s="1740"/>
      <c r="OLV76" s="1740"/>
      <c r="OLW76" s="1740"/>
      <c r="OLX76" s="349"/>
      <c r="OLY76" s="262"/>
      <c r="OLZ76" s="262"/>
      <c r="OMA76" s="262"/>
      <c r="OMB76" s="350"/>
      <c r="OMC76" s="262"/>
      <c r="OMD76" s="262"/>
      <c r="OME76" s="262"/>
      <c r="OMF76" s="262"/>
      <c r="OMG76" s="262"/>
      <c r="OMH76" s="262"/>
      <c r="OMI76" s="262"/>
      <c r="OMJ76" s="262"/>
      <c r="OMK76" s="262"/>
      <c r="OML76" s="1740"/>
      <c r="OMM76" s="1740"/>
      <c r="OMN76" s="1740"/>
      <c r="OMO76" s="349"/>
      <c r="OMP76" s="262"/>
      <c r="OMQ76" s="262"/>
      <c r="OMR76" s="262"/>
      <c r="OMS76" s="350"/>
      <c r="OMT76" s="262"/>
      <c r="OMU76" s="262"/>
      <c r="OMV76" s="262"/>
      <c r="OMW76" s="262"/>
      <c r="OMX76" s="262"/>
      <c r="OMY76" s="262"/>
      <c r="OMZ76" s="262"/>
      <c r="ONA76" s="262"/>
      <c r="ONB76" s="262"/>
      <c r="ONC76" s="1740"/>
      <c r="OND76" s="1740"/>
      <c r="ONE76" s="1740"/>
      <c r="ONF76" s="349"/>
      <c r="ONG76" s="262"/>
      <c r="ONH76" s="262"/>
      <c r="ONI76" s="262"/>
      <c r="ONJ76" s="350"/>
      <c r="ONK76" s="262"/>
      <c r="ONL76" s="262"/>
      <c r="ONM76" s="262"/>
      <c r="ONN76" s="262"/>
      <c r="ONO76" s="262"/>
      <c r="ONP76" s="262"/>
      <c r="ONQ76" s="262"/>
      <c r="ONR76" s="262"/>
      <c r="ONS76" s="262"/>
      <c r="ONT76" s="1740"/>
      <c r="ONU76" s="1740"/>
      <c r="ONV76" s="1740"/>
      <c r="ONW76" s="349"/>
      <c r="ONX76" s="262"/>
      <c r="ONY76" s="262"/>
      <c r="ONZ76" s="262"/>
      <c r="OOA76" s="350"/>
      <c r="OOB76" s="262"/>
      <c r="OOC76" s="262"/>
      <c r="OOD76" s="262"/>
      <c r="OOE76" s="262"/>
      <c r="OOF76" s="262"/>
      <c r="OOG76" s="262"/>
      <c r="OOH76" s="262"/>
      <c r="OOI76" s="262"/>
      <c r="OOJ76" s="262"/>
      <c r="OOK76" s="1740"/>
      <c r="OOL76" s="1740"/>
      <c r="OOM76" s="1740"/>
      <c r="OON76" s="349"/>
      <c r="OOO76" s="262"/>
      <c r="OOP76" s="262"/>
      <c r="OOQ76" s="262"/>
      <c r="OOR76" s="350"/>
      <c r="OOS76" s="262"/>
      <c r="OOT76" s="262"/>
      <c r="OOU76" s="262"/>
      <c r="OOV76" s="262"/>
      <c r="OOW76" s="262"/>
      <c r="OOX76" s="262"/>
      <c r="OOY76" s="262"/>
      <c r="OOZ76" s="262"/>
      <c r="OPA76" s="262"/>
      <c r="OPB76" s="1740"/>
      <c r="OPC76" s="1740"/>
      <c r="OPD76" s="1740"/>
      <c r="OPE76" s="349"/>
      <c r="OPF76" s="262"/>
      <c r="OPG76" s="262"/>
      <c r="OPH76" s="262"/>
      <c r="OPI76" s="350"/>
      <c r="OPJ76" s="262"/>
      <c r="OPK76" s="262"/>
      <c r="OPL76" s="262"/>
      <c r="OPM76" s="262"/>
      <c r="OPN76" s="262"/>
      <c r="OPO76" s="262"/>
      <c r="OPP76" s="262"/>
      <c r="OPQ76" s="262"/>
      <c r="OPR76" s="262"/>
      <c r="OPS76" s="1740"/>
      <c r="OPT76" s="1740"/>
      <c r="OPU76" s="1740"/>
      <c r="OPV76" s="349"/>
      <c r="OPW76" s="262"/>
      <c r="OPX76" s="262"/>
      <c r="OPY76" s="262"/>
      <c r="OPZ76" s="350"/>
      <c r="OQA76" s="262"/>
      <c r="OQB76" s="262"/>
      <c r="OQC76" s="262"/>
      <c r="OQD76" s="262"/>
      <c r="OQE76" s="262"/>
      <c r="OQF76" s="262"/>
      <c r="OQG76" s="262"/>
      <c r="OQH76" s="262"/>
      <c r="OQI76" s="262"/>
      <c r="OQJ76" s="1740"/>
      <c r="OQK76" s="1740"/>
      <c r="OQL76" s="1740"/>
      <c r="OQM76" s="349"/>
      <c r="OQN76" s="262"/>
      <c r="OQO76" s="262"/>
      <c r="OQP76" s="262"/>
      <c r="OQQ76" s="350"/>
      <c r="OQR76" s="262"/>
      <c r="OQS76" s="262"/>
      <c r="OQT76" s="262"/>
      <c r="OQU76" s="262"/>
      <c r="OQV76" s="262"/>
      <c r="OQW76" s="262"/>
      <c r="OQX76" s="262"/>
      <c r="OQY76" s="262"/>
      <c r="OQZ76" s="262"/>
      <c r="ORA76" s="1740"/>
      <c r="ORB76" s="1740"/>
      <c r="ORC76" s="1740"/>
      <c r="ORD76" s="349"/>
      <c r="ORE76" s="262"/>
      <c r="ORF76" s="262"/>
      <c r="ORG76" s="262"/>
      <c r="ORH76" s="350"/>
      <c r="ORI76" s="262"/>
      <c r="ORJ76" s="262"/>
      <c r="ORK76" s="262"/>
      <c r="ORL76" s="262"/>
      <c r="ORM76" s="262"/>
      <c r="ORN76" s="262"/>
      <c r="ORO76" s="262"/>
      <c r="ORP76" s="262"/>
      <c r="ORQ76" s="262"/>
      <c r="ORR76" s="1740"/>
      <c r="ORS76" s="1740"/>
      <c r="ORT76" s="1740"/>
      <c r="ORU76" s="349"/>
      <c r="ORV76" s="262"/>
      <c r="ORW76" s="262"/>
      <c r="ORX76" s="262"/>
      <c r="ORY76" s="350"/>
      <c r="ORZ76" s="262"/>
      <c r="OSA76" s="262"/>
      <c r="OSB76" s="262"/>
      <c r="OSC76" s="262"/>
      <c r="OSD76" s="262"/>
      <c r="OSE76" s="262"/>
      <c r="OSF76" s="262"/>
      <c r="OSG76" s="262"/>
      <c r="OSH76" s="262"/>
      <c r="OSI76" s="1740"/>
      <c r="OSJ76" s="1740"/>
      <c r="OSK76" s="1740"/>
      <c r="OSL76" s="349"/>
      <c r="OSM76" s="262"/>
      <c r="OSN76" s="262"/>
      <c r="OSO76" s="262"/>
      <c r="OSP76" s="350"/>
      <c r="OSQ76" s="262"/>
      <c r="OSR76" s="262"/>
      <c r="OSS76" s="262"/>
      <c r="OST76" s="262"/>
      <c r="OSU76" s="262"/>
      <c r="OSV76" s="262"/>
      <c r="OSW76" s="262"/>
      <c r="OSX76" s="262"/>
      <c r="OSY76" s="262"/>
      <c r="OSZ76" s="1740"/>
      <c r="OTA76" s="1740"/>
      <c r="OTB76" s="1740"/>
      <c r="OTC76" s="349"/>
      <c r="OTD76" s="262"/>
      <c r="OTE76" s="262"/>
      <c r="OTF76" s="262"/>
      <c r="OTG76" s="350"/>
      <c r="OTH76" s="262"/>
      <c r="OTI76" s="262"/>
      <c r="OTJ76" s="262"/>
      <c r="OTK76" s="262"/>
      <c r="OTL76" s="262"/>
      <c r="OTM76" s="262"/>
      <c r="OTN76" s="262"/>
      <c r="OTO76" s="262"/>
      <c r="OTP76" s="262"/>
      <c r="OTQ76" s="1740"/>
      <c r="OTR76" s="1740"/>
      <c r="OTS76" s="1740"/>
      <c r="OTT76" s="349"/>
      <c r="OTU76" s="262"/>
      <c r="OTV76" s="262"/>
      <c r="OTW76" s="262"/>
      <c r="OTX76" s="350"/>
      <c r="OTY76" s="262"/>
      <c r="OTZ76" s="262"/>
      <c r="OUA76" s="262"/>
      <c r="OUB76" s="262"/>
      <c r="OUC76" s="262"/>
      <c r="OUD76" s="262"/>
      <c r="OUE76" s="262"/>
      <c r="OUF76" s="262"/>
      <c r="OUG76" s="262"/>
      <c r="OUH76" s="1740"/>
      <c r="OUI76" s="1740"/>
      <c r="OUJ76" s="1740"/>
      <c r="OUK76" s="349"/>
      <c r="OUL76" s="262"/>
      <c r="OUM76" s="262"/>
      <c r="OUN76" s="262"/>
      <c r="OUO76" s="350"/>
      <c r="OUP76" s="262"/>
      <c r="OUQ76" s="262"/>
      <c r="OUR76" s="262"/>
      <c r="OUS76" s="262"/>
      <c r="OUT76" s="262"/>
      <c r="OUU76" s="262"/>
      <c r="OUV76" s="262"/>
      <c r="OUW76" s="262"/>
      <c r="OUX76" s="262"/>
      <c r="OUY76" s="1740"/>
      <c r="OUZ76" s="1740"/>
      <c r="OVA76" s="1740"/>
      <c r="OVB76" s="349"/>
      <c r="OVC76" s="262"/>
      <c r="OVD76" s="262"/>
      <c r="OVE76" s="262"/>
      <c r="OVF76" s="350"/>
      <c r="OVG76" s="262"/>
      <c r="OVH76" s="262"/>
      <c r="OVI76" s="262"/>
      <c r="OVJ76" s="262"/>
      <c r="OVK76" s="262"/>
      <c r="OVL76" s="262"/>
      <c r="OVM76" s="262"/>
      <c r="OVN76" s="262"/>
      <c r="OVO76" s="262"/>
      <c r="OVP76" s="1740"/>
      <c r="OVQ76" s="1740"/>
      <c r="OVR76" s="1740"/>
      <c r="OVS76" s="349"/>
      <c r="OVT76" s="262"/>
      <c r="OVU76" s="262"/>
      <c r="OVV76" s="262"/>
      <c r="OVW76" s="350"/>
      <c r="OVX76" s="262"/>
      <c r="OVY76" s="262"/>
      <c r="OVZ76" s="262"/>
      <c r="OWA76" s="262"/>
      <c r="OWB76" s="262"/>
      <c r="OWC76" s="262"/>
      <c r="OWD76" s="262"/>
      <c r="OWE76" s="262"/>
      <c r="OWF76" s="262"/>
      <c r="OWG76" s="1740"/>
      <c r="OWH76" s="1740"/>
      <c r="OWI76" s="1740"/>
      <c r="OWJ76" s="349"/>
      <c r="OWK76" s="262"/>
      <c r="OWL76" s="262"/>
      <c r="OWM76" s="262"/>
      <c r="OWN76" s="350"/>
      <c r="OWO76" s="262"/>
      <c r="OWP76" s="262"/>
      <c r="OWQ76" s="262"/>
      <c r="OWR76" s="262"/>
      <c r="OWS76" s="262"/>
      <c r="OWT76" s="262"/>
      <c r="OWU76" s="262"/>
      <c r="OWV76" s="262"/>
      <c r="OWW76" s="262"/>
      <c r="OWX76" s="1740"/>
      <c r="OWY76" s="1740"/>
      <c r="OWZ76" s="1740"/>
      <c r="OXA76" s="349"/>
      <c r="OXB76" s="262"/>
      <c r="OXC76" s="262"/>
      <c r="OXD76" s="262"/>
      <c r="OXE76" s="350"/>
      <c r="OXF76" s="262"/>
      <c r="OXG76" s="262"/>
      <c r="OXH76" s="262"/>
      <c r="OXI76" s="262"/>
      <c r="OXJ76" s="262"/>
      <c r="OXK76" s="262"/>
      <c r="OXL76" s="262"/>
      <c r="OXM76" s="262"/>
      <c r="OXN76" s="262"/>
      <c r="OXO76" s="1740"/>
      <c r="OXP76" s="1740"/>
      <c r="OXQ76" s="1740"/>
      <c r="OXR76" s="349"/>
      <c r="OXS76" s="262"/>
      <c r="OXT76" s="262"/>
      <c r="OXU76" s="262"/>
      <c r="OXV76" s="350"/>
      <c r="OXW76" s="262"/>
      <c r="OXX76" s="262"/>
      <c r="OXY76" s="262"/>
      <c r="OXZ76" s="262"/>
      <c r="OYA76" s="262"/>
      <c r="OYB76" s="262"/>
      <c r="OYC76" s="262"/>
      <c r="OYD76" s="262"/>
      <c r="OYE76" s="262"/>
      <c r="OYF76" s="1740"/>
      <c r="OYG76" s="1740"/>
      <c r="OYH76" s="1740"/>
      <c r="OYI76" s="349"/>
      <c r="OYJ76" s="262"/>
      <c r="OYK76" s="262"/>
      <c r="OYL76" s="262"/>
      <c r="OYM76" s="350"/>
      <c r="OYN76" s="262"/>
      <c r="OYO76" s="262"/>
      <c r="OYP76" s="262"/>
      <c r="OYQ76" s="262"/>
      <c r="OYR76" s="262"/>
      <c r="OYS76" s="262"/>
      <c r="OYT76" s="262"/>
      <c r="OYU76" s="262"/>
      <c r="OYV76" s="262"/>
      <c r="OYW76" s="1740"/>
      <c r="OYX76" s="1740"/>
      <c r="OYY76" s="1740"/>
      <c r="OYZ76" s="349"/>
      <c r="OZA76" s="262"/>
      <c r="OZB76" s="262"/>
      <c r="OZC76" s="262"/>
      <c r="OZD76" s="350"/>
      <c r="OZE76" s="262"/>
      <c r="OZF76" s="262"/>
      <c r="OZG76" s="262"/>
      <c r="OZH76" s="262"/>
      <c r="OZI76" s="262"/>
      <c r="OZJ76" s="262"/>
      <c r="OZK76" s="262"/>
      <c r="OZL76" s="262"/>
      <c r="OZM76" s="262"/>
      <c r="OZN76" s="1740"/>
      <c r="OZO76" s="1740"/>
      <c r="OZP76" s="1740"/>
      <c r="OZQ76" s="349"/>
      <c r="OZR76" s="262"/>
      <c r="OZS76" s="262"/>
      <c r="OZT76" s="262"/>
      <c r="OZU76" s="350"/>
      <c r="OZV76" s="262"/>
      <c r="OZW76" s="262"/>
      <c r="OZX76" s="262"/>
      <c r="OZY76" s="262"/>
      <c r="OZZ76" s="262"/>
      <c r="PAA76" s="262"/>
      <c r="PAB76" s="262"/>
      <c r="PAC76" s="262"/>
      <c r="PAD76" s="262"/>
      <c r="PAE76" s="1740"/>
      <c r="PAF76" s="1740"/>
      <c r="PAG76" s="1740"/>
      <c r="PAH76" s="349"/>
      <c r="PAI76" s="262"/>
      <c r="PAJ76" s="262"/>
      <c r="PAK76" s="262"/>
      <c r="PAL76" s="350"/>
      <c r="PAM76" s="262"/>
      <c r="PAN76" s="262"/>
      <c r="PAO76" s="262"/>
      <c r="PAP76" s="262"/>
      <c r="PAQ76" s="262"/>
      <c r="PAR76" s="262"/>
      <c r="PAS76" s="262"/>
      <c r="PAT76" s="262"/>
      <c r="PAU76" s="262"/>
      <c r="PAV76" s="1740"/>
      <c r="PAW76" s="1740"/>
      <c r="PAX76" s="1740"/>
      <c r="PAY76" s="349"/>
      <c r="PAZ76" s="262"/>
      <c r="PBA76" s="262"/>
      <c r="PBB76" s="262"/>
      <c r="PBC76" s="350"/>
      <c r="PBD76" s="262"/>
      <c r="PBE76" s="262"/>
      <c r="PBF76" s="262"/>
      <c r="PBG76" s="262"/>
      <c r="PBH76" s="262"/>
      <c r="PBI76" s="262"/>
      <c r="PBJ76" s="262"/>
      <c r="PBK76" s="262"/>
      <c r="PBL76" s="262"/>
      <c r="PBM76" s="1740"/>
      <c r="PBN76" s="1740"/>
      <c r="PBO76" s="1740"/>
      <c r="PBP76" s="349"/>
      <c r="PBQ76" s="262"/>
      <c r="PBR76" s="262"/>
      <c r="PBS76" s="262"/>
      <c r="PBT76" s="350"/>
      <c r="PBU76" s="262"/>
      <c r="PBV76" s="262"/>
      <c r="PBW76" s="262"/>
      <c r="PBX76" s="262"/>
      <c r="PBY76" s="262"/>
      <c r="PBZ76" s="262"/>
      <c r="PCA76" s="262"/>
      <c r="PCB76" s="262"/>
      <c r="PCC76" s="262"/>
      <c r="PCD76" s="1740"/>
      <c r="PCE76" s="1740"/>
      <c r="PCF76" s="1740"/>
      <c r="PCG76" s="349"/>
      <c r="PCH76" s="262"/>
      <c r="PCI76" s="262"/>
      <c r="PCJ76" s="262"/>
      <c r="PCK76" s="350"/>
      <c r="PCL76" s="262"/>
      <c r="PCM76" s="262"/>
      <c r="PCN76" s="262"/>
      <c r="PCO76" s="262"/>
      <c r="PCP76" s="262"/>
      <c r="PCQ76" s="262"/>
      <c r="PCR76" s="262"/>
      <c r="PCS76" s="262"/>
      <c r="PCT76" s="262"/>
      <c r="PCU76" s="1740"/>
      <c r="PCV76" s="1740"/>
      <c r="PCW76" s="1740"/>
      <c r="PCX76" s="349"/>
      <c r="PCY76" s="262"/>
      <c r="PCZ76" s="262"/>
      <c r="PDA76" s="262"/>
      <c r="PDB76" s="350"/>
      <c r="PDC76" s="262"/>
      <c r="PDD76" s="262"/>
      <c r="PDE76" s="262"/>
      <c r="PDF76" s="262"/>
      <c r="PDG76" s="262"/>
      <c r="PDH76" s="262"/>
      <c r="PDI76" s="262"/>
      <c r="PDJ76" s="262"/>
      <c r="PDK76" s="262"/>
      <c r="PDL76" s="1740"/>
      <c r="PDM76" s="1740"/>
      <c r="PDN76" s="1740"/>
      <c r="PDO76" s="349"/>
      <c r="PDP76" s="262"/>
      <c r="PDQ76" s="262"/>
      <c r="PDR76" s="262"/>
      <c r="PDS76" s="350"/>
      <c r="PDT76" s="262"/>
      <c r="PDU76" s="262"/>
      <c r="PDV76" s="262"/>
      <c r="PDW76" s="262"/>
      <c r="PDX76" s="262"/>
      <c r="PDY76" s="262"/>
      <c r="PDZ76" s="262"/>
      <c r="PEA76" s="262"/>
      <c r="PEB76" s="262"/>
      <c r="PEC76" s="1740"/>
      <c r="PED76" s="1740"/>
      <c r="PEE76" s="1740"/>
      <c r="PEF76" s="349"/>
      <c r="PEG76" s="262"/>
      <c r="PEH76" s="262"/>
      <c r="PEI76" s="262"/>
      <c r="PEJ76" s="350"/>
      <c r="PEK76" s="262"/>
      <c r="PEL76" s="262"/>
      <c r="PEM76" s="262"/>
      <c r="PEN76" s="262"/>
      <c r="PEO76" s="262"/>
      <c r="PEP76" s="262"/>
      <c r="PEQ76" s="262"/>
      <c r="PER76" s="262"/>
      <c r="PES76" s="262"/>
      <c r="PET76" s="1740"/>
      <c r="PEU76" s="1740"/>
      <c r="PEV76" s="1740"/>
      <c r="PEW76" s="349"/>
      <c r="PEX76" s="262"/>
      <c r="PEY76" s="262"/>
      <c r="PEZ76" s="262"/>
      <c r="PFA76" s="350"/>
      <c r="PFB76" s="262"/>
      <c r="PFC76" s="262"/>
      <c r="PFD76" s="262"/>
      <c r="PFE76" s="262"/>
      <c r="PFF76" s="262"/>
      <c r="PFG76" s="262"/>
      <c r="PFH76" s="262"/>
      <c r="PFI76" s="262"/>
      <c r="PFJ76" s="262"/>
      <c r="PFK76" s="1740"/>
      <c r="PFL76" s="1740"/>
      <c r="PFM76" s="1740"/>
      <c r="PFN76" s="349"/>
      <c r="PFO76" s="262"/>
      <c r="PFP76" s="262"/>
      <c r="PFQ76" s="262"/>
      <c r="PFR76" s="350"/>
      <c r="PFS76" s="262"/>
      <c r="PFT76" s="262"/>
      <c r="PFU76" s="262"/>
      <c r="PFV76" s="262"/>
      <c r="PFW76" s="262"/>
      <c r="PFX76" s="262"/>
      <c r="PFY76" s="262"/>
      <c r="PFZ76" s="262"/>
      <c r="PGA76" s="262"/>
      <c r="PGB76" s="1740"/>
      <c r="PGC76" s="1740"/>
      <c r="PGD76" s="1740"/>
      <c r="PGE76" s="349"/>
      <c r="PGF76" s="262"/>
      <c r="PGG76" s="262"/>
      <c r="PGH76" s="262"/>
      <c r="PGI76" s="350"/>
      <c r="PGJ76" s="262"/>
      <c r="PGK76" s="262"/>
      <c r="PGL76" s="262"/>
      <c r="PGM76" s="262"/>
      <c r="PGN76" s="262"/>
      <c r="PGO76" s="262"/>
      <c r="PGP76" s="262"/>
      <c r="PGQ76" s="262"/>
      <c r="PGR76" s="262"/>
      <c r="PGS76" s="1740"/>
      <c r="PGT76" s="1740"/>
      <c r="PGU76" s="1740"/>
      <c r="PGV76" s="349"/>
      <c r="PGW76" s="262"/>
      <c r="PGX76" s="262"/>
      <c r="PGY76" s="262"/>
      <c r="PGZ76" s="350"/>
      <c r="PHA76" s="262"/>
      <c r="PHB76" s="262"/>
      <c r="PHC76" s="262"/>
      <c r="PHD76" s="262"/>
      <c r="PHE76" s="262"/>
      <c r="PHF76" s="262"/>
      <c r="PHG76" s="262"/>
      <c r="PHH76" s="262"/>
      <c r="PHI76" s="262"/>
      <c r="PHJ76" s="1740"/>
      <c r="PHK76" s="1740"/>
      <c r="PHL76" s="1740"/>
      <c r="PHM76" s="349"/>
      <c r="PHN76" s="262"/>
      <c r="PHO76" s="262"/>
      <c r="PHP76" s="262"/>
      <c r="PHQ76" s="350"/>
      <c r="PHR76" s="262"/>
      <c r="PHS76" s="262"/>
      <c r="PHT76" s="262"/>
      <c r="PHU76" s="262"/>
      <c r="PHV76" s="262"/>
      <c r="PHW76" s="262"/>
      <c r="PHX76" s="262"/>
      <c r="PHY76" s="262"/>
      <c r="PHZ76" s="262"/>
      <c r="PIA76" s="1740"/>
      <c r="PIB76" s="1740"/>
      <c r="PIC76" s="1740"/>
      <c r="PID76" s="349"/>
      <c r="PIE76" s="262"/>
      <c r="PIF76" s="262"/>
      <c r="PIG76" s="262"/>
      <c r="PIH76" s="350"/>
      <c r="PII76" s="262"/>
      <c r="PIJ76" s="262"/>
      <c r="PIK76" s="262"/>
      <c r="PIL76" s="262"/>
      <c r="PIM76" s="262"/>
      <c r="PIN76" s="262"/>
      <c r="PIO76" s="262"/>
      <c r="PIP76" s="262"/>
      <c r="PIQ76" s="262"/>
      <c r="PIR76" s="1740"/>
      <c r="PIS76" s="1740"/>
      <c r="PIT76" s="1740"/>
      <c r="PIU76" s="349"/>
      <c r="PIV76" s="262"/>
      <c r="PIW76" s="262"/>
      <c r="PIX76" s="262"/>
      <c r="PIY76" s="350"/>
      <c r="PIZ76" s="262"/>
      <c r="PJA76" s="262"/>
      <c r="PJB76" s="262"/>
      <c r="PJC76" s="262"/>
      <c r="PJD76" s="262"/>
      <c r="PJE76" s="262"/>
      <c r="PJF76" s="262"/>
      <c r="PJG76" s="262"/>
      <c r="PJH76" s="262"/>
      <c r="PJI76" s="1740"/>
      <c r="PJJ76" s="1740"/>
      <c r="PJK76" s="1740"/>
      <c r="PJL76" s="349"/>
      <c r="PJM76" s="262"/>
      <c r="PJN76" s="262"/>
      <c r="PJO76" s="262"/>
      <c r="PJP76" s="350"/>
      <c r="PJQ76" s="262"/>
      <c r="PJR76" s="262"/>
      <c r="PJS76" s="262"/>
      <c r="PJT76" s="262"/>
      <c r="PJU76" s="262"/>
      <c r="PJV76" s="262"/>
      <c r="PJW76" s="262"/>
      <c r="PJX76" s="262"/>
      <c r="PJY76" s="262"/>
      <c r="PJZ76" s="1740"/>
      <c r="PKA76" s="1740"/>
      <c r="PKB76" s="1740"/>
      <c r="PKC76" s="349"/>
      <c r="PKD76" s="262"/>
      <c r="PKE76" s="262"/>
      <c r="PKF76" s="262"/>
      <c r="PKG76" s="350"/>
      <c r="PKH76" s="262"/>
      <c r="PKI76" s="262"/>
      <c r="PKJ76" s="262"/>
      <c r="PKK76" s="262"/>
      <c r="PKL76" s="262"/>
      <c r="PKM76" s="262"/>
      <c r="PKN76" s="262"/>
      <c r="PKO76" s="262"/>
      <c r="PKP76" s="262"/>
      <c r="PKQ76" s="1740"/>
      <c r="PKR76" s="1740"/>
      <c r="PKS76" s="1740"/>
      <c r="PKT76" s="349"/>
      <c r="PKU76" s="262"/>
      <c r="PKV76" s="262"/>
      <c r="PKW76" s="262"/>
      <c r="PKX76" s="350"/>
      <c r="PKY76" s="262"/>
      <c r="PKZ76" s="262"/>
      <c r="PLA76" s="262"/>
      <c r="PLB76" s="262"/>
      <c r="PLC76" s="262"/>
      <c r="PLD76" s="262"/>
      <c r="PLE76" s="262"/>
      <c r="PLF76" s="262"/>
      <c r="PLG76" s="262"/>
      <c r="PLH76" s="1740"/>
      <c r="PLI76" s="1740"/>
      <c r="PLJ76" s="1740"/>
      <c r="PLK76" s="349"/>
      <c r="PLL76" s="262"/>
      <c r="PLM76" s="262"/>
      <c r="PLN76" s="262"/>
      <c r="PLO76" s="350"/>
      <c r="PLP76" s="262"/>
      <c r="PLQ76" s="262"/>
      <c r="PLR76" s="262"/>
      <c r="PLS76" s="262"/>
      <c r="PLT76" s="262"/>
      <c r="PLU76" s="262"/>
      <c r="PLV76" s="262"/>
      <c r="PLW76" s="262"/>
      <c r="PLX76" s="262"/>
      <c r="PLY76" s="1740"/>
      <c r="PLZ76" s="1740"/>
      <c r="PMA76" s="1740"/>
      <c r="PMB76" s="349"/>
      <c r="PMC76" s="262"/>
      <c r="PMD76" s="262"/>
      <c r="PME76" s="262"/>
      <c r="PMF76" s="350"/>
      <c r="PMG76" s="262"/>
      <c r="PMH76" s="262"/>
      <c r="PMI76" s="262"/>
      <c r="PMJ76" s="262"/>
      <c r="PMK76" s="262"/>
      <c r="PML76" s="262"/>
      <c r="PMM76" s="262"/>
      <c r="PMN76" s="262"/>
      <c r="PMO76" s="262"/>
      <c r="PMP76" s="1740"/>
      <c r="PMQ76" s="1740"/>
      <c r="PMR76" s="1740"/>
      <c r="PMS76" s="349"/>
      <c r="PMT76" s="262"/>
      <c r="PMU76" s="262"/>
      <c r="PMV76" s="262"/>
      <c r="PMW76" s="350"/>
      <c r="PMX76" s="262"/>
      <c r="PMY76" s="262"/>
      <c r="PMZ76" s="262"/>
      <c r="PNA76" s="262"/>
      <c r="PNB76" s="262"/>
      <c r="PNC76" s="262"/>
      <c r="PND76" s="262"/>
      <c r="PNE76" s="262"/>
      <c r="PNF76" s="262"/>
      <c r="PNG76" s="1740"/>
      <c r="PNH76" s="1740"/>
      <c r="PNI76" s="1740"/>
      <c r="PNJ76" s="349"/>
      <c r="PNK76" s="262"/>
      <c r="PNL76" s="262"/>
      <c r="PNM76" s="262"/>
      <c r="PNN76" s="350"/>
      <c r="PNO76" s="262"/>
      <c r="PNP76" s="262"/>
      <c r="PNQ76" s="262"/>
      <c r="PNR76" s="262"/>
      <c r="PNS76" s="262"/>
      <c r="PNT76" s="262"/>
      <c r="PNU76" s="262"/>
      <c r="PNV76" s="262"/>
      <c r="PNW76" s="262"/>
      <c r="PNX76" s="1740"/>
      <c r="PNY76" s="1740"/>
      <c r="PNZ76" s="1740"/>
      <c r="POA76" s="349"/>
      <c r="POB76" s="262"/>
      <c r="POC76" s="262"/>
      <c r="POD76" s="262"/>
      <c r="POE76" s="350"/>
      <c r="POF76" s="262"/>
      <c r="POG76" s="262"/>
      <c r="POH76" s="262"/>
      <c r="POI76" s="262"/>
      <c r="POJ76" s="262"/>
      <c r="POK76" s="262"/>
      <c r="POL76" s="262"/>
      <c r="POM76" s="262"/>
      <c r="PON76" s="262"/>
      <c r="POO76" s="1740"/>
      <c r="POP76" s="1740"/>
      <c r="POQ76" s="1740"/>
      <c r="POR76" s="349"/>
      <c r="POS76" s="262"/>
      <c r="POT76" s="262"/>
      <c r="POU76" s="262"/>
      <c r="POV76" s="350"/>
      <c r="POW76" s="262"/>
      <c r="POX76" s="262"/>
      <c r="POY76" s="262"/>
      <c r="POZ76" s="262"/>
      <c r="PPA76" s="262"/>
      <c r="PPB76" s="262"/>
      <c r="PPC76" s="262"/>
      <c r="PPD76" s="262"/>
      <c r="PPE76" s="262"/>
      <c r="PPF76" s="1740"/>
      <c r="PPG76" s="1740"/>
      <c r="PPH76" s="1740"/>
      <c r="PPI76" s="349"/>
      <c r="PPJ76" s="262"/>
      <c r="PPK76" s="262"/>
      <c r="PPL76" s="262"/>
      <c r="PPM76" s="350"/>
      <c r="PPN76" s="262"/>
      <c r="PPO76" s="262"/>
      <c r="PPP76" s="262"/>
      <c r="PPQ76" s="262"/>
      <c r="PPR76" s="262"/>
      <c r="PPS76" s="262"/>
      <c r="PPT76" s="262"/>
      <c r="PPU76" s="262"/>
      <c r="PPV76" s="262"/>
      <c r="PPW76" s="1740"/>
      <c r="PPX76" s="1740"/>
      <c r="PPY76" s="1740"/>
      <c r="PPZ76" s="349"/>
      <c r="PQA76" s="262"/>
      <c r="PQB76" s="262"/>
      <c r="PQC76" s="262"/>
      <c r="PQD76" s="350"/>
      <c r="PQE76" s="262"/>
      <c r="PQF76" s="262"/>
      <c r="PQG76" s="262"/>
      <c r="PQH76" s="262"/>
      <c r="PQI76" s="262"/>
      <c r="PQJ76" s="262"/>
      <c r="PQK76" s="262"/>
      <c r="PQL76" s="262"/>
      <c r="PQM76" s="262"/>
      <c r="PQN76" s="1740"/>
      <c r="PQO76" s="1740"/>
      <c r="PQP76" s="1740"/>
      <c r="PQQ76" s="349"/>
      <c r="PQR76" s="262"/>
      <c r="PQS76" s="262"/>
      <c r="PQT76" s="262"/>
      <c r="PQU76" s="350"/>
      <c r="PQV76" s="262"/>
      <c r="PQW76" s="262"/>
      <c r="PQX76" s="262"/>
      <c r="PQY76" s="262"/>
      <c r="PQZ76" s="262"/>
      <c r="PRA76" s="262"/>
      <c r="PRB76" s="262"/>
      <c r="PRC76" s="262"/>
      <c r="PRD76" s="262"/>
      <c r="PRE76" s="1740"/>
      <c r="PRF76" s="1740"/>
      <c r="PRG76" s="1740"/>
      <c r="PRH76" s="349"/>
      <c r="PRI76" s="262"/>
      <c r="PRJ76" s="262"/>
      <c r="PRK76" s="262"/>
      <c r="PRL76" s="350"/>
      <c r="PRM76" s="262"/>
      <c r="PRN76" s="262"/>
      <c r="PRO76" s="262"/>
      <c r="PRP76" s="262"/>
      <c r="PRQ76" s="262"/>
      <c r="PRR76" s="262"/>
      <c r="PRS76" s="262"/>
      <c r="PRT76" s="262"/>
      <c r="PRU76" s="262"/>
      <c r="PRV76" s="1740"/>
      <c r="PRW76" s="1740"/>
      <c r="PRX76" s="1740"/>
      <c r="PRY76" s="349"/>
      <c r="PRZ76" s="262"/>
      <c r="PSA76" s="262"/>
      <c r="PSB76" s="262"/>
      <c r="PSC76" s="350"/>
      <c r="PSD76" s="262"/>
      <c r="PSE76" s="262"/>
      <c r="PSF76" s="262"/>
      <c r="PSG76" s="262"/>
      <c r="PSH76" s="262"/>
      <c r="PSI76" s="262"/>
      <c r="PSJ76" s="262"/>
      <c r="PSK76" s="262"/>
      <c r="PSL76" s="262"/>
      <c r="PSM76" s="1740"/>
      <c r="PSN76" s="1740"/>
      <c r="PSO76" s="1740"/>
      <c r="PSP76" s="349"/>
      <c r="PSQ76" s="262"/>
      <c r="PSR76" s="262"/>
      <c r="PSS76" s="262"/>
      <c r="PST76" s="350"/>
      <c r="PSU76" s="262"/>
      <c r="PSV76" s="262"/>
      <c r="PSW76" s="262"/>
      <c r="PSX76" s="262"/>
      <c r="PSY76" s="262"/>
      <c r="PSZ76" s="262"/>
      <c r="PTA76" s="262"/>
      <c r="PTB76" s="262"/>
      <c r="PTC76" s="262"/>
      <c r="PTD76" s="1740"/>
      <c r="PTE76" s="1740"/>
      <c r="PTF76" s="1740"/>
      <c r="PTG76" s="349"/>
      <c r="PTH76" s="262"/>
      <c r="PTI76" s="262"/>
      <c r="PTJ76" s="262"/>
      <c r="PTK76" s="350"/>
      <c r="PTL76" s="262"/>
      <c r="PTM76" s="262"/>
      <c r="PTN76" s="262"/>
      <c r="PTO76" s="262"/>
      <c r="PTP76" s="262"/>
      <c r="PTQ76" s="262"/>
      <c r="PTR76" s="262"/>
      <c r="PTS76" s="262"/>
      <c r="PTT76" s="262"/>
      <c r="PTU76" s="1740"/>
      <c r="PTV76" s="1740"/>
      <c r="PTW76" s="1740"/>
      <c r="PTX76" s="349"/>
      <c r="PTY76" s="262"/>
      <c r="PTZ76" s="262"/>
      <c r="PUA76" s="262"/>
      <c r="PUB76" s="350"/>
      <c r="PUC76" s="262"/>
      <c r="PUD76" s="262"/>
      <c r="PUE76" s="262"/>
      <c r="PUF76" s="262"/>
      <c r="PUG76" s="262"/>
      <c r="PUH76" s="262"/>
      <c r="PUI76" s="262"/>
      <c r="PUJ76" s="262"/>
      <c r="PUK76" s="262"/>
      <c r="PUL76" s="1740"/>
      <c r="PUM76" s="1740"/>
      <c r="PUN76" s="1740"/>
      <c r="PUO76" s="349"/>
      <c r="PUP76" s="262"/>
      <c r="PUQ76" s="262"/>
      <c r="PUR76" s="262"/>
      <c r="PUS76" s="350"/>
      <c r="PUT76" s="262"/>
      <c r="PUU76" s="262"/>
      <c r="PUV76" s="262"/>
      <c r="PUW76" s="262"/>
      <c r="PUX76" s="262"/>
      <c r="PUY76" s="262"/>
      <c r="PUZ76" s="262"/>
      <c r="PVA76" s="262"/>
      <c r="PVB76" s="262"/>
      <c r="PVC76" s="1740"/>
      <c r="PVD76" s="1740"/>
      <c r="PVE76" s="1740"/>
      <c r="PVF76" s="349"/>
      <c r="PVG76" s="262"/>
      <c r="PVH76" s="262"/>
      <c r="PVI76" s="262"/>
      <c r="PVJ76" s="350"/>
      <c r="PVK76" s="262"/>
      <c r="PVL76" s="262"/>
      <c r="PVM76" s="262"/>
      <c r="PVN76" s="262"/>
      <c r="PVO76" s="262"/>
      <c r="PVP76" s="262"/>
      <c r="PVQ76" s="262"/>
      <c r="PVR76" s="262"/>
      <c r="PVS76" s="262"/>
      <c r="PVT76" s="1740"/>
      <c r="PVU76" s="1740"/>
      <c r="PVV76" s="1740"/>
      <c r="PVW76" s="349"/>
      <c r="PVX76" s="262"/>
      <c r="PVY76" s="262"/>
      <c r="PVZ76" s="262"/>
      <c r="PWA76" s="350"/>
      <c r="PWB76" s="262"/>
      <c r="PWC76" s="262"/>
      <c r="PWD76" s="262"/>
      <c r="PWE76" s="262"/>
      <c r="PWF76" s="262"/>
      <c r="PWG76" s="262"/>
      <c r="PWH76" s="262"/>
      <c r="PWI76" s="262"/>
      <c r="PWJ76" s="262"/>
      <c r="PWK76" s="1740"/>
      <c r="PWL76" s="1740"/>
      <c r="PWM76" s="1740"/>
      <c r="PWN76" s="349"/>
      <c r="PWO76" s="262"/>
      <c r="PWP76" s="262"/>
      <c r="PWQ76" s="262"/>
      <c r="PWR76" s="350"/>
      <c r="PWS76" s="262"/>
      <c r="PWT76" s="262"/>
      <c r="PWU76" s="262"/>
      <c r="PWV76" s="262"/>
      <c r="PWW76" s="262"/>
      <c r="PWX76" s="262"/>
      <c r="PWY76" s="262"/>
      <c r="PWZ76" s="262"/>
      <c r="PXA76" s="262"/>
      <c r="PXB76" s="1740"/>
      <c r="PXC76" s="1740"/>
      <c r="PXD76" s="1740"/>
      <c r="PXE76" s="349"/>
      <c r="PXF76" s="262"/>
      <c r="PXG76" s="262"/>
      <c r="PXH76" s="262"/>
      <c r="PXI76" s="350"/>
      <c r="PXJ76" s="262"/>
      <c r="PXK76" s="262"/>
      <c r="PXL76" s="262"/>
      <c r="PXM76" s="262"/>
      <c r="PXN76" s="262"/>
      <c r="PXO76" s="262"/>
      <c r="PXP76" s="262"/>
      <c r="PXQ76" s="262"/>
      <c r="PXR76" s="262"/>
      <c r="PXS76" s="1740"/>
      <c r="PXT76" s="1740"/>
      <c r="PXU76" s="1740"/>
      <c r="PXV76" s="349"/>
      <c r="PXW76" s="262"/>
      <c r="PXX76" s="262"/>
      <c r="PXY76" s="262"/>
      <c r="PXZ76" s="350"/>
      <c r="PYA76" s="262"/>
      <c r="PYB76" s="262"/>
      <c r="PYC76" s="262"/>
      <c r="PYD76" s="262"/>
      <c r="PYE76" s="262"/>
      <c r="PYF76" s="262"/>
      <c r="PYG76" s="262"/>
      <c r="PYH76" s="262"/>
      <c r="PYI76" s="262"/>
      <c r="PYJ76" s="1740"/>
      <c r="PYK76" s="1740"/>
      <c r="PYL76" s="1740"/>
      <c r="PYM76" s="349"/>
      <c r="PYN76" s="262"/>
      <c r="PYO76" s="262"/>
      <c r="PYP76" s="262"/>
      <c r="PYQ76" s="350"/>
      <c r="PYR76" s="262"/>
      <c r="PYS76" s="262"/>
      <c r="PYT76" s="262"/>
      <c r="PYU76" s="262"/>
      <c r="PYV76" s="262"/>
      <c r="PYW76" s="262"/>
      <c r="PYX76" s="262"/>
      <c r="PYY76" s="262"/>
      <c r="PYZ76" s="262"/>
      <c r="PZA76" s="1740"/>
      <c r="PZB76" s="1740"/>
      <c r="PZC76" s="1740"/>
      <c r="PZD76" s="349"/>
      <c r="PZE76" s="262"/>
      <c r="PZF76" s="262"/>
      <c r="PZG76" s="262"/>
      <c r="PZH76" s="350"/>
      <c r="PZI76" s="262"/>
      <c r="PZJ76" s="262"/>
      <c r="PZK76" s="262"/>
      <c r="PZL76" s="262"/>
      <c r="PZM76" s="262"/>
      <c r="PZN76" s="262"/>
      <c r="PZO76" s="262"/>
      <c r="PZP76" s="262"/>
      <c r="PZQ76" s="262"/>
      <c r="PZR76" s="1740"/>
      <c r="PZS76" s="1740"/>
      <c r="PZT76" s="1740"/>
      <c r="PZU76" s="349"/>
      <c r="PZV76" s="262"/>
      <c r="PZW76" s="262"/>
      <c r="PZX76" s="262"/>
      <c r="PZY76" s="350"/>
      <c r="PZZ76" s="262"/>
      <c r="QAA76" s="262"/>
      <c r="QAB76" s="262"/>
      <c r="QAC76" s="262"/>
      <c r="QAD76" s="262"/>
      <c r="QAE76" s="262"/>
      <c r="QAF76" s="262"/>
      <c r="QAG76" s="262"/>
      <c r="QAH76" s="262"/>
      <c r="QAI76" s="1740"/>
      <c r="QAJ76" s="1740"/>
      <c r="QAK76" s="1740"/>
      <c r="QAL76" s="349"/>
      <c r="QAM76" s="262"/>
      <c r="QAN76" s="262"/>
      <c r="QAO76" s="262"/>
      <c r="QAP76" s="350"/>
      <c r="QAQ76" s="262"/>
      <c r="QAR76" s="262"/>
      <c r="QAS76" s="262"/>
      <c r="QAT76" s="262"/>
      <c r="QAU76" s="262"/>
      <c r="QAV76" s="262"/>
      <c r="QAW76" s="262"/>
      <c r="QAX76" s="262"/>
      <c r="QAY76" s="262"/>
      <c r="QAZ76" s="1740"/>
      <c r="QBA76" s="1740"/>
      <c r="QBB76" s="1740"/>
      <c r="QBC76" s="349"/>
      <c r="QBD76" s="262"/>
      <c r="QBE76" s="262"/>
      <c r="QBF76" s="262"/>
      <c r="QBG76" s="350"/>
      <c r="QBH76" s="262"/>
      <c r="QBI76" s="262"/>
      <c r="QBJ76" s="262"/>
      <c r="QBK76" s="262"/>
      <c r="QBL76" s="262"/>
      <c r="QBM76" s="262"/>
      <c r="QBN76" s="262"/>
      <c r="QBO76" s="262"/>
      <c r="QBP76" s="262"/>
      <c r="QBQ76" s="1740"/>
      <c r="QBR76" s="1740"/>
      <c r="QBS76" s="1740"/>
      <c r="QBT76" s="349"/>
      <c r="QBU76" s="262"/>
      <c r="QBV76" s="262"/>
      <c r="QBW76" s="262"/>
      <c r="QBX76" s="350"/>
      <c r="QBY76" s="262"/>
      <c r="QBZ76" s="262"/>
      <c r="QCA76" s="262"/>
      <c r="QCB76" s="262"/>
      <c r="QCC76" s="262"/>
      <c r="QCD76" s="262"/>
      <c r="QCE76" s="262"/>
      <c r="QCF76" s="262"/>
      <c r="QCG76" s="262"/>
      <c r="QCH76" s="1740"/>
      <c r="QCI76" s="1740"/>
      <c r="QCJ76" s="1740"/>
      <c r="QCK76" s="349"/>
      <c r="QCL76" s="262"/>
      <c r="QCM76" s="262"/>
      <c r="QCN76" s="262"/>
      <c r="QCO76" s="350"/>
      <c r="QCP76" s="262"/>
      <c r="QCQ76" s="262"/>
      <c r="QCR76" s="262"/>
      <c r="QCS76" s="262"/>
      <c r="QCT76" s="262"/>
      <c r="QCU76" s="262"/>
      <c r="QCV76" s="262"/>
      <c r="QCW76" s="262"/>
      <c r="QCX76" s="262"/>
      <c r="QCY76" s="1740"/>
      <c r="QCZ76" s="1740"/>
      <c r="QDA76" s="1740"/>
      <c r="QDB76" s="349"/>
      <c r="QDC76" s="262"/>
      <c r="QDD76" s="262"/>
      <c r="QDE76" s="262"/>
      <c r="QDF76" s="350"/>
      <c r="QDG76" s="262"/>
      <c r="QDH76" s="262"/>
      <c r="QDI76" s="262"/>
      <c r="QDJ76" s="262"/>
      <c r="QDK76" s="262"/>
      <c r="QDL76" s="262"/>
      <c r="QDM76" s="262"/>
      <c r="QDN76" s="262"/>
      <c r="QDO76" s="262"/>
      <c r="QDP76" s="1740"/>
      <c r="QDQ76" s="1740"/>
      <c r="QDR76" s="1740"/>
      <c r="QDS76" s="349"/>
      <c r="QDT76" s="262"/>
      <c r="QDU76" s="262"/>
      <c r="QDV76" s="262"/>
      <c r="QDW76" s="350"/>
      <c r="QDX76" s="262"/>
      <c r="QDY76" s="262"/>
      <c r="QDZ76" s="262"/>
      <c r="QEA76" s="262"/>
      <c r="QEB76" s="262"/>
      <c r="QEC76" s="262"/>
      <c r="QED76" s="262"/>
      <c r="QEE76" s="262"/>
      <c r="QEF76" s="262"/>
      <c r="QEG76" s="1740"/>
      <c r="QEH76" s="1740"/>
      <c r="QEI76" s="1740"/>
      <c r="QEJ76" s="349"/>
      <c r="QEK76" s="262"/>
      <c r="QEL76" s="262"/>
      <c r="QEM76" s="262"/>
      <c r="QEN76" s="350"/>
      <c r="QEO76" s="262"/>
      <c r="QEP76" s="262"/>
      <c r="QEQ76" s="262"/>
      <c r="QER76" s="262"/>
      <c r="QES76" s="262"/>
      <c r="QET76" s="262"/>
      <c r="QEU76" s="262"/>
      <c r="QEV76" s="262"/>
      <c r="QEW76" s="262"/>
      <c r="QEX76" s="1740"/>
      <c r="QEY76" s="1740"/>
      <c r="QEZ76" s="1740"/>
      <c r="QFA76" s="349"/>
      <c r="QFB76" s="262"/>
      <c r="QFC76" s="262"/>
      <c r="QFD76" s="262"/>
      <c r="QFE76" s="350"/>
      <c r="QFF76" s="262"/>
      <c r="QFG76" s="262"/>
      <c r="QFH76" s="262"/>
      <c r="QFI76" s="262"/>
      <c r="QFJ76" s="262"/>
      <c r="QFK76" s="262"/>
      <c r="QFL76" s="262"/>
      <c r="QFM76" s="262"/>
      <c r="QFN76" s="262"/>
      <c r="QFO76" s="1740"/>
      <c r="QFP76" s="1740"/>
      <c r="QFQ76" s="1740"/>
      <c r="QFR76" s="349"/>
      <c r="QFS76" s="262"/>
      <c r="QFT76" s="262"/>
      <c r="QFU76" s="262"/>
      <c r="QFV76" s="350"/>
      <c r="QFW76" s="262"/>
      <c r="QFX76" s="262"/>
      <c r="QFY76" s="262"/>
      <c r="QFZ76" s="262"/>
      <c r="QGA76" s="262"/>
      <c r="QGB76" s="262"/>
      <c r="QGC76" s="262"/>
      <c r="QGD76" s="262"/>
      <c r="QGE76" s="262"/>
      <c r="QGF76" s="1740"/>
      <c r="QGG76" s="1740"/>
      <c r="QGH76" s="1740"/>
      <c r="QGI76" s="349"/>
      <c r="QGJ76" s="262"/>
      <c r="QGK76" s="262"/>
      <c r="QGL76" s="262"/>
      <c r="QGM76" s="350"/>
      <c r="QGN76" s="262"/>
      <c r="QGO76" s="262"/>
      <c r="QGP76" s="262"/>
      <c r="QGQ76" s="262"/>
      <c r="QGR76" s="262"/>
      <c r="QGS76" s="262"/>
      <c r="QGT76" s="262"/>
      <c r="QGU76" s="262"/>
      <c r="QGV76" s="262"/>
      <c r="QGW76" s="1740"/>
      <c r="QGX76" s="1740"/>
      <c r="QGY76" s="1740"/>
      <c r="QGZ76" s="349"/>
      <c r="QHA76" s="262"/>
      <c r="QHB76" s="262"/>
      <c r="QHC76" s="262"/>
      <c r="QHD76" s="350"/>
      <c r="QHE76" s="262"/>
      <c r="QHF76" s="262"/>
      <c r="QHG76" s="262"/>
      <c r="QHH76" s="262"/>
      <c r="QHI76" s="262"/>
      <c r="QHJ76" s="262"/>
      <c r="QHK76" s="262"/>
      <c r="QHL76" s="262"/>
      <c r="QHM76" s="262"/>
      <c r="QHN76" s="1740"/>
      <c r="QHO76" s="1740"/>
      <c r="QHP76" s="1740"/>
      <c r="QHQ76" s="349"/>
      <c r="QHR76" s="262"/>
      <c r="QHS76" s="262"/>
      <c r="QHT76" s="262"/>
      <c r="QHU76" s="350"/>
      <c r="QHV76" s="262"/>
      <c r="QHW76" s="262"/>
      <c r="QHX76" s="262"/>
      <c r="QHY76" s="262"/>
      <c r="QHZ76" s="262"/>
      <c r="QIA76" s="262"/>
      <c r="QIB76" s="262"/>
      <c r="QIC76" s="262"/>
      <c r="QID76" s="262"/>
      <c r="QIE76" s="1740"/>
      <c r="QIF76" s="1740"/>
      <c r="QIG76" s="1740"/>
      <c r="QIH76" s="349"/>
      <c r="QII76" s="262"/>
      <c r="QIJ76" s="262"/>
      <c r="QIK76" s="262"/>
      <c r="QIL76" s="350"/>
      <c r="QIM76" s="262"/>
      <c r="QIN76" s="262"/>
      <c r="QIO76" s="262"/>
      <c r="QIP76" s="262"/>
      <c r="QIQ76" s="262"/>
      <c r="QIR76" s="262"/>
      <c r="QIS76" s="262"/>
      <c r="QIT76" s="262"/>
      <c r="QIU76" s="262"/>
      <c r="QIV76" s="1740"/>
      <c r="QIW76" s="1740"/>
      <c r="QIX76" s="1740"/>
      <c r="QIY76" s="349"/>
      <c r="QIZ76" s="262"/>
      <c r="QJA76" s="262"/>
      <c r="QJB76" s="262"/>
      <c r="QJC76" s="350"/>
      <c r="QJD76" s="262"/>
      <c r="QJE76" s="262"/>
      <c r="QJF76" s="262"/>
      <c r="QJG76" s="262"/>
      <c r="QJH76" s="262"/>
      <c r="QJI76" s="262"/>
      <c r="QJJ76" s="262"/>
      <c r="QJK76" s="262"/>
      <c r="QJL76" s="262"/>
      <c r="QJM76" s="1740"/>
      <c r="QJN76" s="1740"/>
      <c r="QJO76" s="1740"/>
      <c r="QJP76" s="349"/>
      <c r="QJQ76" s="262"/>
      <c r="QJR76" s="262"/>
      <c r="QJS76" s="262"/>
      <c r="QJT76" s="350"/>
      <c r="QJU76" s="262"/>
      <c r="QJV76" s="262"/>
      <c r="QJW76" s="262"/>
      <c r="QJX76" s="262"/>
      <c r="QJY76" s="262"/>
      <c r="QJZ76" s="262"/>
      <c r="QKA76" s="262"/>
      <c r="QKB76" s="262"/>
      <c r="QKC76" s="262"/>
      <c r="QKD76" s="1740"/>
      <c r="QKE76" s="1740"/>
      <c r="QKF76" s="1740"/>
      <c r="QKG76" s="349"/>
      <c r="QKH76" s="262"/>
      <c r="QKI76" s="262"/>
      <c r="QKJ76" s="262"/>
      <c r="QKK76" s="350"/>
      <c r="QKL76" s="262"/>
      <c r="QKM76" s="262"/>
      <c r="QKN76" s="262"/>
      <c r="QKO76" s="262"/>
      <c r="QKP76" s="262"/>
      <c r="QKQ76" s="262"/>
      <c r="QKR76" s="262"/>
      <c r="QKS76" s="262"/>
      <c r="QKT76" s="262"/>
      <c r="QKU76" s="1740"/>
      <c r="QKV76" s="1740"/>
      <c r="QKW76" s="1740"/>
      <c r="QKX76" s="349"/>
      <c r="QKY76" s="262"/>
      <c r="QKZ76" s="262"/>
      <c r="QLA76" s="262"/>
      <c r="QLB76" s="350"/>
      <c r="QLC76" s="262"/>
      <c r="QLD76" s="262"/>
      <c r="QLE76" s="262"/>
      <c r="QLF76" s="262"/>
      <c r="QLG76" s="262"/>
      <c r="QLH76" s="262"/>
      <c r="QLI76" s="262"/>
      <c r="QLJ76" s="262"/>
      <c r="QLK76" s="262"/>
      <c r="QLL76" s="1740"/>
      <c r="QLM76" s="1740"/>
      <c r="QLN76" s="1740"/>
      <c r="QLO76" s="349"/>
      <c r="QLP76" s="262"/>
      <c r="QLQ76" s="262"/>
      <c r="QLR76" s="262"/>
      <c r="QLS76" s="350"/>
      <c r="QLT76" s="262"/>
      <c r="QLU76" s="262"/>
      <c r="QLV76" s="262"/>
      <c r="QLW76" s="262"/>
      <c r="QLX76" s="262"/>
      <c r="QLY76" s="262"/>
      <c r="QLZ76" s="262"/>
      <c r="QMA76" s="262"/>
      <c r="QMB76" s="262"/>
      <c r="QMC76" s="1740"/>
      <c r="QMD76" s="1740"/>
      <c r="QME76" s="1740"/>
      <c r="QMF76" s="349"/>
      <c r="QMG76" s="262"/>
      <c r="QMH76" s="262"/>
      <c r="QMI76" s="262"/>
      <c r="QMJ76" s="350"/>
      <c r="QMK76" s="262"/>
      <c r="QML76" s="262"/>
      <c r="QMM76" s="262"/>
      <c r="QMN76" s="262"/>
      <c r="QMO76" s="262"/>
      <c r="QMP76" s="262"/>
      <c r="QMQ76" s="262"/>
      <c r="QMR76" s="262"/>
      <c r="QMS76" s="262"/>
      <c r="QMT76" s="1740"/>
      <c r="QMU76" s="1740"/>
      <c r="QMV76" s="1740"/>
      <c r="QMW76" s="349"/>
      <c r="QMX76" s="262"/>
      <c r="QMY76" s="262"/>
      <c r="QMZ76" s="262"/>
      <c r="QNA76" s="350"/>
      <c r="QNB76" s="262"/>
      <c r="QNC76" s="262"/>
      <c r="QND76" s="262"/>
      <c r="QNE76" s="262"/>
      <c r="QNF76" s="262"/>
      <c r="QNG76" s="262"/>
      <c r="QNH76" s="262"/>
      <c r="QNI76" s="262"/>
      <c r="QNJ76" s="262"/>
      <c r="QNK76" s="1740"/>
      <c r="QNL76" s="1740"/>
      <c r="QNM76" s="1740"/>
      <c r="QNN76" s="349"/>
      <c r="QNO76" s="262"/>
      <c r="QNP76" s="262"/>
      <c r="QNQ76" s="262"/>
      <c r="QNR76" s="350"/>
      <c r="QNS76" s="262"/>
      <c r="QNT76" s="262"/>
      <c r="QNU76" s="262"/>
      <c r="QNV76" s="262"/>
      <c r="QNW76" s="262"/>
      <c r="QNX76" s="262"/>
      <c r="QNY76" s="262"/>
      <c r="QNZ76" s="262"/>
      <c r="QOA76" s="262"/>
      <c r="QOB76" s="1740"/>
      <c r="QOC76" s="1740"/>
      <c r="QOD76" s="1740"/>
      <c r="QOE76" s="349"/>
      <c r="QOF76" s="262"/>
      <c r="QOG76" s="262"/>
      <c r="QOH76" s="262"/>
      <c r="QOI76" s="350"/>
      <c r="QOJ76" s="262"/>
      <c r="QOK76" s="262"/>
      <c r="QOL76" s="262"/>
      <c r="QOM76" s="262"/>
      <c r="QON76" s="262"/>
      <c r="QOO76" s="262"/>
      <c r="QOP76" s="262"/>
      <c r="QOQ76" s="262"/>
      <c r="QOR76" s="262"/>
      <c r="QOS76" s="1740"/>
      <c r="QOT76" s="1740"/>
      <c r="QOU76" s="1740"/>
      <c r="QOV76" s="349"/>
      <c r="QOW76" s="262"/>
      <c r="QOX76" s="262"/>
      <c r="QOY76" s="262"/>
      <c r="QOZ76" s="350"/>
      <c r="QPA76" s="262"/>
      <c r="QPB76" s="262"/>
      <c r="QPC76" s="262"/>
      <c r="QPD76" s="262"/>
      <c r="QPE76" s="262"/>
      <c r="QPF76" s="262"/>
      <c r="QPG76" s="262"/>
      <c r="QPH76" s="262"/>
      <c r="QPI76" s="262"/>
      <c r="QPJ76" s="1740"/>
      <c r="QPK76" s="1740"/>
      <c r="QPL76" s="1740"/>
      <c r="QPM76" s="349"/>
      <c r="QPN76" s="262"/>
      <c r="QPO76" s="262"/>
      <c r="QPP76" s="262"/>
      <c r="QPQ76" s="350"/>
      <c r="QPR76" s="262"/>
      <c r="QPS76" s="262"/>
      <c r="QPT76" s="262"/>
      <c r="QPU76" s="262"/>
      <c r="QPV76" s="262"/>
      <c r="QPW76" s="262"/>
      <c r="QPX76" s="262"/>
      <c r="QPY76" s="262"/>
      <c r="QPZ76" s="262"/>
      <c r="QQA76" s="1740"/>
      <c r="QQB76" s="1740"/>
      <c r="QQC76" s="1740"/>
      <c r="QQD76" s="349"/>
      <c r="QQE76" s="262"/>
      <c r="QQF76" s="262"/>
      <c r="QQG76" s="262"/>
      <c r="QQH76" s="350"/>
      <c r="QQI76" s="262"/>
      <c r="QQJ76" s="262"/>
      <c r="QQK76" s="262"/>
      <c r="QQL76" s="262"/>
      <c r="QQM76" s="262"/>
      <c r="QQN76" s="262"/>
      <c r="QQO76" s="262"/>
      <c r="QQP76" s="262"/>
      <c r="QQQ76" s="262"/>
      <c r="QQR76" s="1740"/>
      <c r="QQS76" s="1740"/>
      <c r="QQT76" s="1740"/>
      <c r="QQU76" s="349"/>
      <c r="QQV76" s="262"/>
      <c r="QQW76" s="262"/>
      <c r="QQX76" s="262"/>
      <c r="QQY76" s="350"/>
      <c r="QQZ76" s="262"/>
      <c r="QRA76" s="262"/>
      <c r="QRB76" s="262"/>
      <c r="QRC76" s="262"/>
      <c r="QRD76" s="262"/>
      <c r="QRE76" s="262"/>
      <c r="QRF76" s="262"/>
      <c r="QRG76" s="262"/>
      <c r="QRH76" s="262"/>
      <c r="QRI76" s="1740"/>
      <c r="QRJ76" s="1740"/>
      <c r="QRK76" s="1740"/>
      <c r="QRL76" s="349"/>
      <c r="QRM76" s="262"/>
      <c r="QRN76" s="262"/>
      <c r="QRO76" s="262"/>
      <c r="QRP76" s="350"/>
      <c r="QRQ76" s="262"/>
      <c r="QRR76" s="262"/>
      <c r="QRS76" s="262"/>
      <c r="QRT76" s="262"/>
      <c r="QRU76" s="262"/>
      <c r="QRV76" s="262"/>
      <c r="QRW76" s="262"/>
      <c r="QRX76" s="262"/>
      <c r="QRY76" s="262"/>
      <c r="QRZ76" s="1740"/>
      <c r="QSA76" s="1740"/>
      <c r="QSB76" s="1740"/>
      <c r="QSC76" s="349"/>
      <c r="QSD76" s="262"/>
      <c r="QSE76" s="262"/>
      <c r="QSF76" s="262"/>
      <c r="QSG76" s="350"/>
      <c r="QSH76" s="262"/>
      <c r="QSI76" s="262"/>
      <c r="QSJ76" s="262"/>
      <c r="QSK76" s="262"/>
      <c r="QSL76" s="262"/>
      <c r="QSM76" s="262"/>
      <c r="QSN76" s="262"/>
      <c r="QSO76" s="262"/>
      <c r="QSP76" s="262"/>
      <c r="QSQ76" s="1740"/>
      <c r="QSR76" s="1740"/>
      <c r="QSS76" s="1740"/>
      <c r="QST76" s="349"/>
      <c r="QSU76" s="262"/>
      <c r="QSV76" s="262"/>
      <c r="QSW76" s="262"/>
      <c r="QSX76" s="350"/>
      <c r="QSY76" s="262"/>
      <c r="QSZ76" s="262"/>
      <c r="QTA76" s="262"/>
      <c r="QTB76" s="262"/>
      <c r="QTC76" s="262"/>
      <c r="QTD76" s="262"/>
      <c r="QTE76" s="262"/>
      <c r="QTF76" s="262"/>
      <c r="QTG76" s="262"/>
      <c r="QTH76" s="1740"/>
      <c r="QTI76" s="1740"/>
      <c r="QTJ76" s="1740"/>
      <c r="QTK76" s="349"/>
      <c r="QTL76" s="262"/>
      <c r="QTM76" s="262"/>
      <c r="QTN76" s="262"/>
      <c r="QTO76" s="350"/>
      <c r="QTP76" s="262"/>
      <c r="QTQ76" s="262"/>
      <c r="QTR76" s="262"/>
      <c r="QTS76" s="262"/>
      <c r="QTT76" s="262"/>
      <c r="QTU76" s="262"/>
      <c r="QTV76" s="262"/>
      <c r="QTW76" s="262"/>
      <c r="QTX76" s="262"/>
      <c r="QTY76" s="1740"/>
      <c r="QTZ76" s="1740"/>
      <c r="QUA76" s="1740"/>
      <c r="QUB76" s="349"/>
      <c r="QUC76" s="262"/>
      <c r="QUD76" s="262"/>
      <c r="QUE76" s="262"/>
      <c r="QUF76" s="350"/>
      <c r="QUG76" s="262"/>
      <c r="QUH76" s="262"/>
      <c r="QUI76" s="262"/>
      <c r="QUJ76" s="262"/>
      <c r="QUK76" s="262"/>
      <c r="QUL76" s="262"/>
      <c r="QUM76" s="262"/>
      <c r="QUN76" s="262"/>
      <c r="QUO76" s="262"/>
      <c r="QUP76" s="1740"/>
      <c r="QUQ76" s="1740"/>
      <c r="QUR76" s="1740"/>
      <c r="QUS76" s="349"/>
      <c r="QUT76" s="262"/>
      <c r="QUU76" s="262"/>
      <c r="QUV76" s="262"/>
      <c r="QUW76" s="350"/>
      <c r="QUX76" s="262"/>
      <c r="QUY76" s="262"/>
      <c r="QUZ76" s="262"/>
      <c r="QVA76" s="262"/>
      <c r="QVB76" s="262"/>
      <c r="QVC76" s="262"/>
      <c r="QVD76" s="262"/>
      <c r="QVE76" s="262"/>
      <c r="QVF76" s="262"/>
      <c r="QVG76" s="1740"/>
      <c r="QVH76" s="1740"/>
      <c r="QVI76" s="1740"/>
      <c r="QVJ76" s="349"/>
      <c r="QVK76" s="262"/>
      <c r="QVL76" s="262"/>
      <c r="QVM76" s="262"/>
      <c r="QVN76" s="350"/>
      <c r="QVO76" s="262"/>
      <c r="QVP76" s="262"/>
      <c r="QVQ76" s="262"/>
      <c r="QVR76" s="262"/>
      <c r="QVS76" s="262"/>
      <c r="QVT76" s="262"/>
      <c r="QVU76" s="262"/>
      <c r="QVV76" s="262"/>
      <c r="QVW76" s="262"/>
      <c r="QVX76" s="1740"/>
      <c r="QVY76" s="1740"/>
      <c r="QVZ76" s="1740"/>
      <c r="QWA76" s="349"/>
      <c r="QWB76" s="262"/>
      <c r="QWC76" s="262"/>
      <c r="QWD76" s="262"/>
      <c r="QWE76" s="350"/>
      <c r="QWF76" s="262"/>
      <c r="QWG76" s="262"/>
      <c r="QWH76" s="262"/>
      <c r="QWI76" s="262"/>
      <c r="QWJ76" s="262"/>
      <c r="QWK76" s="262"/>
      <c r="QWL76" s="262"/>
      <c r="QWM76" s="262"/>
      <c r="QWN76" s="262"/>
      <c r="QWO76" s="1740"/>
      <c r="QWP76" s="1740"/>
      <c r="QWQ76" s="1740"/>
      <c r="QWR76" s="349"/>
      <c r="QWS76" s="262"/>
      <c r="QWT76" s="262"/>
      <c r="QWU76" s="262"/>
      <c r="QWV76" s="350"/>
      <c r="QWW76" s="262"/>
      <c r="QWX76" s="262"/>
      <c r="QWY76" s="262"/>
      <c r="QWZ76" s="262"/>
      <c r="QXA76" s="262"/>
      <c r="QXB76" s="262"/>
      <c r="QXC76" s="262"/>
      <c r="QXD76" s="262"/>
      <c r="QXE76" s="262"/>
      <c r="QXF76" s="1740"/>
      <c r="QXG76" s="1740"/>
      <c r="QXH76" s="1740"/>
      <c r="QXI76" s="349"/>
      <c r="QXJ76" s="262"/>
      <c r="QXK76" s="262"/>
      <c r="QXL76" s="262"/>
      <c r="QXM76" s="350"/>
      <c r="QXN76" s="262"/>
      <c r="QXO76" s="262"/>
      <c r="QXP76" s="262"/>
      <c r="QXQ76" s="262"/>
      <c r="QXR76" s="262"/>
      <c r="QXS76" s="262"/>
      <c r="QXT76" s="262"/>
      <c r="QXU76" s="262"/>
      <c r="QXV76" s="262"/>
      <c r="QXW76" s="1740"/>
      <c r="QXX76" s="1740"/>
      <c r="QXY76" s="1740"/>
      <c r="QXZ76" s="349"/>
      <c r="QYA76" s="262"/>
      <c r="QYB76" s="262"/>
      <c r="QYC76" s="262"/>
      <c r="QYD76" s="350"/>
      <c r="QYE76" s="262"/>
      <c r="QYF76" s="262"/>
      <c r="QYG76" s="262"/>
      <c r="QYH76" s="262"/>
      <c r="QYI76" s="262"/>
      <c r="QYJ76" s="262"/>
      <c r="QYK76" s="262"/>
      <c r="QYL76" s="262"/>
      <c r="QYM76" s="262"/>
      <c r="QYN76" s="1740"/>
      <c r="QYO76" s="1740"/>
      <c r="QYP76" s="1740"/>
      <c r="QYQ76" s="349"/>
      <c r="QYR76" s="262"/>
      <c r="QYS76" s="262"/>
      <c r="QYT76" s="262"/>
      <c r="QYU76" s="350"/>
      <c r="QYV76" s="262"/>
      <c r="QYW76" s="262"/>
      <c r="QYX76" s="262"/>
      <c r="QYY76" s="262"/>
      <c r="QYZ76" s="262"/>
      <c r="QZA76" s="262"/>
      <c r="QZB76" s="262"/>
      <c r="QZC76" s="262"/>
      <c r="QZD76" s="262"/>
      <c r="QZE76" s="1740"/>
      <c r="QZF76" s="1740"/>
      <c r="QZG76" s="1740"/>
      <c r="QZH76" s="349"/>
      <c r="QZI76" s="262"/>
      <c r="QZJ76" s="262"/>
      <c r="QZK76" s="262"/>
      <c r="QZL76" s="350"/>
      <c r="QZM76" s="262"/>
      <c r="QZN76" s="262"/>
      <c r="QZO76" s="262"/>
      <c r="QZP76" s="262"/>
      <c r="QZQ76" s="262"/>
      <c r="QZR76" s="262"/>
      <c r="QZS76" s="262"/>
      <c r="QZT76" s="262"/>
      <c r="QZU76" s="262"/>
      <c r="QZV76" s="1740"/>
      <c r="QZW76" s="1740"/>
      <c r="QZX76" s="1740"/>
      <c r="QZY76" s="349"/>
      <c r="QZZ76" s="262"/>
      <c r="RAA76" s="262"/>
      <c r="RAB76" s="262"/>
      <c r="RAC76" s="350"/>
      <c r="RAD76" s="262"/>
      <c r="RAE76" s="262"/>
      <c r="RAF76" s="262"/>
      <c r="RAG76" s="262"/>
      <c r="RAH76" s="262"/>
      <c r="RAI76" s="262"/>
      <c r="RAJ76" s="262"/>
      <c r="RAK76" s="262"/>
      <c r="RAL76" s="262"/>
      <c r="RAM76" s="1740"/>
      <c r="RAN76" s="1740"/>
      <c r="RAO76" s="1740"/>
      <c r="RAP76" s="349"/>
      <c r="RAQ76" s="262"/>
      <c r="RAR76" s="262"/>
      <c r="RAS76" s="262"/>
      <c r="RAT76" s="350"/>
      <c r="RAU76" s="262"/>
      <c r="RAV76" s="262"/>
      <c r="RAW76" s="262"/>
      <c r="RAX76" s="262"/>
      <c r="RAY76" s="262"/>
      <c r="RAZ76" s="262"/>
      <c r="RBA76" s="262"/>
      <c r="RBB76" s="262"/>
      <c r="RBC76" s="262"/>
      <c r="RBD76" s="1740"/>
      <c r="RBE76" s="1740"/>
      <c r="RBF76" s="1740"/>
      <c r="RBG76" s="349"/>
      <c r="RBH76" s="262"/>
      <c r="RBI76" s="262"/>
      <c r="RBJ76" s="262"/>
      <c r="RBK76" s="350"/>
      <c r="RBL76" s="262"/>
      <c r="RBM76" s="262"/>
      <c r="RBN76" s="262"/>
      <c r="RBO76" s="262"/>
      <c r="RBP76" s="262"/>
      <c r="RBQ76" s="262"/>
      <c r="RBR76" s="262"/>
      <c r="RBS76" s="262"/>
      <c r="RBT76" s="262"/>
      <c r="RBU76" s="1740"/>
      <c r="RBV76" s="1740"/>
      <c r="RBW76" s="1740"/>
      <c r="RBX76" s="349"/>
      <c r="RBY76" s="262"/>
      <c r="RBZ76" s="262"/>
      <c r="RCA76" s="262"/>
      <c r="RCB76" s="350"/>
      <c r="RCC76" s="262"/>
      <c r="RCD76" s="262"/>
      <c r="RCE76" s="262"/>
      <c r="RCF76" s="262"/>
      <c r="RCG76" s="262"/>
      <c r="RCH76" s="262"/>
      <c r="RCI76" s="262"/>
      <c r="RCJ76" s="262"/>
      <c r="RCK76" s="262"/>
      <c r="RCL76" s="1740"/>
      <c r="RCM76" s="1740"/>
      <c r="RCN76" s="1740"/>
      <c r="RCO76" s="349"/>
      <c r="RCP76" s="262"/>
      <c r="RCQ76" s="262"/>
      <c r="RCR76" s="262"/>
      <c r="RCS76" s="350"/>
      <c r="RCT76" s="262"/>
      <c r="RCU76" s="262"/>
      <c r="RCV76" s="262"/>
      <c r="RCW76" s="262"/>
      <c r="RCX76" s="262"/>
      <c r="RCY76" s="262"/>
      <c r="RCZ76" s="262"/>
      <c r="RDA76" s="262"/>
      <c r="RDB76" s="262"/>
      <c r="RDC76" s="1740"/>
      <c r="RDD76" s="1740"/>
      <c r="RDE76" s="1740"/>
      <c r="RDF76" s="349"/>
      <c r="RDG76" s="262"/>
      <c r="RDH76" s="262"/>
      <c r="RDI76" s="262"/>
      <c r="RDJ76" s="350"/>
      <c r="RDK76" s="262"/>
      <c r="RDL76" s="262"/>
      <c r="RDM76" s="262"/>
      <c r="RDN76" s="262"/>
      <c r="RDO76" s="262"/>
      <c r="RDP76" s="262"/>
      <c r="RDQ76" s="262"/>
      <c r="RDR76" s="262"/>
      <c r="RDS76" s="262"/>
      <c r="RDT76" s="1740"/>
      <c r="RDU76" s="1740"/>
      <c r="RDV76" s="1740"/>
      <c r="RDW76" s="349"/>
      <c r="RDX76" s="262"/>
      <c r="RDY76" s="262"/>
      <c r="RDZ76" s="262"/>
      <c r="REA76" s="350"/>
      <c r="REB76" s="262"/>
      <c r="REC76" s="262"/>
      <c r="RED76" s="262"/>
      <c r="REE76" s="262"/>
      <c r="REF76" s="262"/>
      <c r="REG76" s="262"/>
      <c r="REH76" s="262"/>
      <c r="REI76" s="262"/>
      <c r="REJ76" s="262"/>
      <c r="REK76" s="1740"/>
      <c r="REL76" s="1740"/>
      <c r="REM76" s="1740"/>
      <c r="REN76" s="349"/>
      <c r="REO76" s="262"/>
      <c r="REP76" s="262"/>
      <c r="REQ76" s="262"/>
      <c r="RER76" s="350"/>
      <c r="RES76" s="262"/>
      <c r="RET76" s="262"/>
      <c r="REU76" s="262"/>
      <c r="REV76" s="262"/>
      <c r="REW76" s="262"/>
      <c r="REX76" s="262"/>
      <c r="REY76" s="262"/>
      <c r="REZ76" s="262"/>
      <c r="RFA76" s="262"/>
      <c r="RFB76" s="1740"/>
      <c r="RFC76" s="1740"/>
      <c r="RFD76" s="1740"/>
      <c r="RFE76" s="349"/>
      <c r="RFF76" s="262"/>
      <c r="RFG76" s="262"/>
      <c r="RFH76" s="262"/>
      <c r="RFI76" s="350"/>
      <c r="RFJ76" s="262"/>
      <c r="RFK76" s="262"/>
      <c r="RFL76" s="262"/>
      <c r="RFM76" s="262"/>
      <c r="RFN76" s="262"/>
      <c r="RFO76" s="262"/>
      <c r="RFP76" s="262"/>
      <c r="RFQ76" s="262"/>
      <c r="RFR76" s="262"/>
      <c r="RFS76" s="1740"/>
      <c r="RFT76" s="1740"/>
      <c r="RFU76" s="1740"/>
      <c r="RFV76" s="349"/>
      <c r="RFW76" s="262"/>
      <c r="RFX76" s="262"/>
      <c r="RFY76" s="262"/>
      <c r="RFZ76" s="350"/>
      <c r="RGA76" s="262"/>
      <c r="RGB76" s="262"/>
      <c r="RGC76" s="262"/>
      <c r="RGD76" s="262"/>
      <c r="RGE76" s="262"/>
      <c r="RGF76" s="262"/>
      <c r="RGG76" s="262"/>
      <c r="RGH76" s="262"/>
      <c r="RGI76" s="262"/>
      <c r="RGJ76" s="1740"/>
      <c r="RGK76" s="1740"/>
      <c r="RGL76" s="1740"/>
      <c r="RGM76" s="349"/>
      <c r="RGN76" s="262"/>
      <c r="RGO76" s="262"/>
      <c r="RGP76" s="262"/>
      <c r="RGQ76" s="350"/>
      <c r="RGR76" s="262"/>
      <c r="RGS76" s="262"/>
      <c r="RGT76" s="262"/>
      <c r="RGU76" s="262"/>
      <c r="RGV76" s="262"/>
      <c r="RGW76" s="262"/>
      <c r="RGX76" s="262"/>
      <c r="RGY76" s="262"/>
      <c r="RGZ76" s="262"/>
      <c r="RHA76" s="1740"/>
      <c r="RHB76" s="1740"/>
      <c r="RHC76" s="1740"/>
      <c r="RHD76" s="349"/>
      <c r="RHE76" s="262"/>
      <c r="RHF76" s="262"/>
      <c r="RHG76" s="262"/>
      <c r="RHH76" s="350"/>
      <c r="RHI76" s="262"/>
      <c r="RHJ76" s="262"/>
      <c r="RHK76" s="262"/>
      <c r="RHL76" s="262"/>
      <c r="RHM76" s="262"/>
      <c r="RHN76" s="262"/>
      <c r="RHO76" s="262"/>
      <c r="RHP76" s="262"/>
      <c r="RHQ76" s="262"/>
      <c r="RHR76" s="1740"/>
      <c r="RHS76" s="1740"/>
      <c r="RHT76" s="1740"/>
      <c r="RHU76" s="349"/>
      <c r="RHV76" s="262"/>
      <c r="RHW76" s="262"/>
      <c r="RHX76" s="262"/>
      <c r="RHY76" s="350"/>
      <c r="RHZ76" s="262"/>
      <c r="RIA76" s="262"/>
      <c r="RIB76" s="262"/>
      <c r="RIC76" s="262"/>
      <c r="RID76" s="262"/>
      <c r="RIE76" s="262"/>
      <c r="RIF76" s="262"/>
      <c r="RIG76" s="262"/>
      <c r="RIH76" s="262"/>
      <c r="RII76" s="1740"/>
      <c r="RIJ76" s="1740"/>
      <c r="RIK76" s="1740"/>
      <c r="RIL76" s="349"/>
      <c r="RIM76" s="262"/>
      <c r="RIN76" s="262"/>
      <c r="RIO76" s="262"/>
      <c r="RIP76" s="350"/>
      <c r="RIQ76" s="262"/>
      <c r="RIR76" s="262"/>
      <c r="RIS76" s="262"/>
      <c r="RIT76" s="262"/>
      <c r="RIU76" s="262"/>
      <c r="RIV76" s="262"/>
      <c r="RIW76" s="262"/>
      <c r="RIX76" s="262"/>
      <c r="RIY76" s="262"/>
      <c r="RIZ76" s="1740"/>
      <c r="RJA76" s="1740"/>
      <c r="RJB76" s="1740"/>
      <c r="RJC76" s="349"/>
      <c r="RJD76" s="262"/>
      <c r="RJE76" s="262"/>
      <c r="RJF76" s="262"/>
      <c r="RJG76" s="350"/>
      <c r="RJH76" s="262"/>
      <c r="RJI76" s="262"/>
      <c r="RJJ76" s="262"/>
      <c r="RJK76" s="262"/>
      <c r="RJL76" s="262"/>
      <c r="RJM76" s="262"/>
      <c r="RJN76" s="262"/>
      <c r="RJO76" s="262"/>
      <c r="RJP76" s="262"/>
      <c r="RJQ76" s="1740"/>
      <c r="RJR76" s="1740"/>
      <c r="RJS76" s="1740"/>
      <c r="RJT76" s="349"/>
      <c r="RJU76" s="262"/>
      <c r="RJV76" s="262"/>
      <c r="RJW76" s="262"/>
      <c r="RJX76" s="350"/>
      <c r="RJY76" s="262"/>
      <c r="RJZ76" s="262"/>
      <c r="RKA76" s="262"/>
      <c r="RKB76" s="262"/>
      <c r="RKC76" s="262"/>
      <c r="RKD76" s="262"/>
      <c r="RKE76" s="262"/>
      <c r="RKF76" s="262"/>
      <c r="RKG76" s="262"/>
      <c r="RKH76" s="1740"/>
      <c r="RKI76" s="1740"/>
      <c r="RKJ76" s="1740"/>
      <c r="RKK76" s="349"/>
      <c r="RKL76" s="262"/>
      <c r="RKM76" s="262"/>
      <c r="RKN76" s="262"/>
      <c r="RKO76" s="350"/>
      <c r="RKP76" s="262"/>
      <c r="RKQ76" s="262"/>
      <c r="RKR76" s="262"/>
      <c r="RKS76" s="262"/>
      <c r="RKT76" s="262"/>
      <c r="RKU76" s="262"/>
      <c r="RKV76" s="262"/>
      <c r="RKW76" s="262"/>
      <c r="RKX76" s="262"/>
      <c r="RKY76" s="1740"/>
      <c r="RKZ76" s="1740"/>
      <c r="RLA76" s="1740"/>
      <c r="RLB76" s="349"/>
      <c r="RLC76" s="262"/>
      <c r="RLD76" s="262"/>
      <c r="RLE76" s="262"/>
      <c r="RLF76" s="350"/>
      <c r="RLG76" s="262"/>
      <c r="RLH76" s="262"/>
      <c r="RLI76" s="262"/>
      <c r="RLJ76" s="262"/>
      <c r="RLK76" s="262"/>
      <c r="RLL76" s="262"/>
      <c r="RLM76" s="262"/>
      <c r="RLN76" s="262"/>
      <c r="RLO76" s="262"/>
      <c r="RLP76" s="1740"/>
      <c r="RLQ76" s="1740"/>
      <c r="RLR76" s="1740"/>
      <c r="RLS76" s="349"/>
      <c r="RLT76" s="262"/>
      <c r="RLU76" s="262"/>
      <c r="RLV76" s="262"/>
      <c r="RLW76" s="350"/>
      <c r="RLX76" s="262"/>
      <c r="RLY76" s="262"/>
      <c r="RLZ76" s="262"/>
      <c r="RMA76" s="262"/>
      <c r="RMB76" s="262"/>
      <c r="RMC76" s="262"/>
      <c r="RMD76" s="262"/>
      <c r="RME76" s="262"/>
      <c r="RMF76" s="262"/>
      <c r="RMG76" s="1740"/>
      <c r="RMH76" s="1740"/>
      <c r="RMI76" s="1740"/>
      <c r="RMJ76" s="349"/>
      <c r="RMK76" s="262"/>
      <c r="RML76" s="262"/>
      <c r="RMM76" s="262"/>
      <c r="RMN76" s="350"/>
      <c r="RMO76" s="262"/>
      <c r="RMP76" s="262"/>
      <c r="RMQ76" s="262"/>
      <c r="RMR76" s="262"/>
      <c r="RMS76" s="262"/>
      <c r="RMT76" s="262"/>
      <c r="RMU76" s="262"/>
      <c r="RMV76" s="262"/>
      <c r="RMW76" s="262"/>
      <c r="RMX76" s="1740"/>
      <c r="RMY76" s="1740"/>
      <c r="RMZ76" s="1740"/>
      <c r="RNA76" s="349"/>
      <c r="RNB76" s="262"/>
      <c r="RNC76" s="262"/>
      <c r="RND76" s="262"/>
      <c r="RNE76" s="350"/>
      <c r="RNF76" s="262"/>
      <c r="RNG76" s="262"/>
      <c r="RNH76" s="262"/>
      <c r="RNI76" s="262"/>
      <c r="RNJ76" s="262"/>
      <c r="RNK76" s="262"/>
      <c r="RNL76" s="262"/>
      <c r="RNM76" s="262"/>
      <c r="RNN76" s="262"/>
      <c r="RNO76" s="1740"/>
      <c r="RNP76" s="1740"/>
      <c r="RNQ76" s="1740"/>
      <c r="RNR76" s="349"/>
      <c r="RNS76" s="262"/>
      <c r="RNT76" s="262"/>
      <c r="RNU76" s="262"/>
      <c r="RNV76" s="350"/>
      <c r="RNW76" s="262"/>
      <c r="RNX76" s="262"/>
      <c r="RNY76" s="262"/>
      <c r="RNZ76" s="262"/>
      <c r="ROA76" s="262"/>
      <c r="ROB76" s="262"/>
      <c r="ROC76" s="262"/>
      <c r="ROD76" s="262"/>
      <c r="ROE76" s="262"/>
      <c r="ROF76" s="1740"/>
      <c r="ROG76" s="1740"/>
      <c r="ROH76" s="1740"/>
      <c r="ROI76" s="349"/>
      <c r="ROJ76" s="262"/>
      <c r="ROK76" s="262"/>
      <c r="ROL76" s="262"/>
      <c r="ROM76" s="350"/>
      <c r="RON76" s="262"/>
      <c r="ROO76" s="262"/>
      <c r="ROP76" s="262"/>
      <c r="ROQ76" s="262"/>
      <c r="ROR76" s="262"/>
      <c r="ROS76" s="262"/>
      <c r="ROT76" s="262"/>
      <c r="ROU76" s="262"/>
      <c r="ROV76" s="262"/>
      <c r="ROW76" s="1740"/>
      <c r="ROX76" s="1740"/>
      <c r="ROY76" s="1740"/>
      <c r="ROZ76" s="349"/>
      <c r="RPA76" s="262"/>
      <c r="RPB76" s="262"/>
      <c r="RPC76" s="262"/>
      <c r="RPD76" s="350"/>
      <c r="RPE76" s="262"/>
      <c r="RPF76" s="262"/>
      <c r="RPG76" s="262"/>
      <c r="RPH76" s="262"/>
      <c r="RPI76" s="262"/>
      <c r="RPJ76" s="262"/>
      <c r="RPK76" s="262"/>
      <c r="RPL76" s="262"/>
      <c r="RPM76" s="262"/>
      <c r="RPN76" s="1740"/>
      <c r="RPO76" s="1740"/>
      <c r="RPP76" s="1740"/>
      <c r="RPQ76" s="349"/>
      <c r="RPR76" s="262"/>
      <c r="RPS76" s="262"/>
      <c r="RPT76" s="262"/>
      <c r="RPU76" s="350"/>
      <c r="RPV76" s="262"/>
      <c r="RPW76" s="262"/>
      <c r="RPX76" s="262"/>
      <c r="RPY76" s="262"/>
      <c r="RPZ76" s="262"/>
      <c r="RQA76" s="262"/>
      <c r="RQB76" s="262"/>
      <c r="RQC76" s="262"/>
      <c r="RQD76" s="262"/>
      <c r="RQE76" s="1740"/>
      <c r="RQF76" s="1740"/>
      <c r="RQG76" s="1740"/>
      <c r="RQH76" s="349"/>
      <c r="RQI76" s="262"/>
      <c r="RQJ76" s="262"/>
      <c r="RQK76" s="262"/>
      <c r="RQL76" s="350"/>
      <c r="RQM76" s="262"/>
      <c r="RQN76" s="262"/>
      <c r="RQO76" s="262"/>
      <c r="RQP76" s="262"/>
      <c r="RQQ76" s="262"/>
      <c r="RQR76" s="262"/>
      <c r="RQS76" s="262"/>
      <c r="RQT76" s="262"/>
      <c r="RQU76" s="262"/>
      <c r="RQV76" s="1740"/>
      <c r="RQW76" s="1740"/>
      <c r="RQX76" s="1740"/>
      <c r="RQY76" s="349"/>
      <c r="RQZ76" s="262"/>
      <c r="RRA76" s="262"/>
      <c r="RRB76" s="262"/>
      <c r="RRC76" s="350"/>
      <c r="RRD76" s="262"/>
      <c r="RRE76" s="262"/>
      <c r="RRF76" s="262"/>
      <c r="RRG76" s="262"/>
      <c r="RRH76" s="262"/>
      <c r="RRI76" s="262"/>
      <c r="RRJ76" s="262"/>
      <c r="RRK76" s="262"/>
      <c r="RRL76" s="262"/>
      <c r="RRM76" s="1740"/>
      <c r="RRN76" s="1740"/>
      <c r="RRO76" s="1740"/>
      <c r="RRP76" s="349"/>
      <c r="RRQ76" s="262"/>
      <c r="RRR76" s="262"/>
      <c r="RRS76" s="262"/>
      <c r="RRT76" s="350"/>
      <c r="RRU76" s="262"/>
      <c r="RRV76" s="262"/>
      <c r="RRW76" s="262"/>
      <c r="RRX76" s="262"/>
      <c r="RRY76" s="262"/>
      <c r="RRZ76" s="262"/>
      <c r="RSA76" s="262"/>
      <c r="RSB76" s="262"/>
      <c r="RSC76" s="262"/>
      <c r="RSD76" s="1740"/>
      <c r="RSE76" s="1740"/>
      <c r="RSF76" s="1740"/>
      <c r="RSG76" s="349"/>
      <c r="RSH76" s="262"/>
      <c r="RSI76" s="262"/>
      <c r="RSJ76" s="262"/>
      <c r="RSK76" s="350"/>
      <c r="RSL76" s="262"/>
      <c r="RSM76" s="262"/>
      <c r="RSN76" s="262"/>
      <c r="RSO76" s="262"/>
      <c r="RSP76" s="262"/>
      <c r="RSQ76" s="262"/>
      <c r="RSR76" s="262"/>
      <c r="RSS76" s="262"/>
      <c r="RST76" s="262"/>
      <c r="RSU76" s="1740"/>
      <c r="RSV76" s="1740"/>
      <c r="RSW76" s="1740"/>
      <c r="RSX76" s="349"/>
      <c r="RSY76" s="262"/>
      <c r="RSZ76" s="262"/>
      <c r="RTA76" s="262"/>
      <c r="RTB76" s="350"/>
      <c r="RTC76" s="262"/>
      <c r="RTD76" s="262"/>
      <c r="RTE76" s="262"/>
      <c r="RTF76" s="262"/>
      <c r="RTG76" s="262"/>
      <c r="RTH76" s="262"/>
      <c r="RTI76" s="262"/>
      <c r="RTJ76" s="262"/>
      <c r="RTK76" s="262"/>
      <c r="RTL76" s="1740"/>
      <c r="RTM76" s="1740"/>
      <c r="RTN76" s="1740"/>
      <c r="RTO76" s="349"/>
      <c r="RTP76" s="262"/>
      <c r="RTQ76" s="262"/>
      <c r="RTR76" s="262"/>
      <c r="RTS76" s="350"/>
      <c r="RTT76" s="262"/>
      <c r="RTU76" s="262"/>
      <c r="RTV76" s="262"/>
      <c r="RTW76" s="262"/>
      <c r="RTX76" s="262"/>
      <c r="RTY76" s="262"/>
      <c r="RTZ76" s="262"/>
      <c r="RUA76" s="262"/>
      <c r="RUB76" s="262"/>
      <c r="RUC76" s="1740"/>
      <c r="RUD76" s="1740"/>
      <c r="RUE76" s="1740"/>
      <c r="RUF76" s="349"/>
      <c r="RUG76" s="262"/>
      <c r="RUH76" s="262"/>
      <c r="RUI76" s="262"/>
      <c r="RUJ76" s="350"/>
      <c r="RUK76" s="262"/>
      <c r="RUL76" s="262"/>
      <c r="RUM76" s="262"/>
      <c r="RUN76" s="262"/>
      <c r="RUO76" s="262"/>
      <c r="RUP76" s="262"/>
      <c r="RUQ76" s="262"/>
      <c r="RUR76" s="262"/>
      <c r="RUS76" s="262"/>
      <c r="RUT76" s="1740"/>
      <c r="RUU76" s="1740"/>
      <c r="RUV76" s="1740"/>
      <c r="RUW76" s="349"/>
      <c r="RUX76" s="262"/>
      <c r="RUY76" s="262"/>
      <c r="RUZ76" s="262"/>
      <c r="RVA76" s="350"/>
      <c r="RVB76" s="262"/>
      <c r="RVC76" s="262"/>
      <c r="RVD76" s="262"/>
      <c r="RVE76" s="262"/>
      <c r="RVF76" s="262"/>
      <c r="RVG76" s="262"/>
      <c r="RVH76" s="262"/>
      <c r="RVI76" s="262"/>
      <c r="RVJ76" s="262"/>
      <c r="RVK76" s="1740"/>
      <c r="RVL76" s="1740"/>
      <c r="RVM76" s="1740"/>
      <c r="RVN76" s="349"/>
      <c r="RVO76" s="262"/>
      <c r="RVP76" s="262"/>
      <c r="RVQ76" s="262"/>
      <c r="RVR76" s="350"/>
      <c r="RVS76" s="262"/>
      <c r="RVT76" s="262"/>
      <c r="RVU76" s="262"/>
      <c r="RVV76" s="262"/>
      <c r="RVW76" s="262"/>
      <c r="RVX76" s="262"/>
      <c r="RVY76" s="262"/>
      <c r="RVZ76" s="262"/>
      <c r="RWA76" s="262"/>
      <c r="RWB76" s="1740"/>
      <c r="RWC76" s="1740"/>
      <c r="RWD76" s="1740"/>
      <c r="RWE76" s="349"/>
      <c r="RWF76" s="262"/>
      <c r="RWG76" s="262"/>
      <c r="RWH76" s="262"/>
      <c r="RWI76" s="350"/>
      <c r="RWJ76" s="262"/>
      <c r="RWK76" s="262"/>
      <c r="RWL76" s="262"/>
      <c r="RWM76" s="262"/>
      <c r="RWN76" s="262"/>
      <c r="RWO76" s="262"/>
      <c r="RWP76" s="262"/>
      <c r="RWQ76" s="262"/>
      <c r="RWR76" s="262"/>
      <c r="RWS76" s="1740"/>
      <c r="RWT76" s="1740"/>
      <c r="RWU76" s="1740"/>
      <c r="RWV76" s="349"/>
      <c r="RWW76" s="262"/>
      <c r="RWX76" s="262"/>
      <c r="RWY76" s="262"/>
      <c r="RWZ76" s="350"/>
      <c r="RXA76" s="262"/>
      <c r="RXB76" s="262"/>
      <c r="RXC76" s="262"/>
      <c r="RXD76" s="262"/>
      <c r="RXE76" s="262"/>
      <c r="RXF76" s="262"/>
      <c r="RXG76" s="262"/>
      <c r="RXH76" s="262"/>
      <c r="RXI76" s="262"/>
      <c r="RXJ76" s="1740"/>
      <c r="RXK76" s="1740"/>
      <c r="RXL76" s="1740"/>
      <c r="RXM76" s="349"/>
      <c r="RXN76" s="262"/>
      <c r="RXO76" s="262"/>
      <c r="RXP76" s="262"/>
      <c r="RXQ76" s="350"/>
      <c r="RXR76" s="262"/>
      <c r="RXS76" s="262"/>
      <c r="RXT76" s="262"/>
      <c r="RXU76" s="262"/>
      <c r="RXV76" s="262"/>
      <c r="RXW76" s="262"/>
      <c r="RXX76" s="262"/>
      <c r="RXY76" s="262"/>
      <c r="RXZ76" s="262"/>
      <c r="RYA76" s="1740"/>
      <c r="RYB76" s="1740"/>
      <c r="RYC76" s="1740"/>
      <c r="RYD76" s="349"/>
      <c r="RYE76" s="262"/>
      <c r="RYF76" s="262"/>
      <c r="RYG76" s="262"/>
      <c r="RYH76" s="350"/>
      <c r="RYI76" s="262"/>
      <c r="RYJ76" s="262"/>
      <c r="RYK76" s="262"/>
      <c r="RYL76" s="262"/>
      <c r="RYM76" s="262"/>
      <c r="RYN76" s="262"/>
      <c r="RYO76" s="262"/>
      <c r="RYP76" s="262"/>
      <c r="RYQ76" s="262"/>
      <c r="RYR76" s="1740"/>
      <c r="RYS76" s="1740"/>
      <c r="RYT76" s="1740"/>
      <c r="RYU76" s="349"/>
      <c r="RYV76" s="262"/>
      <c r="RYW76" s="262"/>
      <c r="RYX76" s="262"/>
      <c r="RYY76" s="350"/>
      <c r="RYZ76" s="262"/>
      <c r="RZA76" s="262"/>
      <c r="RZB76" s="262"/>
      <c r="RZC76" s="262"/>
      <c r="RZD76" s="262"/>
      <c r="RZE76" s="262"/>
      <c r="RZF76" s="262"/>
      <c r="RZG76" s="262"/>
      <c r="RZH76" s="262"/>
      <c r="RZI76" s="1740"/>
      <c r="RZJ76" s="1740"/>
      <c r="RZK76" s="1740"/>
      <c r="RZL76" s="349"/>
      <c r="RZM76" s="262"/>
      <c r="RZN76" s="262"/>
      <c r="RZO76" s="262"/>
      <c r="RZP76" s="350"/>
      <c r="RZQ76" s="262"/>
      <c r="RZR76" s="262"/>
      <c r="RZS76" s="262"/>
      <c r="RZT76" s="262"/>
      <c r="RZU76" s="262"/>
      <c r="RZV76" s="262"/>
      <c r="RZW76" s="262"/>
      <c r="RZX76" s="262"/>
      <c r="RZY76" s="262"/>
      <c r="RZZ76" s="1740"/>
      <c r="SAA76" s="1740"/>
      <c r="SAB76" s="1740"/>
      <c r="SAC76" s="349"/>
      <c r="SAD76" s="262"/>
      <c r="SAE76" s="262"/>
      <c r="SAF76" s="262"/>
      <c r="SAG76" s="350"/>
      <c r="SAH76" s="262"/>
      <c r="SAI76" s="262"/>
      <c r="SAJ76" s="262"/>
      <c r="SAK76" s="262"/>
      <c r="SAL76" s="262"/>
      <c r="SAM76" s="262"/>
      <c r="SAN76" s="262"/>
      <c r="SAO76" s="262"/>
      <c r="SAP76" s="262"/>
      <c r="SAQ76" s="1740"/>
      <c r="SAR76" s="1740"/>
      <c r="SAS76" s="1740"/>
      <c r="SAT76" s="349"/>
      <c r="SAU76" s="262"/>
      <c r="SAV76" s="262"/>
      <c r="SAW76" s="262"/>
      <c r="SAX76" s="350"/>
      <c r="SAY76" s="262"/>
      <c r="SAZ76" s="262"/>
      <c r="SBA76" s="262"/>
      <c r="SBB76" s="262"/>
      <c r="SBC76" s="262"/>
      <c r="SBD76" s="262"/>
      <c r="SBE76" s="262"/>
      <c r="SBF76" s="262"/>
      <c r="SBG76" s="262"/>
      <c r="SBH76" s="1740"/>
      <c r="SBI76" s="1740"/>
      <c r="SBJ76" s="1740"/>
      <c r="SBK76" s="349"/>
      <c r="SBL76" s="262"/>
      <c r="SBM76" s="262"/>
      <c r="SBN76" s="262"/>
      <c r="SBO76" s="350"/>
      <c r="SBP76" s="262"/>
      <c r="SBQ76" s="262"/>
      <c r="SBR76" s="262"/>
      <c r="SBS76" s="262"/>
      <c r="SBT76" s="262"/>
      <c r="SBU76" s="262"/>
      <c r="SBV76" s="262"/>
      <c r="SBW76" s="262"/>
      <c r="SBX76" s="262"/>
      <c r="SBY76" s="1740"/>
      <c r="SBZ76" s="1740"/>
      <c r="SCA76" s="1740"/>
      <c r="SCB76" s="349"/>
      <c r="SCC76" s="262"/>
      <c r="SCD76" s="262"/>
      <c r="SCE76" s="262"/>
      <c r="SCF76" s="350"/>
      <c r="SCG76" s="262"/>
      <c r="SCH76" s="262"/>
      <c r="SCI76" s="262"/>
      <c r="SCJ76" s="262"/>
      <c r="SCK76" s="262"/>
      <c r="SCL76" s="262"/>
      <c r="SCM76" s="262"/>
      <c r="SCN76" s="262"/>
      <c r="SCO76" s="262"/>
      <c r="SCP76" s="1740"/>
      <c r="SCQ76" s="1740"/>
      <c r="SCR76" s="1740"/>
      <c r="SCS76" s="349"/>
      <c r="SCT76" s="262"/>
      <c r="SCU76" s="262"/>
      <c r="SCV76" s="262"/>
      <c r="SCW76" s="350"/>
      <c r="SCX76" s="262"/>
      <c r="SCY76" s="262"/>
      <c r="SCZ76" s="262"/>
      <c r="SDA76" s="262"/>
      <c r="SDB76" s="262"/>
      <c r="SDC76" s="262"/>
      <c r="SDD76" s="262"/>
      <c r="SDE76" s="262"/>
      <c r="SDF76" s="262"/>
      <c r="SDG76" s="1740"/>
      <c r="SDH76" s="1740"/>
      <c r="SDI76" s="1740"/>
      <c r="SDJ76" s="349"/>
      <c r="SDK76" s="262"/>
      <c r="SDL76" s="262"/>
      <c r="SDM76" s="262"/>
      <c r="SDN76" s="350"/>
      <c r="SDO76" s="262"/>
      <c r="SDP76" s="262"/>
      <c r="SDQ76" s="262"/>
      <c r="SDR76" s="262"/>
      <c r="SDS76" s="262"/>
      <c r="SDT76" s="262"/>
      <c r="SDU76" s="262"/>
      <c r="SDV76" s="262"/>
      <c r="SDW76" s="262"/>
      <c r="SDX76" s="1740"/>
      <c r="SDY76" s="1740"/>
      <c r="SDZ76" s="1740"/>
      <c r="SEA76" s="349"/>
      <c r="SEB76" s="262"/>
      <c r="SEC76" s="262"/>
      <c r="SED76" s="262"/>
      <c r="SEE76" s="350"/>
      <c r="SEF76" s="262"/>
      <c r="SEG76" s="262"/>
      <c r="SEH76" s="262"/>
      <c r="SEI76" s="262"/>
      <c r="SEJ76" s="262"/>
      <c r="SEK76" s="262"/>
      <c r="SEL76" s="262"/>
      <c r="SEM76" s="262"/>
      <c r="SEN76" s="262"/>
      <c r="SEO76" s="1740"/>
      <c r="SEP76" s="1740"/>
      <c r="SEQ76" s="1740"/>
      <c r="SER76" s="349"/>
      <c r="SES76" s="262"/>
      <c r="SET76" s="262"/>
      <c r="SEU76" s="262"/>
      <c r="SEV76" s="350"/>
      <c r="SEW76" s="262"/>
      <c r="SEX76" s="262"/>
      <c r="SEY76" s="262"/>
      <c r="SEZ76" s="262"/>
      <c r="SFA76" s="262"/>
      <c r="SFB76" s="262"/>
      <c r="SFC76" s="262"/>
      <c r="SFD76" s="262"/>
      <c r="SFE76" s="262"/>
      <c r="SFF76" s="1740"/>
      <c r="SFG76" s="1740"/>
      <c r="SFH76" s="1740"/>
      <c r="SFI76" s="349"/>
      <c r="SFJ76" s="262"/>
      <c r="SFK76" s="262"/>
      <c r="SFL76" s="262"/>
      <c r="SFM76" s="350"/>
      <c r="SFN76" s="262"/>
      <c r="SFO76" s="262"/>
      <c r="SFP76" s="262"/>
      <c r="SFQ76" s="262"/>
      <c r="SFR76" s="262"/>
      <c r="SFS76" s="262"/>
      <c r="SFT76" s="262"/>
      <c r="SFU76" s="262"/>
      <c r="SFV76" s="262"/>
      <c r="SFW76" s="1740"/>
      <c r="SFX76" s="1740"/>
      <c r="SFY76" s="1740"/>
      <c r="SFZ76" s="349"/>
      <c r="SGA76" s="262"/>
      <c r="SGB76" s="262"/>
      <c r="SGC76" s="262"/>
      <c r="SGD76" s="350"/>
      <c r="SGE76" s="262"/>
      <c r="SGF76" s="262"/>
      <c r="SGG76" s="262"/>
      <c r="SGH76" s="262"/>
      <c r="SGI76" s="262"/>
      <c r="SGJ76" s="262"/>
      <c r="SGK76" s="262"/>
      <c r="SGL76" s="262"/>
      <c r="SGM76" s="262"/>
      <c r="SGN76" s="1740"/>
      <c r="SGO76" s="1740"/>
      <c r="SGP76" s="1740"/>
      <c r="SGQ76" s="349"/>
      <c r="SGR76" s="262"/>
      <c r="SGS76" s="262"/>
      <c r="SGT76" s="262"/>
      <c r="SGU76" s="350"/>
      <c r="SGV76" s="262"/>
      <c r="SGW76" s="262"/>
      <c r="SGX76" s="262"/>
      <c r="SGY76" s="262"/>
      <c r="SGZ76" s="262"/>
      <c r="SHA76" s="262"/>
      <c r="SHB76" s="262"/>
      <c r="SHC76" s="262"/>
      <c r="SHD76" s="262"/>
      <c r="SHE76" s="1740"/>
      <c r="SHF76" s="1740"/>
      <c r="SHG76" s="1740"/>
      <c r="SHH76" s="349"/>
      <c r="SHI76" s="262"/>
      <c r="SHJ76" s="262"/>
      <c r="SHK76" s="262"/>
      <c r="SHL76" s="350"/>
      <c r="SHM76" s="262"/>
      <c r="SHN76" s="262"/>
      <c r="SHO76" s="262"/>
      <c r="SHP76" s="262"/>
      <c r="SHQ76" s="262"/>
      <c r="SHR76" s="262"/>
      <c r="SHS76" s="262"/>
      <c r="SHT76" s="262"/>
      <c r="SHU76" s="262"/>
      <c r="SHV76" s="1740"/>
      <c r="SHW76" s="1740"/>
      <c r="SHX76" s="1740"/>
      <c r="SHY76" s="349"/>
      <c r="SHZ76" s="262"/>
      <c r="SIA76" s="262"/>
      <c r="SIB76" s="262"/>
      <c r="SIC76" s="350"/>
      <c r="SID76" s="262"/>
      <c r="SIE76" s="262"/>
      <c r="SIF76" s="262"/>
      <c r="SIG76" s="262"/>
      <c r="SIH76" s="262"/>
      <c r="SII76" s="262"/>
      <c r="SIJ76" s="262"/>
      <c r="SIK76" s="262"/>
      <c r="SIL76" s="262"/>
      <c r="SIM76" s="1740"/>
      <c r="SIN76" s="1740"/>
      <c r="SIO76" s="1740"/>
      <c r="SIP76" s="349"/>
      <c r="SIQ76" s="262"/>
      <c r="SIR76" s="262"/>
      <c r="SIS76" s="262"/>
      <c r="SIT76" s="350"/>
      <c r="SIU76" s="262"/>
      <c r="SIV76" s="262"/>
      <c r="SIW76" s="262"/>
      <c r="SIX76" s="262"/>
      <c r="SIY76" s="262"/>
      <c r="SIZ76" s="262"/>
      <c r="SJA76" s="262"/>
      <c r="SJB76" s="262"/>
      <c r="SJC76" s="262"/>
      <c r="SJD76" s="1740"/>
      <c r="SJE76" s="1740"/>
      <c r="SJF76" s="1740"/>
      <c r="SJG76" s="349"/>
      <c r="SJH76" s="262"/>
      <c r="SJI76" s="262"/>
      <c r="SJJ76" s="262"/>
      <c r="SJK76" s="350"/>
      <c r="SJL76" s="262"/>
      <c r="SJM76" s="262"/>
      <c r="SJN76" s="262"/>
      <c r="SJO76" s="262"/>
      <c r="SJP76" s="262"/>
      <c r="SJQ76" s="262"/>
      <c r="SJR76" s="262"/>
      <c r="SJS76" s="262"/>
      <c r="SJT76" s="262"/>
      <c r="SJU76" s="1740"/>
      <c r="SJV76" s="1740"/>
      <c r="SJW76" s="1740"/>
      <c r="SJX76" s="349"/>
      <c r="SJY76" s="262"/>
      <c r="SJZ76" s="262"/>
      <c r="SKA76" s="262"/>
      <c r="SKB76" s="350"/>
      <c r="SKC76" s="262"/>
      <c r="SKD76" s="262"/>
      <c r="SKE76" s="262"/>
      <c r="SKF76" s="262"/>
      <c r="SKG76" s="262"/>
      <c r="SKH76" s="262"/>
      <c r="SKI76" s="262"/>
      <c r="SKJ76" s="262"/>
      <c r="SKK76" s="262"/>
      <c r="SKL76" s="1740"/>
      <c r="SKM76" s="1740"/>
      <c r="SKN76" s="1740"/>
      <c r="SKO76" s="349"/>
      <c r="SKP76" s="262"/>
      <c r="SKQ76" s="262"/>
      <c r="SKR76" s="262"/>
      <c r="SKS76" s="350"/>
      <c r="SKT76" s="262"/>
      <c r="SKU76" s="262"/>
      <c r="SKV76" s="262"/>
      <c r="SKW76" s="262"/>
      <c r="SKX76" s="262"/>
      <c r="SKY76" s="262"/>
      <c r="SKZ76" s="262"/>
      <c r="SLA76" s="262"/>
      <c r="SLB76" s="262"/>
      <c r="SLC76" s="1740"/>
      <c r="SLD76" s="1740"/>
      <c r="SLE76" s="1740"/>
      <c r="SLF76" s="349"/>
      <c r="SLG76" s="262"/>
      <c r="SLH76" s="262"/>
      <c r="SLI76" s="262"/>
      <c r="SLJ76" s="350"/>
      <c r="SLK76" s="262"/>
      <c r="SLL76" s="262"/>
      <c r="SLM76" s="262"/>
      <c r="SLN76" s="262"/>
      <c r="SLO76" s="262"/>
      <c r="SLP76" s="262"/>
      <c r="SLQ76" s="262"/>
      <c r="SLR76" s="262"/>
      <c r="SLS76" s="262"/>
      <c r="SLT76" s="1740"/>
      <c r="SLU76" s="1740"/>
      <c r="SLV76" s="1740"/>
      <c r="SLW76" s="349"/>
      <c r="SLX76" s="262"/>
      <c r="SLY76" s="262"/>
      <c r="SLZ76" s="262"/>
      <c r="SMA76" s="350"/>
      <c r="SMB76" s="262"/>
      <c r="SMC76" s="262"/>
      <c r="SMD76" s="262"/>
      <c r="SME76" s="262"/>
      <c r="SMF76" s="262"/>
      <c r="SMG76" s="262"/>
      <c r="SMH76" s="262"/>
      <c r="SMI76" s="262"/>
      <c r="SMJ76" s="262"/>
      <c r="SMK76" s="1740"/>
      <c r="SML76" s="1740"/>
      <c r="SMM76" s="1740"/>
      <c r="SMN76" s="349"/>
      <c r="SMO76" s="262"/>
      <c r="SMP76" s="262"/>
      <c r="SMQ76" s="262"/>
      <c r="SMR76" s="350"/>
      <c r="SMS76" s="262"/>
      <c r="SMT76" s="262"/>
      <c r="SMU76" s="262"/>
      <c r="SMV76" s="262"/>
      <c r="SMW76" s="262"/>
      <c r="SMX76" s="262"/>
      <c r="SMY76" s="262"/>
      <c r="SMZ76" s="262"/>
      <c r="SNA76" s="262"/>
      <c r="SNB76" s="1740"/>
      <c r="SNC76" s="1740"/>
      <c r="SND76" s="1740"/>
      <c r="SNE76" s="349"/>
      <c r="SNF76" s="262"/>
      <c r="SNG76" s="262"/>
      <c r="SNH76" s="262"/>
      <c r="SNI76" s="350"/>
      <c r="SNJ76" s="262"/>
      <c r="SNK76" s="262"/>
      <c r="SNL76" s="262"/>
      <c r="SNM76" s="262"/>
      <c r="SNN76" s="262"/>
      <c r="SNO76" s="262"/>
      <c r="SNP76" s="262"/>
      <c r="SNQ76" s="262"/>
      <c r="SNR76" s="262"/>
      <c r="SNS76" s="1740"/>
      <c r="SNT76" s="1740"/>
      <c r="SNU76" s="1740"/>
      <c r="SNV76" s="349"/>
      <c r="SNW76" s="262"/>
      <c r="SNX76" s="262"/>
      <c r="SNY76" s="262"/>
      <c r="SNZ76" s="350"/>
      <c r="SOA76" s="262"/>
      <c r="SOB76" s="262"/>
      <c r="SOC76" s="262"/>
      <c r="SOD76" s="262"/>
      <c r="SOE76" s="262"/>
      <c r="SOF76" s="262"/>
      <c r="SOG76" s="262"/>
      <c r="SOH76" s="262"/>
      <c r="SOI76" s="262"/>
      <c r="SOJ76" s="1740"/>
      <c r="SOK76" s="1740"/>
      <c r="SOL76" s="1740"/>
      <c r="SOM76" s="349"/>
      <c r="SON76" s="262"/>
      <c r="SOO76" s="262"/>
      <c r="SOP76" s="262"/>
      <c r="SOQ76" s="350"/>
      <c r="SOR76" s="262"/>
      <c r="SOS76" s="262"/>
      <c r="SOT76" s="262"/>
      <c r="SOU76" s="262"/>
      <c r="SOV76" s="262"/>
      <c r="SOW76" s="262"/>
      <c r="SOX76" s="262"/>
      <c r="SOY76" s="262"/>
      <c r="SOZ76" s="262"/>
      <c r="SPA76" s="1740"/>
      <c r="SPB76" s="1740"/>
      <c r="SPC76" s="1740"/>
      <c r="SPD76" s="349"/>
      <c r="SPE76" s="262"/>
      <c r="SPF76" s="262"/>
      <c r="SPG76" s="262"/>
      <c r="SPH76" s="350"/>
      <c r="SPI76" s="262"/>
      <c r="SPJ76" s="262"/>
      <c r="SPK76" s="262"/>
      <c r="SPL76" s="262"/>
      <c r="SPM76" s="262"/>
      <c r="SPN76" s="262"/>
      <c r="SPO76" s="262"/>
      <c r="SPP76" s="262"/>
      <c r="SPQ76" s="262"/>
      <c r="SPR76" s="1740"/>
      <c r="SPS76" s="1740"/>
      <c r="SPT76" s="1740"/>
      <c r="SPU76" s="349"/>
      <c r="SPV76" s="262"/>
      <c r="SPW76" s="262"/>
      <c r="SPX76" s="262"/>
      <c r="SPY76" s="350"/>
      <c r="SPZ76" s="262"/>
      <c r="SQA76" s="262"/>
      <c r="SQB76" s="262"/>
      <c r="SQC76" s="262"/>
      <c r="SQD76" s="262"/>
      <c r="SQE76" s="262"/>
      <c r="SQF76" s="262"/>
      <c r="SQG76" s="262"/>
      <c r="SQH76" s="262"/>
      <c r="SQI76" s="1740"/>
      <c r="SQJ76" s="1740"/>
      <c r="SQK76" s="1740"/>
      <c r="SQL76" s="349"/>
      <c r="SQM76" s="262"/>
      <c r="SQN76" s="262"/>
      <c r="SQO76" s="262"/>
      <c r="SQP76" s="350"/>
      <c r="SQQ76" s="262"/>
      <c r="SQR76" s="262"/>
      <c r="SQS76" s="262"/>
      <c r="SQT76" s="262"/>
      <c r="SQU76" s="262"/>
      <c r="SQV76" s="262"/>
      <c r="SQW76" s="262"/>
      <c r="SQX76" s="262"/>
      <c r="SQY76" s="262"/>
      <c r="SQZ76" s="1740"/>
      <c r="SRA76" s="1740"/>
      <c r="SRB76" s="1740"/>
      <c r="SRC76" s="349"/>
      <c r="SRD76" s="262"/>
      <c r="SRE76" s="262"/>
      <c r="SRF76" s="262"/>
      <c r="SRG76" s="350"/>
      <c r="SRH76" s="262"/>
      <c r="SRI76" s="262"/>
      <c r="SRJ76" s="262"/>
      <c r="SRK76" s="262"/>
      <c r="SRL76" s="262"/>
      <c r="SRM76" s="262"/>
      <c r="SRN76" s="262"/>
      <c r="SRO76" s="262"/>
      <c r="SRP76" s="262"/>
      <c r="SRQ76" s="1740"/>
      <c r="SRR76" s="1740"/>
      <c r="SRS76" s="1740"/>
      <c r="SRT76" s="349"/>
      <c r="SRU76" s="262"/>
      <c r="SRV76" s="262"/>
      <c r="SRW76" s="262"/>
      <c r="SRX76" s="350"/>
      <c r="SRY76" s="262"/>
      <c r="SRZ76" s="262"/>
      <c r="SSA76" s="262"/>
      <c r="SSB76" s="262"/>
      <c r="SSC76" s="262"/>
      <c r="SSD76" s="262"/>
      <c r="SSE76" s="262"/>
      <c r="SSF76" s="262"/>
      <c r="SSG76" s="262"/>
      <c r="SSH76" s="1740"/>
      <c r="SSI76" s="1740"/>
      <c r="SSJ76" s="1740"/>
      <c r="SSK76" s="349"/>
      <c r="SSL76" s="262"/>
      <c r="SSM76" s="262"/>
      <c r="SSN76" s="262"/>
      <c r="SSO76" s="350"/>
      <c r="SSP76" s="262"/>
      <c r="SSQ76" s="262"/>
      <c r="SSR76" s="262"/>
      <c r="SSS76" s="262"/>
      <c r="SST76" s="262"/>
      <c r="SSU76" s="262"/>
      <c r="SSV76" s="262"/>
      <c r="SSW76" s="262"/>
      <c r="SSX76" s="262"/>
      <c r="SSY76" s="1740"/>
      <c r="SSZ76" s="1740"/>
      <c r="STA76" s="1740"/>
      <c r="STB76" s="349"/>
      <c r="STC76" s="262"/>
      <c r="STD76" s="262"/>
      <c r="STE76" s="262"/>
      <c r="STF76" s="350"/>
      <c r="STG76" s="262"/>
      <c r="STH76" s="262"/>
      <c r="STI76" s="262"/>
      <c r="STJ76" s="262"/>
      <c r="STK76" s="262"/>
      <c r="STL76" s="262"/>
      <c r="STM76" s="262"/>
      <c r="STN76" s="262"/>
      <c r="STO76" s="262"/>
      <c r="STP76" s="1740"/>
      <c r="STQ76" s="1740"/>
      <c r="STR76" s="1740"/>
      <c r="STS76" s="349"/>
      <c r="STT76" s="262"/>
      <c r="STU76" s="262"/>
      <c r="STV76" s="262"/>
      <c r="STW76" s="350"/>
      <c r="STX76" s="262"/>
      <c r="STY76" s="262"/>
      <c r="STZ76" s="262"/>
      <c r="SUA76" s="262"/>
      <c r="SUB76" s="262"/>
      <c r="SUC76" s="262"/>
      <c r="SUD76" s="262"/>
      <c r="SUE76" s="262"/>
      <c r="SUF76" s="262"/>
      <c r="SUG76" s="1740"/>
      <c r="SUH76" s="1740"/>
      <c r="SUI76" s="1740"/>
      <c r="SUJ76" s="349"/>
      <c r="SUK76" s="262"/>
      <c r="SUL76" s="262"/>
      <c r="SUM76" s="262"/>
      <c r="SUN76" s="350"/>
      <c r="SUO76" s="262"/>
      <c r="SUP76" s="262"/>
      <c r="SUQ76" s="262"/>
      <c r="SUR76" s="262"/>
      <c r="SUS76" s="262"/>
      <c r="SUT76" s="262"/>
      <c r="SUU76" s="262"/>
      <c r="SUV76" s="262"/>
      <c r="SUW76" s="262"/>
      <c r="SUX76" s="1740"/>
      <c r="SUY76" s="1740"/>
      <c r="SUZ76" s="1740"/>
      <c r="SVA76" s="349"/>
      <c r="SVB76" s="262"/>
      <c r="SVC76" s="262"/>
      <c r="SVD76" s="262"/>
      <c r="SVE76" s="350"/>
      <c r="SVF76" s="262"/>
      <c r="SVG76" s="262"/>
      <c r="SVH76" s="262"/>
      <c r="SVI76" s="262"/>
      <c r="SVJ76" s="262"/>
      <c r="SVK76" s="262"/>
      <c r="SVL76" s="262"/>
      <c r="SVM76" s="262"/>
      <c r="SVN76" s="262"/>
      <c r="SVO76" s="1740"/>
      <c r="SVP76" s="1740"/>
      <c r="SVQ76" s="1740"/>
      <c r="SVR76" s="349"/>
      <c r="SVS76" s="262"/>
      <c r="SVT76" s="262"/>
      <c r="SVU76" s="262"/>
      <c r="SVV76" s="350"/>
      <c r="SVW76" s="262"/>
      <c r="SVX76" s="262"/>
      <c r="SVY76" s="262"/>
      <c r="SVZ76" s="262"/>
      <c r="SWA76" s="262"/>
      <c r="SWB76" s="262"/>
      <c r="SWC76" s="262"/>
      <c r="SWD76" s="262"/>
      <c r="SWE76" s="262"/>
      <c r="SWF76" s="1740"/>
      <c r="SWG76" s="1740"/>
      <c r="SWH76" s="1740"/>
      <c r="SWI76" s="349"/>
      <c r="SWJ76" s="262"/>
      <c r="SWK76" s="262"/>
      <c r="SWL76" s="262"/>
      <c r="SWM76" s="350"/>
      <c r="SWN76" s="262"/>
      <c r="SWO76" s="262"/>
      <c r="SWP76" s="262"/>
      <c r="SWQ76" s="262"/>
      <c r="SWR76" s="262"/>
      <c r="SWS76" s="262"/>
      <c r="SWT76" s="262"/>
      <c r="SWU76" s="262"/>
      <c r="SWV76" s="262"/>
      <c r="SWW76" s="1740"/>
      <c r="SWX76" s="1740"/>
      <c r="SWY76" s="1740"/>
      <c r="SWZ76" s="349"/>
      <c r="SXA76" s="262"/>
      <c r="SXB76" s="262"/>
      <c r="SXC76" s="262"/>
      <c r="SXD76" s="350"/>
      <c r="SXE76" s="262"/>
      <c r="SXF76" s="262"/>
      <c r="SXG76" s="262"/>
      <c r="SXH76" s="262"/>
      <c r="SXI76" s="262"/>
      <c r="SXJ76" s="262"/>
      <c r="SXK76" s="262"/>
      <c r="SXL76" s="262"/>
      <c r="SXM76" s="262"/>
      <c r="SXN76" s="1740"/>
      <c r="SXO76" s="1740"/>
      <c r="SXP76" s="1740"/>
      <c r="SXQ76" s="349"/>
      <c r="SXR76" s="262"/>
      <c r="SXS76" s="262"/>
      <c r="SXT76" s="262"/>
      <c r="SXU76" s="350"/>
      <c r="SXV76" s="262"/>
      <c r="SXW76" s="262"/>
      <c r="SXX76" s="262"/>
      <c r="SXY76" s="262"/>
      <c r="SXZ76" s="262"/>
      <c r="SYA76" s="262"/>
      <c r="SYB76" s="262"/>
      <c r="SYC76" s="262"/>
      <c r="SYD76" s="262"/>
      <c r="SYE76" s="1740"/>
      <c r="SYF76" s="1740"/>
      <c r="SYG76" s="1740"/>
      <c r="SYH76" s="349"/>
      <c r="SYI76" s="262"/>
      <c r="SYJ76" s="262"/>
      <c r="SYK76" s="262"/>
      <c r="SYL76" s="350"/>
      <c r="SYM76" s="262"/>
      <c r="SYN76" s="262"/>
      <c r="SYO76" s="262"/>
      <c r="SYP76" s="262"/>
      <c r="SYQ76" s="262"/>
      <c r="SYR76" s="262"/>
      <c r="SYS76" s="262"/>
      <c r="SYT76" s="262"/>
      <c r="SYU76" s="262"/>
      <c r="SYV76" s="1740"/>
      <c r="SYW76" s="1740"/>
      <c r="SYX76" s="1740"/>
      <c r="SYY76" s="349"/>
      <c r="SYZ76" s="262"/>
      <c r="SZA76" s="262"/>
      <c r="SZB76" s="262"/>
      <c r="SZC76" s="350"/>
      <c r="SZD76" s="262"/>
      <c r="SZE76" s="262"/>
      <c r="SZF76" s="262"/>
      <c r="SZG76" s="262"/>
      <c r="SZH76" s="262"/>
      <c r="SZI76" s="262"/>
      <c r="SZJ76" s="262"/>
      <c r="SZK76" s="262"/>
      <c r="SZL76" s="262"/>
      <c r="SZM76" s="1740"/>
      <c r="SZN76" s="1740"/>
      <c r="SZO76" s="1740"/>
      <c r="SZP76" s="349"/>
      <c r="SZQ76" s="262"/>
      <c r="SZR76" s="262"/>
      <c r="SZS76" s="262"/>
      <c r="SZT76" s="350"/>
      <c r="SZU76" s="262"/>
      <c r="SZV76" s="262"/>
      <c r="SZW76" s="262"/>
      <c r="SZX76" s="262"/>
      <c r="SZY76" s="262"/>
      <c r="SZZ76" s="262"/>
      <c r="TAA76" s="262"/>
      <c r="TAB76" s="262"/>
      <c r="TAC76" s="262"/>
      <c r="TAD76" s="1740"/>
      <c r="TAE76" s="1740"/>
      <c r="TAF76" s="1740"/>
      <c r="TAG76" s="349"/>
      <c r="TAH76" s="262"/>
      <c r="TAI76" s="262"/>
      <c r="TAJ76" s="262"/>
      <c r="TAK76" s="350"/>
      <c r="TAL76" s="262"/>
      <c r="TAM76" s="262"/>
      <c r="TAN76" s="262"/>
      <c r="TAO76" s="262"/>
      <c r="TAP76" s="262"/>
      <c r="TAQ76" s="262"/>
      <c r="TAR76" s="262"/>
      <c r="TAS76" s="262"/>
      <c r="TAT76" s="262"/>
      <c r="TAU76" s="1740"/>
      <c r="TAV76" s="1740"/>
      <c r="TAW76" s="1740"/>
      <c r="TAX76" s="349"/>
      <c r="TAY76" s="262"/>
      <c r="TAZ76" s="262"/>
      <c r="TBA76" s="262"/>
      <c r="TBB76" s="350"/>
      <c r="TBC76" s="262"/>
      <c r="TBD76" s="262"/>
      <c r="TBE76" s="262"/>
      <c r="TBF76" s="262"/>
      <c r="TBG76" s="262"/>
      <c r="TBH76" s="262"/>
      <c r="TBI76" s="262"/>
      <c r="TBJ76" s="262"/>
      <c r="TBK76" s="262"/>
      <c r="TBL76" s="1740"/>
      <c r="TBM76" s="1740"/>
      <c r="TBN76" s="1740"/>
      <c r="TBO76" s="349"/>
      <c r="TBP76" s="262"/>
      <c r="TBQ76" s="262"/>
      <c r="TBR76" s="262"/>
      <c r="TBS76" s="350"/>
      <c r="TBT76" s="262"/>
      <c r="TBU76" s="262"/>
      <c r="TBV76" s="262"/>
      <c r="TBW76" s="262"/>
      <c r="TBX76" s="262"/>
      <c r="TBY76" s="262"/>
      <c r="TBZ76" s="262"/>
      <c r="TCA76" s="262"/>
      <c r="TCB76" s="262"/>
      <c r="TCC76" s="1740"/>
      <c r="TCD76" s="1740"/>
      <c r="TCE76" s="1740"/>
      <c r="TCF76" s="349"/>
      <c r="TCG76" s="262"/>
      <c r="TCH76" s="262"/>
      <c r="TCI76" s="262"/>
      <c r="TCJ76" s="350"/>
      <c r="TCK76" s="262"/>
      <c r="TCL76" s="262"/>
      <c r="TCM76" s="262"/>
      <c r="TCN76" s="262"/>
      <c r="TCO76" s="262"/>
      <c r="TCP76" s="262"/>
      <c r="TCQ76" s="262"/>
      <c r="TCR76" s="262"/>
      <c r="TCS76" s="262"/>
      <c r="TCT76" s="1740"/>
      <c r="TCU76" s="1740"/>
      <c r="TCV76" s="1740"/>
      <c r="TCW76" s="349"/>
      <c r="TCX76" s="262"/>
      <c r="TCY76" s="262"/>
      <c r="TCZ76" s="262"/>
      <c r="TDA76" s="350"/>
      <c r="TDB76" s="262"/>
      <c r="TDC76" s="262"/>
      <c r="TDD76" s="262"/>
      <c r="TDE76" s="262"/>
      <c r="TDF76" s="262"/>
      <c r="TDG76" s="262"/>
      <c r="TDH76" s="262"/>
      <c r="TDI76" s="262"/>
      <c r="TDJ76" s="262"/>
      <c r="TDK76" s="1740"/>
      <c r="TDL76" s="1740"/>
      <c r="TDM76" s="1740"/>
      <c r="TDN76" s="349"/>
      <c r="TDO76" s="262"/>
      <c r="TDP76" s="262"/>
      <c r="TDQ76" s="262"/>
      <c r="TDR76" s="350"/>
      <c r="TDS76" s="262"/>
      <c r="TDT76" s="262"/>
      <c r="TDU76" s="262"/>
      <c r="TDV76" s="262"/>
      <c r="TDW76" s="262"/>
      <c r="TDX76" s="262"/>
      <c r="TDY76" s="262"/>
      <c r="TDZ76" s="262"/>
      <c r="TEA76" s="262"/>
      <c r="TEB76" s="1740"/>
      <c r="TEC76" s="1740"/>
      <c r="TED76" s="1740"/>
      <c r="TEE76" s="349"/>
      <c r="TEF76" s="262"/>
      <c r="TEG76" s="262"/>
      <c r="TEH76" s="262"/>
      <c r="TEI76" s="350"/>
      <c r="TEJ76" s="262"/>
      <c r="TEK76" s="262"/>
      <c r="TEL76" s="262"/>
      <c r="TEM76" s="262"/>
      <c r="TEN76" s="262"/>
      <c r="TEO76" s="262"/>
      <c r="TEP76" s="262"/>
      <c r="TEQ76" s="262"/>
      <c r="TER76" s="262"/>
      <c r="TES76" s="1740"/>
      <c r="TET76" s="1740"/>
      <c r="TEU76" s="1740"/>
      <c r="TEV76" s="349"/>
      <c r="TEW76" s="262"/>
      <c r="TEX76" s="262"/>
      <c r="TEY76" s="262"/>
      <c r="TEZ76" s="350"/>
      <c r="TFA76" s="262"/>
      <c r="TFB76" s="262"/>
      <c r="TFC76" s="262"/>
      <c r="TFD76" s="262"/>
      <c r="TFE76" s="262"/>
      <c r="TFF76" s="262"/>
      <c r="TFG76" s="262"/>
      <c r="TFH76" s="262"/>
      <c r="TFI76" s="262"/>
      <c r="TFJ76" s="1740"/>
      <c r="TFK76" s="1740"/>
      <c r="TFL76" s="1740"/>
      <c r="TFM76" s="349"/>
      <c r="TFN76" s="262"/>
      <c r="TFO76" s="262"/>
      <c r="TFP76" s="262"/>
      <c r="TFQ76" s="350"/>
      <c r="TFR76" s="262"/>
      <c r="TFS76" s="262"/>
      <c r="TFT76" s="262"/>
      <c r="TFU76" s="262"/>
      <c r="TFV76" s="262"/>
      <c r="TFW76" s="262"/>
      <c r="TFX76" s="262"/>
      <c r="TFY76" s="262"/>
      <c r="TFZ76" s="262"/>
      <c r="TGA76" s="1740"/>
      <c r="TGB76" s="1740"/>
      <c r="TGC76" s="1740"/>
      <c r="TGD76" s="349"/>
      <c r="TGE76" s="262"/>
      <c r="TGF76" s="262"/>
      <c r="TGG76" s="262"/>
      <c r="TGH76" s="350"/>
      <c r="TGI76" s="262"/>
      <c r="TGJ76" s="262"/>
      <c r="TGK76" s="262"/>
      <c r="TGL76" s="262"/>
      <c r="TGM76" s="262"/>
      <c r="TGN76" s="262"/>
      <c r="TGO76" s="262"/>
      <c r="TGP76" s="262"/>
      <c r="TGQ76" s="262"/>
      <c r="TGR76" s="1740"/>
      <c r="TGS76" s="1740"/>
      <c r="TGT76" s="1740"/>
      <c r="TGU76" s="349"/>
      <c r="TGV76" s="262"/>
      <c r="TGW76" s="262"/>
      <c r="TGX76" s="262"/>
      <c r="TGY76" s="350"/>
      <c r="TGZ76" s="262"/>
      <c r="THA76" s="262"/>
      <c r="THB76" s="262"/>
      <c r="THC76" s="262"/>
      <c r="THD76" s="262"/>
      <c r="THE76" s="262"/>
      <c r="THF76" s="262"/>
      <c r="THG76" s="262"/>
      <c r="THH76" s="262"/>
      <c r="THI76" s="1740"/>
      <c r="THJ76" s="1740"/>
      <c r="THK76" s="1740"/>
      <c r="THL76" s="349"/>
      <c r="THM76" s="262"/>
      <c r="THN76" s="262"/>
      <c r="THO76" s="262"/>
      <c r="THP76" s="350"/>
      <c r="THQ76" s="262"/>
      <c r="THR76" s="262"/>
      <c r="THS76" s="262"/>
      <c r="THT76" s="262"/>
      <c r="THU76" s="262"/>
      <c r="THV76" s="262"/>
      <c r="THW76" s="262"/>
      <c r="THX76" s="262"/>
      <c r="THY76" s="262"/>
      <c r="THZ76" s="1740"/>
      <c r="TIA76" s="1740"/>
      <c r="TIB76" s="1740"/>
      <c r="TIC76" s="349"/>
      <c r="TID76" s="262"/>
      <c r="TIE76" s="262"/>
      <c r="TIF76" s="262"/>
      <c r="TIG76" s="350"/>
      <c r="TIH76" s="262"/>
      <c r="TII76" s="262"/>
      <c r="TIJ76" s="262"/>
      <c r="TIK76" s="262"/>
      <c r="TIL76" s="262"/>
      <c r="TIM76" s="262"/>
      <c r="TIN76" s="262"/>
      <c r="TIO76" s="262"/>
      <c r="TIP76" s="262"/>
      <c r="TIQ76" s="1740"/>
      <c r="TIR76" s="1740"/>
      <c r="TIS76" s="1740"/>
      <c r="TIT76" s="349"/>
      <c r="TIU76" s="262"/>
      <c r="TIV76" s="262"/>
      <c r="TIW76" s="262"/>
      <c r="TIX76" s="350"/>
      <c r="TIY76" s="262"/>
      <c r="TIZ76" s="262"/>
      <c r="TJA76" s="262"/>
      <c r="TJB76" s="262"/>
      <c r="TJC76" s="262"/>
      <c r="TJD76" s="262"/>
      <c r="TJE76" s="262"/>
      <c r="TJF76" s="262"/>
      <c r="TJG76" s="262"/>
      <c r="TJH76" s="1740"/>
      <c r="TJI76" s="1740"/>
      <c r="TJJ76" s="1740"/>
      <c r="TJK76" s="349"/>
      <c r="TJL76" s="262"/>
      <c r="TJM76" s="262"/>
      <c r="TJN76" s="262"/>
      <c r="TJO76" s="350"/>
      <c r="TJP76" s="262"/>
      <c r="TJQ76" s="262"/>
      <c r="TJR76" s="262"/>
      <c r="TJS76" s="262"/>
      <c r="TJT76" s="262"/>
      <c r="TJU76" s="262"/>
      <c r="TJV76" s="262"/>
      <c r="TJW76" s="262"/>
      <c r="TJX76" s="262"/>
      <c r="TJY76" s="1740"/>
      <c r="TJZ76" s="1740"/>
      <c r="TKA76" s="1740"/>
      <c r="TKB76" s="349"/>
      <c r="TKC76" s="262"/>
      <c r="TKD76" s="262"/>
      <c r="TKE76" s="262"/>
      <c r="TKF76" s="350"/>
      <c r="TKG76" s="262"/>
      <c r="TKH76" s="262"/>
      <c r="TKI76" s="262"/>
      <c r="TKJ76" s="262"/>
      <c r="TKK76" s="262"/>
      <c r="TKL76" s="262"/>
      <c r="TKM76" s="262"/>
      <c r="TKN76" s="262"/>
      <c r="TKO76" s="262"/>
      <c r="TKP76" s="1740"/>
      <c r="TKQ76" s="1740"/>
      <c r="TKR76" s="1740"/>
      <c r="TKS76" s="349"/>
      <c r="TKT76" s="262"/>
      <c r="TKU76" s="262"/>
      <c r="TKV76" s="262"/>
      <c r="TKW76" s="350"/>
      <c r="TKX76" s="262"/>
      <c r="TKY76" s="262"/>
      <c r="TKZ76" s="262"/>
      <c r="TLA76" s="262"/>
      <c r="TLB76" s="262"/>
      <c r="TLC76" s="262"/>
      <c r="TLD76" s="262"/>
      <c r="TLE76" s="262"/>
      <c r="TLF76" s="262"/>
      <c r="TLG76" s="1740"/>
      <c r="TLH76" s="1740"/>
      <c r="TLI76" s="1740"/>
      <c r="TLJ76" s="349"/>
      <c r="TLK76" s="262"/>
      <c r="TLL76" s="262"/>
      <c r="TLM76" s="262"/>
      <c r="TLN76" s="350"/>
      <c r="TLO76" s="262"/>
      <c r="TLP76" s="262"/>
      <c r="TLQ76" s="262"/>
      <c r="TLR76" s="262"/>
      <c r="TLS76" s="262"/>
      <c r="TLT76" s="262"/>
      <c r="TLU76" s="262"/>
      <c r="TLV76" s="262"/>
      <c r="TLW76" s="262"/>
      <c r="TLX76" s="1740"/>
      <c r="TLY76" s="1740"/>
      <c r="TLZ76" s="1740"/>
      <c r="TMA76" s="349"/>
      <c r="TMB76" s="262"/>
      <c r="TMC76" s="262"/>
      <c r="TMD76" s="262"/>
      <c r="TME76" s="350"/>
      <c r="TMF76" s="262"/>
      <c r="TMG76" s="262"/>
      <c r="TMH76" s="262"/>
      <c r="TMI76" s="262"/>
      <c r="TMJ76" s="262"/>
      <c r="TMK76" s="262"/>
      <c r="TML76" s="262"/>
      <c r="TMM76" s="262"/>
      <c r="TMN76" s="262"/>
      <c r="TMO76" s="1740"/>
      <c r="TMP76" s="1740"/>
      <c r="TMQ76" s="1740"/>
      <c r="TMR76" s="349"/>
      <c r="TMS76" s="262"/>
      <c r="TMT76" s="262"/>
      <c r="TMU76" s="262"/>
      <c r="TMV76" s="350"/>
      <c r="TMW76" s="262"/>
      <c r="TMX76" s="262"/>
      <c r="TMY76" s="262"/>
      <c r="TMZ76" s="262"/>
      <c r="TNA76" s="262"/>
      <c r="TNB76" s="262"/>
      <c r="TNC76" s="262"/>
      <c r="TND76" s="262"/>
      <c r="TNE76" s="262"/>
      <c r="TNF76" s="1740"/>
      <c r="TNG76" s="1740"/>
      <c r="TNH76" s="1740"/>
      <c r="TNI76" s="349"/>
      <c r="TNJ76" s="262"/>
      <c r="TNK76" s="262"/>
      <c r="TNL76" s="262"/>
      <c r="TNM76" s="350"/>
      <c r="TNN76" s="262"/>
      <c r="TNO76" s="262"/>
      <c r="TNP76" s="262"/>
      <c r="TNQ76" s="262"/>
      <c r="TNR76" s="262"/>
      <c r="TNS76" s="262"/>
      <c r="TNT76" s="262"/>
      <c r="TNU76" s="262"/>
      <c r="TNV76" s="262"/>
      <c r="TNW76" s="1740"/>
      <c r="TNX76" s="1740"/>
      <c r="TNY76" s="1740"/>
      <c r="TNZ76" s="349"/>
      <c r="TOA76" s="262"/>
      <c r="TOB76" s="262"/>
      <c r="TOC76" s="262"/>
      <c r="TOD76" s="350"/>
      <c r="TOE76" s="262"/>
      <c r="TOF76" s="262"/>
      <c r="TOG76" s="262"/>
      <c r="TOH76" s="262"/>
      <c r="TOI76" s="262"/>
      <c r="TOJ76" s="262"/>
      <c r="TOK76" s="262"/>
      <c r="TOL76" s="262"/>
      <c r="TOM76" s="262"/>
      <c r="TON76" s="1740"/>
      <c r="TOO76" s="1740"/>
      <c r="TOP76" s="1740"/>
      <c r="TOQ76" s="349"/>
      <c r="TOR76" s="262"/>
      <c r="TOS76" s="262"/>
      <c r="TOT76" s="262"/>
      <c r="TOU76" s="350"/>
      <c r="TOV76" s="262"/>
      <c r="TOW76" s="262"/>
      <c r="TOX76" s="262"/>
      <c r="TOY76" s="262"/>
      <c r="TOZ76" s="262"/>
      <c r="TPA76" s="262"/>
      <c r="TPB76" s="262"/>
      <c r="TPC76" s="262"/>
      <c r="TPD76" s="262"/>
      <c r="TPE76" s="1740"/>
      <c r="TPF76" s="1740"/>
      <c r="TPG76" s="1740"/>
      <c r="TPH76" s="349"/>
      <c r="TPI76" s="262"/>
      <c r="TPJ76" s="262"/>
      <c r="TPK76" s="262"/>
      <c r="TPL76" s="350"/>
      <c r="TPM76" s="262"/>
      <c r="TPN76" s="262"/>
      <c r="TPO76" s="262"/>
      <c r="TPP76" s="262"/>
      <c r="TPQ76" s="262"/>
      <c r="TPR76" s="262"/>
      <c r="TPS76" s="262"/>
      <c r="TPT76" s="262"/>
      <c r="TPU76" s="262"/>
      <c r="TPV76" s="1740"/>
      <c r="TPW76" s="1740"/>
      <c r="TPX76" s="1740"/>
      <c r="TPY76" s="349"/>
      <c r="TPZ76" s="262"/>
      <c r="TQA76" s="262"/>
      <c r="TQB76" s="262"/>
      <c r="TQC76" s="350"/>
      <c r="TQD76" s="262"/>
      <c r="TQE76" s="262"/>
      <c r="TQF76" s="262"/>
      <c r="TQG76" s="262"/>
      <c r="TQH76" s="262"/>
      <c r="TQI76" s="262"/>
      <c r="TQJ76" s="262"/>
      <c r="TQK76" s="262"/>
      <c r="TQL76" s="262"/>
      <c r="TQM76" s="1740"/>
      <c r="TQN76" s="1740"/>
      <c r="TQO76" s="1740"/>
      <c r="TQP76" s="349"/>
      <c r="TQQ76" s="262"/>
      <c r="TQR76" s="262"/>
      <c r="TQS76" s="262"/>
      <c r="TQT76" s="350"/>
      <c r="TQU76" s="262"/>
      <c r="TQV76" s="262"/>
      <c r="TQW76" s="262"/>
      <c r="TQX76" s="262"/>
      <c r="TQY76" s="262"/>
      <c r="TQZ76" s="262"/>
      <c r="TRA76" s="262"/>
      <c r="TRB76" s="262"/>
      <c r="TRC76" s="262"/>
      <c r="TRD76" s="1740"/>
      <c r="TRE76" s="1740"/>
      <c r="TRF76" s="1740"/>
      <c r="TRG76" s="349"/>
      <c r="TRH76" s="262"/>
      <c r="TRI76" s="262"/>
      <c r="TRJ76" s="262"/>
      <c r="TRK76" s="350"/>
      <c r="TRL76" s="262"/>
      <c r="TRM76" s="262"/>
      <c r="TRN76" s="262"/>
      <c r="TRO76" s="262"/>
      <c r="TRP76" s="262"/>
      <c r="TRQ76" s="262"/>
      <c r="TRR76" s="262"/>
      <c r="TRS76" s="262"/>
      <c r="TRT76" s="262"/>
      <c r="TRU76" s="1740"/>
      <c r="TRV76" s="1740"/>
      <c r="TRW76" s="1740"/>
      <c r="TRX76" s="349"/>
      <c r="TRY76" s="262"/>
      <c r="TRZ76" s="262"/>
      <c r="TSA76" s="262"/>
      <c r="TSB76" s="350"/>
      <c r="TSC76" s="262"/>
      <c r="TSD76" s="262"/>
      <c r="TSE76" s="262"/>
      <c r="TSF76" s="262"/>
      <c r="TSG76" s="262"/>
      <c r="TSH76" s="262"/>
      <c r="TSI76" s="262"/>
      <c r="TSJ76" s="262"/>
      <c r="TSK76" s="262"/>
      <c r="TSL76" s="1740"/>
      <c r="TSM76" s="1740"/>
      <c r="TSN76" s="1740"/>
      <c r="TSO76" s="349"/>
      <c r="TSP76" s="262"/>
      <c r="TSQ76" s="262"/>
      <c r="TSR76" s="262"/>
      <c r="TSS76" s="350"/>
      <c r="TST76" s="262"/>
      <c r="TSU76" s="262"/>
      <c r="TSV76" s="262"/>
      <c r="TSW76" s="262"/>
      <c r="TSX76" s="262"/>
      <c r="TSY76" s="262"/>
      <c r="TSZ76" s="262"/>
      <c r="TTA76" s="262"/>
      <c r="TTB76" s="262"/>
      <c r="TTC76" s="1740"/>
      <c r="TTD76" s="1740"/>
      <c r="TTE76" s="1740"/>
      <c r="TTF76" s="349"/>
      <c r="TTG76" s="262"/>
      <c r="TTH76" s="262"/>
      <c r="TTI76" s="262"/>
      <c r="TTJ76" s="350"/>
      <c r="TTK76" s="262"/>
      <c r="TTL76" s="262"/>
      <c r="TTM76" s="262"/>
      <c r="TTN76" s="262"/>
      <c r="TTO76" s="262"/>
      <c r="TTP76" s="262"/>
      <c r="TTQ76" s="262"/>
      <c r="TTR76" s="262"/>
      <c r="TTS76" s="262"/>
      <c r="TTT76" s="1740"/>
      <c r="TTU76" s="1740"/>
      <c r="TTV76" s="1740"/>
      <c r="TTW76" s="349"/>
      <c r="TTX76" s="262"/>
      <c r="TTY76" s="262"/>
      <c r="TTZ76" s="262"/>
      <c r="TUA76" s="350"/>
      <c r="TUB76" s="262"/>
      <c r="TUC76" s="262"/>
      <c r="TUD76" s="262"/>
      <c r="TUE76" s="262"/>
      <c r="TUF76" s="262"/>
      <c r="TUG76" s="262"/>
      <c r="TUH76" s="262"/>
      <c r="TUI76" s="262"/>
      <c r="TUJ76" s="262"/>
      <c r="TUK76" s="1740"/>
      <c r="TUL76" s="1740"/>
      <c r="TUM76" s="1740"/>
      <c r="TUN76" s="349"/>
      <c r="TUO76" s="262"/>
      <c r="TUP76" s="262"/>
      <c r="TUQ76" s="262"/>
      <c r="TUR76" s="350"/>
      <c r="TUS76" s="262"/>
      <c r="TUT76" s="262"/>
      <c r="TUU76" s="262"/>
      <c r="TUV76" s="262"/>
      <c r="TUW76" s="262"/>
      <c r="TUX76" s="262"/>
      <c r="TUY76" s="262"/>
      <c r="TUZ76" s="262"/>
      <c r="TVA76" s="262"/>
      <c r="TVB76" s="1740"/>
      <c r="TVC76" s="1740"/>
      <c r="TVD76" s="1740"/>
      <c r="TVE76" s="349"/>
      <c r="TVF76" s="262"/>
      <c r="TVG76" s="262"/>
      <c r="TVH76" s="262"/>
      <c r="TVI76" s="350"/>
      <c r="TVJ76" s="262"/>
      <c r="TVK76" s="262"/>
      <c r="TVL76" s="262"/>
      <c r="TVM76" s="262"/>
      <c r="TVN76" s="262"/>
      <c r="TVO76" s="262"/>
      <c r="TVP76" s="262"/>
      <c r="TVQ76" s="262"/>
      <c r="TVR76" s="262"/>
      <c r="TVS76" s="1740"/>
      <c r="TVT76" s="1740"/>
      <c r="TVU76" s="1740"/>
      <c r="TVV76" s="349"/>
      <c r="TVW76" s="262"/>
      <c r="TVX76" s="262"/>
      <c r="TVY76" s="262"/>
      <c r="TVZ76" s="350"/>
      <c r="TWA76" s="262"/>
      <c r="TWB76" s="262"/>
      <c r="TWC76" s="262"/>
      <c r="TWD76" s="262"/>
      <c r="TWE76" s="262"/>
      <c r="TWF76" s="262"/>
      <c r="TWG76" s="262"/>
      <c r="TWH76" s="262"/>
      <c r="TWI76" s="262"/>
      <c r="TWJ76" s="1740"/>
      <c r="TWK76" s="1740"/>
      <c r="TWL76" s="1740"/>
      <c r="TWM76" s="349"/>
      <c r="TWN76" s="262"/>
      <c r="TWO76" s="262"/>
      <c r="TWP76" s="262"/>
      <c r="TWQ76" s="350"/>
      <c r="TWR76" s="262"/>
      <c r="TWS76" s="262"/>
      <c r="TWT76" s="262"/>
      <c r="TWU76" s="262"/>
      <c r="TWV76" s="262"/>
      <c r="TWW76" s="262"/>
      <c r="TWX76" s="262"/>
      <c r="TWY76" s="262"/>
      <c r="TWZ76" s="262"/>
      <c r="TXA76" s="1740"/>
      <c r="TXB76" s="1740"/>
      <c r="TXC76" s="1740"/>
      <c r="TXD76" s="349"/>
      <c r="TXE76" s="262"/>
      <c r="TXF76" s="262"/>
      <c r="TXG76" s="262"/>
      <c r="TXH76" s="350"/>
      <c r="TXI76" s="262"/>
      <c r="TXJ76" s="262"/>
      <c r="TXK76" s="262"/>
      <c r="TXL76" s="262"/>
      <c r="TXM76" s="262"/>
      <c r="TXN76" s="262"/>
      <c r="TXO76" s="262"/>
      <c r="TXP76" s="262"/>
      <c r="TXQ76" s="262"/>
      <c r="TXR76" s="1740"/>
      <c r="TXS76" s="1740"/>
      <c r="TXT76" s="1740"/>
      <c r="TXU76" s="349"/>
      <c r="TXV76" s="262"/>
      <c r="TXW76" s="262"/>
      <c r="TXX76" s="262"/>
      <c r="TXY76" s="350"/>
      <c r="TXZ76" s="262"/>
      <c r="TYA76" s="262"/>
      <c r="TYB76" s="262"/>
      <c r="TYC76" s="262"/>
      <c r="TYD76" s="262"/>
      <c r="TYE76" s="262"/>
      <c r="TYF76" s="262"/>
      <c r="TYG76" s="262"/>
      <c r="TYH76" s="262"/>
      <c r="TYI76" s="1740"/>
      <c r="TYJ76" s="1740"/>
      <c r="TYK76" s="1740"/>
      <c r="TYL76" s="349"/>
      <c r="TYM76" s="262"/>
      <c r="TYN76" s="262"/>
      <c r="TYO76" s="262"/>
      <c r="TYP76" s="350"/>
      <c r="TYQ76" s="262"/>
      <c r="TYR76" s="262"/>
      <c r="TYS76" s="262"/>
      <c r="TYT76" s="262"/>
      <c r="TYU76" s="262"/>
      <c r="TYV76" s="262"/>
      <c r="TYW76" s="262"/>
      <c r="TYX76" s="262"/>
      <c r="TYY76" s="262"/>
      <c r="TYZ76" s="1740"/>
      <c r="TZA76" s="1740"/>
      <c r="TZB76" s="1740"/>
      <c r="TZC76" s="349"/>
      <c r="TZD76" s="262"/>
      <c r="TZE76" s="262"/>
      <c r="TZF76" s="262"/>
      <c r="TZG76" s="350"/>
      <c r="TZH76" s="262"/>
      <c r="TZI76" s="262"/>
      <c r="TZJ76" s="262"/>
      <c r="TZK76" s="262"/>
      <c r="TZL76" s="262"/>
      <c r="TZM76" s="262"/>
      <c r="TZN76" s="262"/>
      <c r="TZO76" s="262"/>
      <c r="TZP76" s="262"/>
      <c r="TZQ76" s="1740"/>
      <c r="TZR76" s="1740"/>
      <c r="TZS76" s="1740"/>
      <c r="TZT76" s="349"/>
      <c r="TZU76" s="262"/>
      <c r="TZV76" s="262"/>
      <c r="TZW76" s="262"/>
      <c r="TZX76" s="350"/>
      <c r="TZY76" s="262"/>
      <c r="TZZ76" s="262"/>
      <c r="UAA76" s="262"/>
      <c r="UAB76" s="262"/>
      <c r="UAC76" s="262"/>
      <c r="UAD76" s="262"/>
      <c r="UAE76" s="262"/>
      <c r="UAF76" s="262"/>
      <c r="UAG76" s="262"/>
      <c r="UAH76" s="1740"/>
      <c r="UAI76" s="1740"/>
      <c r="UAJ76" s="1740"/>
      <c r="UAK76" s="349"/>
      <c r="UAL76" s="262"/>
      <c r="UAM76" s="262"/>
      <c r="UAN76" s="262"/>
      <c r="UAO76" s="350"/>
      <c r="UAP76" s="262"/>
      <c r="UAQ76" s="262"/>
      <c r="UAR76" s="262"/>
      <c r="UAS76" s="262"/>
      <c r="UAT76" s="262"/>
      <c r="UAU76" s="262"/>
      <c r="UAV76" s="262"/>
      <c r="UAW76" s="262"/>
      <c r="UAX76" s="262"/>
      <c r="UAY76" s="1740"/>
      <c r="UAZ76" s="1740"/>
      <c r="UBA76" s="1740"/>
      <c r="UBB76" s="349"/>
      <c r="UBC76" s="262"/>
      <c r="UBD76" s="262"/>
      <c r="UBE76" s="262"/>
      <c r="UBF76" s="350"/>
      <c r="UBG76" s="262"/>
      <c r="UBH76" s="262"/>
      <c r="UBI76" s="262"/>
      <c r="UBJ76" s="262"/>
      <c r="UBK76" s="262"/>
      <c r="UBL76" s="262"/>
      <c r="UBM76" s="262"/>
      <c r="UBN76" s="262"/>
      <c r="UBO76" s="262"/>
      <c r="UBP76" s="1740"/>
      <c r="UBQ76" s="1740"/>
      <c r="UBR76" s="1740"/>
      <c r="UBS76" s="349"/>
      <c r="UBT76" s="262"/>
      <c r="UBU76" s="262"/>
      <c r="UBV76" s="262"/>
      <c r="UBW76" s="350"/>
      <c r="UBX76" s="262"/>
      <c r="UBY76" s="262"/>
      <c r="UBZ76" s="262"/>
      <c r="UCA76" s="262"/>
      <c r="UCB76" s="262"/>
      <c r="UCC76" s="262"/>
      <c r="UCD76" s="262"/>
      <c r="UCE76" s="262"/>
      <c r="UCF76" s="262"/>
      <c r="UCG76" s="1740"/>
      <c r="UCH76" s="1740"/>
      <c r="UCI76" s="1740"/>
      <c r="UCJ76" s="349"/>
      <c r="UCK76" s="262"/>
      <c r="UCL76" s="262"/>
      <c r="UCM76" s="262"/>
      <c r="UCN76" s="350"/>
      <c r="UCO76" s="262"/>
      <c r="UCP76" s="262"/>
      <c r="UCQ76" s="262"/>
      <c r="UCR76" s="262"/>
      <c r="UCS76" s="262"/>
      <c r="UCT76" s="262"/>
      <c r="UCU76" s="262"/>
      <c r="UCV76" s="262"/>
      <c r="UCW76" s="262"/>
      <c r="UCX76" s="1740"/>
      <c r="UCY76" s="1740"/>
      <c r="UCZ76" s="1740"/>
      <c r="UDA76" s="349"/>
      <c r="UDB76" s="262"/>
      <c r="UDC76" s="262"/>
      <c r="UDD76" s="262"/>
      <c r="UDE76" s="350"/>
      <c r="UDF76" s="262"/>
      <c r="UDG76" s="262"/>
      <c r="UDH76" s="262"/>
      <c r="UDI76" s="262"/>
      <c r="UDJ76" s="262"/>
      <c r="UDK76" s="262"/>
      <c r="UDL76" s="262"/>
      <c r="UDM76" s="262"/>
      <c r="UDN76" s="262"/>
      <c r="UDO76" s="1740"/>
      <c r="UDP76" s="1740"/>
      <c r="UDQ76" s="1740"/>
      <c r="UDR76" s="349"/>
      <c r="UDS76" s="262"/>
      <c r="UDT76" s="262"/>
      <c r="UDU76" s="262"/>
      <c r="UDV76" s="350"/>
      <c r="UDW76" s="262"/>
      <c r="UDX76" s="262"/>
      <c r="UDY76" s="262"/>
      <c r="UDZ76" s="262"/>
      <c r="UEA76" s="262"/>
      <c r="UEB76" s="262"/>
      <c r="UEC76" s="262"/>
      <c r="UED76" s="262"/>
      <c r="UEE76" s="262"/>
      <c r="UEF76" s="1740"/>
      <c r="UEG76" s="1740"/>
      <c r="UEH76" s="1740"/>
      <c r="UEI76" s="349"/>
      <c r="UEJ76" s="262"/>
      <c r="UEK76" s="262"/>
      <c r="UEL76" s="262"/>
      <c r="UEM76" s="350"/>
      <c r="UEN76" s="262"/>
      <c r="UEO76" s="262"/>
      <c r="UEP76" s="262"/>
      <c r="UEQ76" s="262"/>
      <c r="UER76" s="262"/>
      <c r="UES76" s="262"/>
      <c r="UET76" s="262"/>
      <c r="UEU76" s="262"/>
      <c r="UEV76" s="262"/>
      <c r="UEW76" s="1740"/>
      <c r="UEX76" s="1740"/>
      <c r="UEY76" s="1740"/>
      <c r="UEZ76" s="349"/>
      <c r="UFA76" s="262"/>
      <c r="UFB76" s="262"/>
      <c r="UFC76" s="262"/>
      <c r="UFD76" s="350"/>
      <c r="UFE76" s="262"/>
      <c r="UFF76" s="262"/>
      <c r="UFG76" s="262"/>
      <c r="UFH76" s="262"/>
      <c r="UFI76" s="262"/>
      <c r="UFJ76" s="262"/>
      <c r="UFK76" s="262"/>
      <c r="UFL76" s="262"/>
      <c r="UFM76" s="262"/>
      <c r="UFN76" s="1740"/>
      <c r="UFO76" s="1740"/>
      <c r="UFP76" s="1740"/>
      <c r="UFQ76" s="349"/>
      <c r="UFR76" s="262"/>
      <c r="UFS76" s="262"/>
      <c r="UFT76" s="262"/>
      <c r="UFU76" s="350"/>
      <c r="UFV76" s="262"/>
      <c r="UFW76" s="262"/>
      <c r="UFX76" s="262"/>
      <c r="UFY76" s="262"/>
      <c r="UFZ76" s="262"/>
      <c r="UGA76" s="262"/>
      <c r="UGB76" s="262"/>
      <c r="UGC76" s="262"/>
      <c r="UGD76" s="262"/>
      <c r="UGE76" s="1740"/>
      <c r="UGF76" s="1740"/>
      <c r="UGG76" s="1740"/>
      <c r="UGH76" s="349"/>
      <c r="UGI76" s="262"/>
      <c r="UGJ76" s="262"/>
      <c r="UGK76" s="262"/>
      <c r="UGL76" s="350"/>
      <c r="UGM76" s="262"/>
      <c r="UGN76" s="262"/>
      <c r="UGO76" s="262"/>
      <c r="UGP76" s="262"/>
      <c r="UGQ76" s="262"/>
      <c r="UGR76" s="262"/>
      <c r="UGS76" s="262"/>
      <c r="UGT76" s="262"/>
      <c r="UGU76" s="262"/>
      <c r="UGV76" s="1740"/>
      <c r="UGW76" s="1740"/>
      <c r="UGX76" s="1740"/>
      <c r="UGY76" s="349"/>
      <c r="UGZ76" s="262"/>
      <c r="UHA76" s="262"/>
      <c r="UHB76" s="262"/>
      <c r="UHC76" s="350"/>
      <c r="UHD76" s="262"/>
      <c r="UHE76" s="262"/>
      <c r="UHF76" s="262"/>
      <c r="UHG76" s="262"/>
      <c r="UHH76" s="262"/>
      <c r="UHI76" s="262"/>
      <c r="UHJ76" s="262"/>
      <c r="UHK76" s="262"/>
      <c r="UHL76" s="262"/>
      <c r="UHM76" s="1740"/>
      <c r="UHN76" s="1740"/>
      <c r="UHO76" s="1740"/>
      <c r="UHP76" s="349"/>
      <c r="UHQ76" s="262"/>
      <c r="UHR76" s="262"/>
      <c r="UHS76" s="262"/>
      <c r="UHT76" s="350"/>
      <c r="UHU76" s="262"/>
      <c r="UHV76" s="262"/>
      <c r="UHW76" s="262"/>
      <c r="UHX76" s="262"/>
      <c r="UHY76" s="262"/>
      <c r="UHZ76" s="262"/>
      <c r="UIA76" s="262"/>
      <c r="UIB76" s="262"/>
      <c r="UIC76" s="262"/>
      <c r="UID76" s="1740"/>
      <c r="UIE76" s="1740"/>
      <c r="UIF76" s="1740"/>
      <c r="UIG76" s="349"/>
      <c r="UIH76" s="262"/>
      <c r="UII76" s="262"/>
      <c r="UIJ76" s="262"/>
      <c r="UIK76" s="350"/>
      <c r="UIL76" s="262"/>
      <c r="UIM76" s="262"/>
      <c r="UIN76" s="262"/>
      <c r="UIO76" s="262"/>
      <c r="UIP76" s="262"/>
      <c r="UIQ76" s="262"/>
      <c r="UIR76" s="262"/>
      <c r="UIS76" s="262"/>
      <c r="UIT76" s="262"/>
      <c r="UIU76" s="1740"/>
      <c r="UIV76" s="1740"/>
      <c r="UIW76" s="1740"/>
      <c r="UIX76" s="349"/>
      <c r="UIY76" s="262"/>
      <c r="UIZ76" s="262"/>
      <c r="UJA76" s="262"/>
      <c r="UJB76" s="350"/>
      <c r="UJC76" s="262"/>
      <c r="UJD76" s="262"/>
      <c r="UJE76" s="262"/>
      <c r="UJF76" s="262"/>
      <c r="UJG76" s="262"/>
      <c r="UJH76" s="262"/>
      <c r="UJI76" s="262"/>
      <c r="UJJ76" s="262"/>
      <c r="UJK76" s="262"/>
      <c r="UJL76" s="1740"/>
      <c r="UJM76" s="1740"/>
      <c r="UJN76" s="1740"/>
      <c r="UJO76" s="349"/>
      <c r="UJP76" s="262"/>
      <c r="UJQ76" s="262"/>
      <c r="UJR76" s="262"/>
      <c r="UJS76" s="350"/>
      <c r="UJT76" s="262"/>
      <c r="UJU76" s="262"/>
      <c r="UJV76" s="262"/>
      <c r="UJW76" s="262"/>
      <c r="UJX76" s="262"/>
      <c r="UJY76" s="262"/>
      <c r="UJZ76" s="262"/>
      <c r="UKA76" s="262"/>
      <c r="UKB76" s="262"/>
      <c r="UKC76" s="1740"/>
      <c r="UKD76" s="1740"/>
      <c r="UKE76" s="1740"/>
      <c r="UKF76" s="349"/>
      <c r="UKG76" s="262"/>
      <c r="UKH76" s="262"/>
      <c r="UKI76" s="262"/>
      <c r="UKJ76" s="350"/>
      <c r="UKK76" s="262"/>
      <c r="UKL76" s="262"/>
      <c r="UKM76" s="262"/>
      <c r="UKN76" s="262"/>
      <c r="UKO76" s="262"/>
      <c r="UKP76" s="262"/>
      <c r="UKQ76" s="262"/>
      <c r="UKR76" s="262"/>
      <c r="UKS76" s="262"/>
      <c r="UKT76" s="1740"/>
      <c r="UKU76" s="1740"/>
      <c r="UKV76" s="1740"/>
      <c r="UKW76" s="349"/>
      <c r="UKX76" s="262"/>
      <c r="UKY76" s="262"/>
      <c r="UKZ76" s="262"/>
      <c r="ULA76" s="350"/>
      <c r="ULB76" s="262"/>
      <c r="ULC76" s="262"/>
      <c r="ULD76" s="262"/>
      <c r="ULE76" s="262"/>
      <c r="ULF76" s="262"/>
      <c r="ULG76" s="262"/>
      <c r="ULH76" s="262"/>
      <c r="ULI76" s="262"/>
      <c r="ULJ76" s="262"/>
      <c r="ULK76" s="1740"/>
      <c r="ULL76" s="1740"/>
      <c r="ULM76" s="1740"/>
      <c r="ULN76" s="349"/>
      <c r="ULO76" s="262"/>
      <c r="ULP76" s="262"/>
      <c r="ULQ76" s="262"/>
      <c r="ULR76" s="350"/>
      <c r="ULS76" s="262"/>
      <c r="ULT76" s="262"/>
      <c r="ULU76" s="262"/>
      <c r="ULV76" s="262"/>
      <c r="ULW76" s="262"/>
      <c r="ULX76" s="262"/>
      <c r="ULY76" s="262"/>
      <c r="ULZ76" s="262"/>
      <c r="UMA76" s="262"/>
      <c r="UMB76" s="1740"/>
      <c r="UMC76" s="1740"/>
      <c r="UMD76" s="1740"/>
      <c r="UME76" s="349"/>
      <c r="UMF76" s="262"/>
      <c r="UMG76" s="262"/>
      <c r="UMH76" s="262"/>
      <c r="UMI76" s="350"/>
      <c r="UMJ76" s="262"/>
      <c r="UMK76" s="262"/>
      <c r="UML76" s="262"/>
      <c r="UMM76" s="262"/>
      <c r="UMN76" s="262"/>
      <c r="UMO76" s="262"/>
      <c r="UMP76" s="262"/>
      <c r="UMQ76" s="262"/>
      <c r="UMR76" s="262"/>
      <c r="UMS76" s="1740"/>
      <c r="UMT76" s="1740"/>
      <c r="UMU76" s="1740"/>
      <c r="UMV76" s="349"/>
      <c r="UMW76" s="262"/>
      <c r="UMX76" s="262"/>
      <c r="UMY76" s="262"/>
      <c r="UMZ76" s="350"/>
      <c r="UNA76" s="262"/>
      <c r="UNB76" s="262"/>
      <c r="UNC76" s="262"/>
      <c r="UND76" s="262"/>
      <c r="UNE76" s="262"/>
      <c r="UNF76" s="262"/>
      <c r="UNG76" s="262"/>
      <c r="UNH76" s="262"/>
      <c r="UNI76" s="262"/>
      <c r="UNJ76" s="1740"/>
      <c r="UNK76" s="1740"/>
      <c r="UNL76" s="1740"/>
      <c r="UNM76" s="349"/>
      <c r="UNN76" s="262"/>
      <c r="UNO76" s="262"/>
      <c r="UNP76" s="262"/>
      <c r="UNQ76" s="350"/>
      <c r="UNR76" s="262"/>
      <c r="UNS76" s="262"/>
      <c r="UNT76" s="262"/>
      <c r="UNU76" s="262"/>
      <c r="UNV76" s="262"/>
      <c r="UNW76" s="262"/>
      <c r="UNX76" s="262"/>
      <c r="UNY76" s="262"/>
      <c r="UNZ76" s="262"/>
      <c r="UOA76" s="1740"/>
      <c r="UOB76" s="1740"/>
      <c r="UOC76" s="1740"/>
      <c r="UOD76" s="349"/>
      <c r="UOE76" s="262"/>
      <c r="UOF76" s="262"/>
      <c r="UOG76" s="262"/>
      <c r="UOH76" s="350"/>
      <c r="UOI76" s="262"/>
      <c r="UOJ76" s="262"/>
      <c r="UOK76" s="262"/>
      <c r="UOL76" s="262"/>
      <c r="UOM76" s="262"/>
      <c r="UON76" s="262"/>
      <c r="UOO76" s="262"/>
      <c r="UOP76" s="262"/>
      <c r="UOQ76" s="262"/>
      <c r="UOR76" s="1740"/>
      <c r="UOS76" s="1740"/>
      <c r="UOT76" s="1740"/>
      <c r="UOU76" s="349"/>
      <c r="UOV76" s="262"/>
      <c r="UOW76" s="262"/>
      <c r="UOX76" s="262"/>
      <c r="UOY76" s="350"/>
      <c r="UOZ76" s="262"/>
      <c r="UPA76" s="262"/>
      <c r="UPB76" s="262"/>
      <c r="UPC76" s="262"/>
      <c r="UPD76" s="262"/>
      <c r="UPE76" s="262"/>
      <c r="UPF76" s="262"/>
      <c r="UPG76" s="262"/>
      <c r="UPH76" s="262"/>
      <c r="UPI76" s="1740"/>
      <c r="UPJ76" s="1740"/>
      <c r="UPK76" s="1740"/>
      <c r="UPL76" s="349"/>
      <c r="UPM76" s="262"/>
      <c r="UPN76" s="262"/>
      <c r="UPO76" s="262"/>
      <c r="UPP76" s="350"/>
      <c r="UPQ76" s="262"/>
      <c r="UPR76" s="262"/>
      <c r="UPS76" s="262"/>
      <c r="UPT76" s="262"/>
      <c r="UPU76" s="262"/>
      <c r="UPV76" s="262"/>
      <c r="UPW76" s="262"/>
      <c r="UPX76" s="262"/>
      <c r="UPY76" s="262"/>
      <c r="UPZ76" s="1740"/>
      <c r="UQA76" s="1740"/>
      <c r="UQB76" s="1740"/>
      <c r="UQC76" s="349"/>
      <c r="UQD76" s="262"/>
      <c r="UQE76" s="262"/>
      <c r="UQF76" s="262"/>
      <c r="UQG76" s="350"/>
      <c r="UQH76" s="262"/>
      <c r="UQI76" s="262"/>
      <c r="UQJ76" s="262"/>
      <c r="UQK76" s="262"/>
      <c r="UQL76" s="262"/>
      <c r="UQM76" s="262"/>
      <c r="UQN76" s="262"/>
      <c r="UQO76" s="262"/>
      <c r="UQP76" s="262"/>
      <c r="UQQ76" s="1740"/>
      <c r="UQR76" s="1740"/>
      <c r="UQS76" s="1740"/>
      <c r="UQT76" s="349"/>
      <c r="UQU76" s="262"/>
      <c r="UQV76" s="262"/>
      <c r="UQW76" s="262"/>
      <c r="UQX76" s="350"/>
      <c r="UQY76" s="262"/>
      <c r="UQZ76" s="262"/>
      <c r="URA76" s="262"/>
      <c r="URB76" s="262"/>
      <c r="URC76" s="262"/>
      <c r="URD76" s="262"/>
      <c r="URE76" s="262"/>
      <c r="URF76" s="262"/>
      <c r="URG76" s="262"/>
      <c r="URH76" s="1740"/>
      <c r="URI76" s="1740"/>
      <c r="URJ76" s="1740"/>
      <c r="URK76" s="349"/>
      <c r="URL76" s="262"/>
      <c r="URM76" s="262"/>
      <c r="URN76" s="262"/>
      <c r="URO76" s="350"/>
      <c r="URP76" s="262"/>
      <c r="URQ76" s="262"/>
      <c r="URR76" s="262"/>
      <c r="URS76" s="262"/>
      <c r="URT76" s="262"/>
      <c r="URU76" s="262"/>
      <c r="URV76" s="262"/>
      <c r="URW76" s="262"/>
      <c r="URX76" s="262"/>
      <c r="URY76" s="1740"/>
      <c r="URZ76" s="1740"/>
      <c r="USA76" s="1740"/>
      <c r="USB76" s="349"/>
      <c r="USC76" s="262"/>
      <c r="USD76" s="262"/>
      <c r="USE76" s="262"/>
      <c r="USF76" s="350"/>
      <c r="USG76" s="262"/>
      <c r="USH76" s="262"/>
      <c r="USI76" s="262"/>
      <c r="USJ76" s="262"/>
      <c r="USK76" s="262"/>
      <c r="USL76" s="262"/>
      <c r="USM76" s="262"/>
      <c r="USN76" s="262"/>
      <c r="USO76" s="262"/>
      <c r="USP76" s="1740"/>
      <c r="USQ76" s="1740"/>
      <c r="USR76" s="1740"/>
      <c r="USS76" s="349"/>
      <c r="UST76" s="262"/>
      <c r="USU76" s="262"/>
      <c r="USV76" s="262"/>
      <c r="USW76" s="350"/>
      <c r="USX76" s="262"/>
      <c r="USY76" s="262"/>
      <c r="USZ76" s="262"/>
      <c r="UTA76" s="262"/>
      <c r="UTB76" s="262"/>
      <c r="UTC76" s="262"/>
      <c r="UTD76" s="262"/>
      <c r="UTE76" s="262"/>
      <c r="UTF76" s="262"/>
      <c r="UTG76" s="1740"/>
      <c r="UTH76" s="1740"/>
      <c r="UTI76" s="1740"/>
      <c r="UTJ76" s="349"/>
      <c r="UTK76" s="262"/>
      <c r="UTL76" s="262"/>
      <c r="UTM76" s="262"/>
      <c r="UTN76" s="350"/>
      <c r="UTO76" s="262"/>
      <c r="UTP76" s="262"/>
      <c r="UTQ76" s="262"/>
      <c r="UTR76" s="262"/>
      <c r="UTS76" s="262"/>
      <c r="UTT76" s="262"/>
      <c r="UTU76" s="262"/>
      <c r="UTV76" s="262"/>
      <c r="UTW76" s="262"/>
      <c r="UTX76" s="1740"/>
      <c r="UTY76" s="1740"/>
      <c r="UTZ76" s="1740"/>
      <c r="UUA76" s="349"/>
      <c r="UUB76" s="262"/>
      <c r="UUC76" s="262"/>
      <c r="UUD76" s="262"/>
      <c r="UUE76" s="350"/>
      <c r="UUF76" s="262"/>
      <c r="UUG76" s="262"/>
      <c r="UUH76" s="262"/>
      <c r="UUI76" s="262"/>
      <c r="UUJ76" s="262"/>
      <c r="UUK76" s="262"/>
      <c r="UUL76" s="262"/>
      <c r="UUM76" s="262"/>
      <c r="UUN76" s="262"/>
      <c r="UUO76" s="1740"/>
      <c r="UUP76" s="1740"/>
      <c r="UUQ76" s="1740"/>
      <c r="UUR76" s="349"/>
      <c r="UUS76" s="262"/>
      <c r="UUT76" s="262"/>
      <c r="UUU76" s="262"/>
      <c r="UUV76" s="350"/>
      <c r="UUW76" s="262"/>
      <c r="UUX76" s="262"/>
      <c r="UUY76" s="262"/>
      <c r="UUZ76" s="262"/>
      <c r="UVA76" s="262"/>
      <c r="UVB76" s="262"/>
      <c r="UVC76" s="262"/>
      <c r="UVD76" s="262"/>
      <c r="UVE76" s="262"/>
      <c r="UVF76" s="1740"/>
      <c r="UVG76" s="1740"/>
      <c r="UVH76" s="1740"/>
      <c r="UVI76" s="349"/>
      <c r="UVJ76" s="262"/>
      <c r="UVK76" s="262"/>
      <c r="UVL76" s="262"/>
      <c r="UVM76" s="350"/>
      <c r="UVN76" s="262"/>
      <c r="UVO76" s="262"/>
      <c r="UVP76" s="262"/>
      <c r="UVQ76" s="262"/>
      <c r="UVR76" s="262"/>
      <c r="UVS76" s="262"/>
      <c r="UVT76" s="262"/>
      <c r="UVU76" s="262"/>
      <c r="UVV76" s="262"/>
      <c r="UVW76" s="1740"/>
      <c r="UVX76" s="1740"/>
      <c r="UVY76" s="1740"/>
      <c r="UVZ76" s="349"/>
      <c r="UWA76" s="262"/>
      <c r="UWB76" s="262"/>
      <c r="UWC76" s="262"/>
      <c r="UWD76" s="350"/>
      <c r="UWE76" s="262"/>
      <c r="UWF76" s="262"/>
      <c r="UWG76" s="262"/>
      <c r="UWH76" s="262"/>
      <c r="UWI76" s="262"/>
      <c r="UWJ76" s="262"/>
      <c r="UWK76" s="262"/>
      <c r="UWL76" s="262"/>
      <c r="UWM76" s="262"/>
      <c r="UWN76" s="1740"/>
      <c r="UWO76" s="1740"/>
      <c r="UWP76" s="1740"/>
      <c r="UWQ76" s="349"/>
      <c r="UWR76" s="262"/>
      <c r="UWS76" s="262"/>
      <c r="UWT76" s="262"/>
      <c r="UWU76" s="350"/>
      <c r="UWV76" s="262"/>
      <c r="UWW76" s="262"/>
      <c r="UWX76" s="262"/>
      <c r="UWY76" s="262"/>
      <c r="UWZ76" s="262"/>
      <c r="UXA76" s="262"/>
      <c r="UXB76" s="262"/>
      <c r="UXC76" s="262"/>
      <c r="UXD76" s="262"/>
      <c r="UXE76" s="1740"/>
      <c r="UXF76" s="1740"/>
      <c r="UXG76" s="1740"/>
      <c r="UXH76" s="349"/>
      <c r="UXI76" s="262"/>
      <c r="UXJ76" s="262"/>
      <c r="UXK76" s="262"/>
      <c r="UXL76" s="350"/>
      <c r="UXM76" s="262"/>
      <c r="UXN76" s="262"/>
      <c r="UXO76" s="262"/>
      <c r="UXP76" s="262"/>
      <c r="UXQ76" s="262"/>
      <c r="UXR76" s="262"/>
      <c r="UXS76" s="262"/>
      <c r="UXT76" s="262"/>
      <c r="UXU76" s="262"/>
      <c r="UXV76" s="1740"/>
      <c r="UXW76" s="1740"/>
      <c r="UXX76" s="1740"/>
      <c r="UXY76" s="349"/>
      <c r="UXZ76" s="262"/>
      <c r="UYA76" s="262"/>
      <c r="UYB76" s="262"/>
      <c r="UYC76" s="350"/>
      <c r="UYD76" s="262"/>
      <c r="UYE76" s="262"/>
      <c r="UYF76" s="262"/>
      <c r="UYG76" s="262"/>
      <c r="UYH76" s="262"/>
      <c r="UYI76" s="262"/>
      <c r="UYJ76" s="262"/>
      <c r="UYK76" s="262"/>
      <c r="UYL76" s="262"/>
      <c r="UYM76" s="1740"/>
      <c r="UYN76" s="1740"/>
      <c r="UYO76" s="1740"/>
      <c r="UYP76" s="349"/>
      <c r="UYQ76" s="262"/>
      <c r="UYR76" s="262"/>
      <c r="UYS76" s="262"/>
      <c r="UYT76" s="350"/>
      <c r="UYU76" s="262"/>
      <c r="UYV76" s="262"/>
      <c r="UYW76" s="262"/>
      <c r="UYX76" s="262"/>
      <c r="UYY76" s="262"/>
      <c r="UYZ76" s="262"/>
      <c r="UZA76" s="262"/>
      <c r="UZB76" s="262"/>
      <c r="UZC76" s="262"/>
      <c r="UZD76" s="1740"/>
      <c r="UZE76" s="1740"/>
      <c r="UZF76" s="1740"/>
      <c r="UZG76" s="349"/>
      <c r="UZH76" s="262"/>
      <c r="UZI76" s="262"/>
      <c r="UZJ76" s="262"/>
      <c r="UZK76" s="350"/>
      <c r="UZL76" s="262"/>
      <c r="UZM76" s="262"/>
      <c r="UZN76" s="262"/>
      <c r="UZO76" s="262"/>
      <c r="UZP76" s="262"/>
      <c r="UZQ76" s="262"/>
      <c r="UZR76" s="262"/>
      <c r="UZS76" s="262"/>
      <c r="UZT76" s="262"/>
      <c r="UZU76" s="1740"/>
      <c r="UZV76" s="1740"/>
      <c r="UZW76" s="1740"/>
      <c r="UZX76" s="349"/>
      <c r="UZY76" s="262"/>
      <c r="UZZ76" s="262"/>
      <c r="VAA76" s="262"/>
      <c r="VAB76" s="350"/>
      <c r="VAC76" s="262"/>
      <c r="VAD76" s="262"/>
      <c r="VAE76" s="262"/>
      <c r="VAF76" s="262"/>
      <c r="VAG76" s="262"/>
      <c r="VAH76" s="262"/>
      <c r="VAI76" s="262"/>
      <c r="VAJ76" s="262"/>
      <c r="VAK76" s="262"/>
      <c r="VAL76" s="1740"/>
      <c r="VAM76" s="1740"/>
      <c r="VAN76" s="1740"/>
      <c r="VAO76" s="349"/>
      <c r="VAP76" s="262"/>
      <c r="VAQ76" s="262"/>
      <c r="VAR76" s="262"/>
      <c r="VAS76" s="350"/>
      <c r="VAT76" s="262"/>
      <c r="VAU76" s="262"/>
      <c r="VAV76" s="262"/>
      <c r="VAW76" s="262"/>
      <c r="VAX76" s="262"/>
      <c r="VAY76" s="262"/>
      <c r="VAZ76" s="262"/>
      <c r="VBA76" s="262"/>
      <c r="VBB76" s="262"/>
      <c r="VBC76" s="1740"/>
      <c r="VBD76" s="1740"/>
      <c r="VBE76" s="1740"/>
      <c r="VBF76" s="349"/>
      <c r="VBG76" s="262"/>
      <c r="VBH76" s="262"/>
      <c r="VBI76" s="262"/>
      <c r="VBJ76" s="350"/>
      <c r="VBK76" s="262"/>
      <c r="VBL76" s="262"/>
      <c r="VBM76" s="262"/>
      <c r="VBN76" s="262"/>
      <c r="VBO76" s="262"/>
      <c r="VBP76" s="262"/>
      <c r="VBQ76" s="262"/>
      <c r="VBR76" s="262"/>
      <c r="VBS76" s="262"/>
      <c r="VBT76" s="1740"/>
      <c r="VBU76" s="1740"/>
      <c r="VBV76" s="1740"/>
      <c r="VBW76" s="349"/>
      <c r="VBX76" s="262"/>
      <c r="VBY76" s="262"/>
      <c r="VBZ76" s="262"/>
      <c r="VCA76" s="350"/>
      <c r="VCB76" s="262"/>
      <c r="VCC76" s="262"/>
      <c r="VCD76" s="262"/>
      <c r="VCE76" s="262"/>
      <c r="VCF76" s="262"/>
      <c r="VCG76" s="262"/>
      <c r="VCH76" s="262"/>
      <c r="VCI76" s="262"/>
      <c r="VCJ76" s="262"/>
      <c r="VCK76" s="1740"/>
      <c r="VCL76" s="1740"/>
      <c r="VCM76" s="1740"/>
      <c r="VCN76" s="349"/>
      <c r="VCO76" s="262"/>
      <c r="VCP76" s="262"/>
      <c r="VCQ76" s="262"/>
      <c r="VCR76" s="350"/>
      <c r="VCS76" s="262"/>
      <c r="VCT76" s="262"/>
      <c r="VCU76" s="262"/>
      <c r="VCV76" s="262"/>
      <c r="VCW76" s="262"/>
      <c r="VCX76" s="262"/>
      <c r="VCY76" s="262"/>
      <c r="VCZ76" s="262"/>
      <c r="VDA76" s="262"/>
      <c r="VDB76" s="1740"/>
      <c r="VDC76" s="1740"/>
      <c r="VDD76" s="1740"/>
      <c r="VDE76" s="349"/>
      <c r="VDF76" s="262"/>
      <c r="VDG76" s="262"/>
      <c r="VDH76" s="262"/>
      <c r="VDI76" s="350"/>
      <c r="VDJ76" s="262"/>
      <c r="VDK76" s="262"/>
      <c r="VDL76" s="262"/>
      <c r="VDM76" s="262"/>
      <c r="VDN76" s="262"/>
      <c r="VDO76" s="262"/>
      <c r="VDP76" s="262"/>
      <c r="VDQ76" s="262"/>
      <c r="VDR76" s="262"/>
      <c r="VDS76" s="1740"/>
      <c r="VDT76" s="1740"/>
      <c r="VDU76" s="1740"/>
      <c r="VDV76" s="349"/>
      <c r="VDW76" s="262"/>
      <c r="VDX76" s="262"/>
      <c r="VDY76" s="262"/>
      <c r="VDZ76" s="350"/>
      <c r="VEA76" s="262"/>
      <c r="VEB76" s="262"/>
      <c r="VEC76" s="262"/>
      <c r="VED76" s="262"/>
      <c r="VEE76" s="262"/>
      <c r="VEF76" s="262"/>
      <c r="VEG76" s="262"/>
      <c r="VEH76" s="262"/>
      <c r="VEI76" s="262"/>
      <c r="VEJ76" s="1740"/>
      <c r="VEK76" s="1740"/>
      <c r="VEL76" s="1740"/>
      <c r="VEM76" s="349"/>
      <c r="VEN76" s="262"/>
      <c r="VEO76" s="262"/>
      <c r="VEP76" s="262"/>
      <c r="VEQ76" s="350"/>
      <c r="VER76" s="262"/>
      <c r="VES76" s="262"/>
      <c r="VET76" s="262"/>
      <c r="VEU76" s="262"/>
      <c r="VEV76" s="262"/>
      <c r="VEW76" s="262"/>
      <c r="VEX76" s="262"/>
      <c r="VEY76" s="262"/>
      <c r="VEZ76" s="262"/>
      <c r="VFA76" s="1740"/>
      <c r="VFB76" s="1740"/>
      <c r="VFC76" s="1740"/>
      <c r="VFD76" s="349"/>
      <c r="VFE76" s="262"/>
      <c r="VFF76" s="262"/>
      <c r="VFG76" s="262"/>
      <c r="VFH76" s="350"/>
      <c r="VFI76" s="262"/>
      <c r="VFJ76" s="262"/>
      <c r="VFK76" s="262"/>
      <c r="VFL76" s="262"/>
      <c r="VFM76" s="262"/>
      <c r="VFN76" s="262"/>
      <c r="VFO76" s="262"/>
      <c r="VFP76" s="262"/>
      <c r="VFQ76" s="262"/>
      <c r="VFR76" s="1740"/>
      <c r="VFS76" s="1740"/>
      <c r="VFT76" s="1740"/>
      <c r="VFU76" s="349"/>
      <c r="VFV76" s="262"/>
      <c r="VFW76" s="262"/>
      <c r="VFX76" s="262"/>
      <c r="VFY76" s="350"/>
      <c r="VFZ76" s="262"/>
      <c r="VGA76" s="262"/>
      <c r="VGB76" s="262"/>
      <c r="VGC76" s="262"/>
      <c r="VGD76" s="262"/>
      <c r="VGE76" s="262"/>
      <c r="VGF76" s="262"/>
      <c r="VGG76" s="262"/>
      <c r="VGH76" s="262"/>
      <c r="VGI76" s="1740"/>
      <c r="VGJ76" s="1740"/>
      <c r="VGK76" s="1740"/>
      <c r="VGL76" s="349"/>
      <c r="VGM76" s="262"/>
      <c r="VGN76" s="262"/>
      <c r="VGO76" s="262"/>
      <c r="VGP76" s="350"/>
      <c r="VGQ76" s="262"/>
      <c r="VGR76" s="262"/>
      <c r="VGS76" s="262"/>
      <c r="VGT76" s="262"/>
      <c r="VGU76" s="262"/>
      <c r="VGV76" s="262"/>
      <c r="VGW76" s="262"/>
      <c r="VGX76" s="262"/>
      <c r="VGY76" s="262"/>
      <c r="VGZ76" s="1740"/>
      <c r="VHA76" s="1740"/>
      <c r="VHB76" s="1740"/>
      <c r="VHC76" s="349"/>
      <c r="VHD76" s="262"/>
      <c r="VHE76" s="262"/>
      <c r="VHF76" s="262"/>
      <c r="VHG76" s="350"/>
      <c r="VHH76" s="262"/>
      <c r="VHI76" s="262"/>
      <c r="VHJ76" s="262"/>
      <c r="VHK76" s="262"/>
      <c r="VHL76" s="262"/>
      <c r="VHM76" s="262"/>
      <c r="VHN76" s="262"/>
      <c r="VHO76" s="262"/>
      <c r="VHP76" s="262"/>
      <c r="VHQ76" s="1740"/>
      <c r="VHR76" s="1740"/>
      <c r="VHS76" s="1740"/>
      <c r="VHT76" s="349"/>
      <c r="VHU76" s="262"/>
      <c r="VHV76" s="262"/>
      <c r="VHW76" s="262"/>
      <c r="VHX76" s="350"/>
      <c r="VHY76" s="262"/>
      <c r="VHZ76" s="262"/>
      <c r="VIA76" s="262"/>
      <c r="VIB76" s="262"/>
      <c r="VIC76" s="262"/>
      <c r="VID76" s="262"/>
      <c r="VIE76" s="262"/>
      <c r="VIF76" s="262"/>
      <c r="VIG76" s="262"/>
      <c r="VIH76" s="1740"/>
      <c r="VII76" s="1740"/>
      <c r="VIJ76" s="1740"/>
      <c r="VIK76" s="349"/>
      <c r="VIL76" s="262"/>
      <c r="VIM76" s="262"/>
      <c r="VIN76" s="262"/>
      <c r="VIO76" s="350"/>
      <c r="VIP76" s="262"/>
      <c r="VIQ76" s="262"/>
      <c r="VIR76" s="262"/>
      <c r="VIS76" s="262"/>
      <c r="VIT76" s="262"/>
      <c r="VIU76" s="262"/>
      <c r="VIV76" s="262"/>
      <c r="VIW76" s="262"/>
      <c r="VIX76" s="262"/>
      <c r="VIY76" s="1740"/>
      <c r="VIZ76" s="1740"/>
      <c r="VJA76" s="1740"/>
      <c r="VJB76" s="349"/>
      <c r="VJC76" s="262"/>
      <c r="VJD76" s="262"/>
      <c r="VJE76" s="262"/>
      <c r="VJF76" s="350"/>
      <c r="VJG76" s="262"/>
      <c r="VJH76" s="262"/>
      <c r="VJI76" s="262"/>
      <c r="VJJ76" s="262"/>
      <c r="VJK76" s="262"/>
      <c r="VJL76" s="262"/>
      <c r="VJM76" s="262"/>
      <c r="VJN76" s="262"/>
      <c r="VJO76" s="262"/>
      <c r="VJP76" s="1740"/>
      <c r="VJQ76" s="1740"/>
      <c r="VJR76" s="1740"/>
      <c r="VJS76" s="349"/>
      <c r="VJT76" s="262"/>
      <c r="VJU76" s="262"/>
      <c r="VJV76" s="262"/>
      <c r="VJW76" s="350"/>
      <c r="VJX76" s="262"/>
      <c r="VJY76" s="262"/>
      <c r="VJZ76" s="262"/>
      <c r="VKA76" s="262"/>
      <c r="VKB76" s="262"/>
      <c r="VKC76" s="262"/>
      <c r="VKD76" s="262"/>
      <c r="VKE76" s="262"/>
      <c r="VKF76" s="262"/>
      <c r="VKG76" s="1740"/>
      <c r="VKH76" s="1740"/>
      <c r="VKI76" s="1740"/>
      <c r="VKJ76" s="349"/>
      <c r="VKK76" s="262"/>
      <c r="VKL76" s="262"/>
      <c r="VKM76" s="262"/>
      <c r="VKN76" s="350"/>
      <c r="VKO76" s="262"/>
      <c r="VKP76" s="262"/>
      <c r="VKQ76" s="262"/>
      <c r="VKR76" s="262"/>
      <c r="VKS76" s="262"/>
      <c r="VKT76" s="262"/>
      <c r="VKU76" s="262"/>
      <c r="VKV76" s="262"/>
      <c r="VKW76" s="262"/>
      <c r="VKX76" s="1740"/>
      <c r="VKY76" s="1740"/>
      <c r="VKZ76" s="1740"/>
      <c r="VLA76" s="349"/>
      <c r="VLB76" s="262"/>
      <c r="VLC76" s="262"/>
      <c r="VLD76" s="262"/>
      <c r="VLE76" s="350"/>
      <c r="VLF76" s="262"/>
      <c r="VLG76" s="262"/>
      <c r="VLH76" s="262"/>
      <c r="VLI76" s="262"/>
      <c r="VLJ76" s="262"/>
      <c r="VLK76" s="262"/>
      <c r="VLL76" s="262"/>
      <c r="VLM76" s="262"/>
      <c r="VLN76" s="262"/>
      <c r="VLO76" s="1740"/>
      <c r="VLP76" s="1740"/>
      <c r="VLQ76" s="1740"/>
      <c r="VLR76" s="349"/>
      <c r="VLS76" s="262"/>
      <c r="VLT76" s="262"/>
      <c r="VLU76" s="262"/>
      <c r="VLV76" s="350"/>
      <c r="VLW76" s="262"/>
      <c r="VLX76" s="262"/>
      <c r="VLY76" s="262"/>
      <c r="VLZ76" s="262"/>
      <c r="VMA76" s="262"/>
      <c r="VMB76" s="262"/>
      <c r="VMC76" s="262"/>
      <c r="VMD76" s="262"/>
      <c r="VME76" s="262"/>
      <c r="VMF76" s="1740"/>
      <c r="VMG76" s="1740"/>
      <c r="VMH76" s="1740"/>
      <c r="VMI76" s="349"/>
      <c r="VMJ76" s="262"/>
      <c r="VMK76" s="262"/>
      <c r="VML76" s="262"/>
      <c r="VMM76" s="350"/>
      <c r="VMN76" s="262"/>
      <c r="VMO76" s="262"/>
      <c r="VMP76" s="262"/>
      <c r="VMQ76" s="262"/>
      <c r="VMR76" s="262"/>
      <c r="VMS76" s="262"/>
      <c r="VMT76" s="262"/>
      <c r="VMU76" s="262"/>
      <c r="VMV76" s="262"/>
      <c r="VMW76" s="1740"/>
      <c r="VMX76" s="1740"/>
      <c r="VMY76" s="1740"/>
      <c r="VMZ76" s="349"/>
      <c r="VNA76" s="262"/>
      <c r="VNB76" s="262"/>
      <c r="VNC76" s="262"/>
      <c r="VND76" s="350"/>
      <c r="VNE76" s="262"/>
      <c r="VNF76" s="262"/>
      <c r="VNG76" s="262"/>
      <c r="VNH76" s="262"/>
      <c r="VNI76" s="262"/>
      <c r="VNJ76" s="262"/>
      <c r="VNK76" s="262"/>
      <c r="VNL76" s="262"/>
      <c r="VNM76" s="262"/>
      <c r="VNN76" s="1740"/>
      <c r="VNO76" s="1740"/>
      <c r="VNP76" s="1740"/>
      <c r="VNQ76" s="349"/>
      <c r="VNR76" s="262"/>
      <c r="VNS76" s="262"/>
      <c r="VNT76" s="262"/>
      <c r="VNU76" s="350"/>
      <c r="VNV76" s="262"/>
      <c r="VNW76" s="262"/>
      <c r="VNX76" s="262"/>
      <c r="VNY76" s="262"/>
      <c r="VNZ76" s="262"/>
      <c r="VOA76" s="262"/>
      <c r="VOB76" s="262"/>
      <c r="VOC76" s="262"/>
      <c r="VOD76" s="262"/>
      <c r="VOE76" s="1740"/>
      <c r="VOF76" s="1740"/>
      <c r="VOG76" s="1740"/>
      <c r="VOH76" s="349"/>
      <c r="VOI76" s="262"/>
      <c r="VOJ76" s="262"/>
      <c r="VOK76" s="262"/>
      <c r="VOL76" s="350"/>
      <c r="VOM76" s="262"/>
      <c r="VON76" s="262"/>
      <c r="VOO76" s="262"/>
      <c r="VOP76" s="262"/>
      <c r="VOQ76" s="262"/>
      <c r="VOR76" s="262"/>
      <c r="VOS76" s="262"/>
      <c r="VOT76" s="262"/>
      <c r="VOU76" s="262"/>
      <c r="VOV76" s="1740"/>
      <c r="VOW76" s="1740"/>
      <c r="VOX76" s="1740"/>
      <c r="VOY76" s="349"/>
      <c r="VOZ76" s="262"/>
      <c r="VPA76" s="262"/>
      <c r="VPB76" s="262"/>
      <c r="VPC76" s="350"/>
      <c r="VPD76" s="262"/>
      <c r="VPE76" s="262"/>
      <c r="VPF76" s="262"/>
      <c r="VPG76" s="262"/>
      <c r="VPH76" s="262"/>
      <c r="VPI76" s="262"/>
      <c r="VPJ76" s="262"/>
      <c r="VPK76" s="262"/>
      <c r="VPL76" s="262"/>
      <c r="VPM76" s="1740"/>
      <c r="VPN76" s="1740"/>
      <c r="VPO76" s="1740"/>
      <c r="VPP76" s="349"/>
      <c r="VPQ76" s="262"/>
      <c r="VPR76" s="262"/>
      <c r="VPS76" s="262"/>
      <c r="VPT76" s="350"/>
      <c r="VPU76" s="262"/>
      <c r="VPV76" s="262"/>
      <c r="VPW76" s="262"/>
      <c r="VPX76" s="262"/>
      <c r="VPY76" s="262"/>
      <c r="VPZ76" s="262"/>
      <c r="VQA76" s="262"/>
      <c r="VQB76" s="262"/>
      <c r="VQC76" s="262"/>
      <c r="VQD76" s="1740"/>
      <c r="VQE76" s="1740"/>
      <c r="VQF76" s="1740"/>
      <c r="VQG76" s="349"/>
      <c r="VQH76" s="262"/>
      <c r="VQI76" s="262"/>
      <c r="VQJ76" s="262"/>
      <c r="VQK76" s="350"/>
      <c r="VQL76" s="262"/>
      <c r="VQM76" s="262"/>
      <c r="VQN76" s="262"/>
      <c r="VQO76" s="262"/>
      <c r="VQP76" s="262"/>
      <c r="VQQ76" s="262"/>
      <c r="VQR76" s="262"/>
      <c r="VQS76" s="262"/>
      <c r="VQT76" s="262"/>
      <c r="VQU76" s="1740"/>
      <c r="VQV76" s="1740"/>
      <c r="VQW76" s="1740"/>
      <c r="VQX76" s="349"/>
      <c r="VQY76" s="262"/>
      <c r="VQZ76" s="262"/>
      <c r="VRA76" s="262"/>
      <c r="VRB76" s="350"/>
      <c r="VRC76" s="262"/>
      <c r="VRD76" s="262"/>
      <c r="VRE76" s="262"/>
      <c r="VRF76" s="262"/>
      <c r="VRG76" s="262"/>
      <c r="VRH76" s="262"/>
      <c r="VRI76" s="262"/>
      <c r="VRJ76" s="262"/>
      <c r="VRK76" s="262"/>
      <c r="VRL76" s="1740"/>
      <c r="VRM76" s="1740"/>
      <c r="VRN76" s="1740"/>
      <c r="VRO76" s="349"/>
      <c r="VRP76" s="262"/>
      <c r="VRQ76" s="262"/>
      <c r="VRR76" s="262"/>
      <c r="VRS76" s="350"/>
      <c r="VRT76" s="262"/>
      <c r="VRU76" s="262"/>
      <c r="VRV76" s="262"/>
      <c r="VRW76" s="262"/>
      <c r="VRX76" s="262"/>
      <c r="VRY76" s="262"/>
      <c r="VRZ76" s="262"/>
      <c r="VSA76" s="262"/>
      <c r="VSB76" s="262"/>
      <c r="VSC76" s="1740"/>
      <c r="VSD76" s="1740"/>
      <c r="VSE76" s="1740"/>
      <c r="VSF76" s="349"/>
      <c r="VSG76" s="262"/>
      <c r="VSH76" s="262"/>
      <c r="VSI76" s="262"/>
      <c r="VSJ76" s="350"/>
      <c r="VSK76" s="262"/>
      <c r="VSL76" s="262"/>
      <c r="VSM76" s="262"/>
      <c r="VSN76" s="262"/>
      <c r="VSO76" s="262"/>
      <c r="VSP76" s="262"/>
      <c r="VSQ76" s="262"/>
      <c r="VSR76" s="262"/>
      <c r="VSS76" s="262"/>
      <c r="VST76" s="1740"/>
      <c r="VSU76" s="1740"/>
      <c r="VSV76" s="1740"/>
      <c r="VSW76" s="349"/>
      <c r="VSX76" s="262"/>
      <c r="VSY76" s="262"/>
      <c r="VSZ76" s="262"/>
      <c r="VTA76" s="350"/>
      <c r="VTB76" s="262"/>
      <c r="VTC76" s="262"/>
      <c r="VTD76" s="262"/>
      <c r="VTE76" s="262"/>
      <c r="VTF76" s="262"/>
      <c r="VTG76" s="262"/>
      <c r="VTH76" s="262"/>
      <c r="VTI76" s="262"/>
      <c r="VTJ76" s="262"/>
      <c r="VTK76" s="1740"/>
      <c r="VTL76" s="1740"/>
      <c r="VTM76" s="1740"/>
      <c r="VTN76" s="349"/>
      <c r="VTO76" s="262"/>
      <c r="VTP76" s="262"/>
      <c r="VTQ76" s="262"/>
      <c r="VTR76" s="350"/>
      <c r="VTS76" s="262"/>
      <c r="VTT76" s="262"/>
      <c r="VTU76" s="262"/>
      <c r="VTV76" s="262"/>
      <c r="VTW76" s="262"/>
      <c r="VTX76" s="262"/>
      <c r="VTY76" s="262"/>
      <c r="VTZ76" s="262"/>
      <c r="VUA76" s="262"/>
      <c r="VUB76" s="1740"/>
      <c r="VUC76" s="1740"/>
      <c r="VUD76" s="1740"/>
      <c r="VUE76" s="349"/>
      <c r="VUF76" s="262"/>
      <c r="VUG76" s="262"/>
      <c r="VUH76" s="262"/>
      <c r="VUI76" s="350"/>
      <c r="VUJ76" s="262"/>
      <c r="VUK76" s="262"/>
      <c r="VUL76" s="262"/>
      <c r="VUM76" s="262"/>
      <c r="VUN76" s="262"/>
      <c r="VUO76" s="262"/>
      <c r="VUP76" s="262"/>
      <c r="VUQ76" s="262"/>
      <c r="VUR76" s="262"/>
      <c r="VUS76" s="1740"/>
      <c r="VUT76" s="1740"/>
      <c r="VUU76" s="1740"/>
      <c r="VUV76" s="349"/>
      <c r="VUW76" s="262"/>
      <c r="VUX76" s="262"/>
      <c r="VUY76" s="262"/>
      <c r="VUZ76" s="350"/>
      <c r="VVA76" s="262"/>
      <c r="VVB76" s="262"/>
      <c r="VVC76" s="262"/>
      <c r="VVD76" s="262"/>
      <c r="VVE76" s="262"/>
      <c r="VVF76" s="262"/>
      <c r="VVG76" s="262"/>
      <c r="VVH76" s="262"/>
      <c r="VVI76" s="262"/>
      <c r="VVJ76" s="1740"/>
      <c r="VVK76" s="1740"/>
      <c r="VVL76" s="1740"/>
      <c r="VVM76" s="349"/>
      <c r="VVN76" s="262"/>
      <c r="VVO76" s="262"/>
      <c r="VVP76" s="262"/>
      <c r="VVQ76" s="350"/>
      <c r="VVR76" s="262"/>
      <c r="VVS76" s="262"/>
      <c r="VVT76" s="262"/>
      <c r="VVU76" s="262"/>
      <c r="VVV76" s="262"/>
      <c r="VVW76" s="262"/>
      <c r="VVX76" s="262"/>
      <c r="VVY76" s="262"/>
      <c r="VVZ76" s="262"/>
      <c r="VWA76" s="1740"/>
      <c r="VWB76" s="1740"/>
      <c r="VWC76" s="1740"/>
      <c r="VWD76" s="349"/>
      <c r="VWE76" s="262"/>
      <c r="VWF76" s="262"/>
      <c r="VWG76" s="262"/>
      <c r="VWH76" s="350"/>
      <c r="VWI76" s="262"/>
      <c r="VWJ76" s="262"/>
      <c r="VWK76" s="262"/>
      <c r="VWL76" s="262"/>
      <c r="VWM76" s="262"/>
      <c r="VWN76" s="262"/>
      <c r="VWO76" s="262"/>
      <c r="VWP76" s="262"/>
      <c r="VWQ76" s="262"/>
      <c r="VWR76" s="1740"/>
      <c r="VWS76" s="1740"/>
      <c r="VWT76" s="1740"/>
      <c r="VWU76" s="349"/>
      <c r="VWV76" s="262"/>
      <c r="VWW76" s="262"/>
      <c r="VWX76" s="262"/>
      <c r="VWY76" s="350"/>
      <c r="VWZ76" s="262"/>
      <c r="VXA76" s="262"/>
      <c r="VXB76" s="262"/>
      <c r="VXC76" s="262"/>
      <c r="VXD76" s="262"/>
      <c r="VXE76" s="262"/>
      <c r="VXF76" s="262"/>
      <c r="VXG76" s="262"/>
      <c r="VXH76" s="262"/>
      <c r="VXI76" s="1740"/>
      <c r="VXJ76" s="1740"/>
      <c r="VXK76" s="1740"/>
      <c r="VXL76" s="349"/>
      <c r="VXM76" s="262"/>
      <c r="VXN76" s="262"/>
      <c r="VXO76" s="262"/>
      <c r="VXP76" s="350"/>
      <c r="VXQ76" s="262"/>
      <c r="VXR76" s="262"/>
      <c r="VXS76" s="262"/>
      <c r="VXT76" s="262"/>
      <c r="VXU76" s="262"/>
      <c r="VXV76" s="262"/>
      <c r="VXW76" s="262"/>
      <c r="VXX76" s="262"/>
      <c r="VXY76" s="262"/>
      <c r="VXZ76" s="1740"/>
      <c r="VYA76" s="1740"/>
      <c r="VYB76" s="1740"/>
      <c r="VYC76" s="349"/>
      <c r="VYD76" s="262"/>
      <c r="VYE76" s="262"/>
      <c r="VYF76" s="262"/>
      <c r="VYG76" s="350"/>
      <c r="VYH76" s="262"/>
      <c r="VYI76" s="262"/>
      <c r="VYJ76" s="262"/>
      <c r="VYK76" s="262"/>
      <c r="VYL76" s="262"/>
      <c r="VYM76" s="262"/>
      <c r="VYN76" s="262"/>
      <c r="VYO76" s="262"/>
      <c r="VYP76" s="262"/>
      <c r="VYQ76" s="1740"/>
      <c r="VYR76" s="1740"/>
      <c r="VYS76" s="1740"/>
      <c r="VYT76" s="349"/>
      <c r="VYU76" s="262"/>
      <c r="VYV76" s="262"/>
      <c r="VYW76" s="262"/>
      <c r="VYX76" s="350"/>
      <c r="VYY76" s="262"/>
      <c r="VYZ76" s="262"/>
      <c r="VZA76" s="262"/>
      <c r="VZB76" s="262"/>
      <c r="VZC76" s="262"/>
      <c r="VZD76" s="262"/>
      <c r="VZE76" s="262"/>
      <c r="VZF76" s="262"/>
      <c r="VZG76" s="262"/>
      <c r="VZH76" s="1740"/>
      <c r="VZI76" s="1740"/>
      <c r="VZJ76" s="1740"/>
      <c r="VZK76" s="349"/>
      <c r="VZL76" s="262"/>
      <c r="VZM76" s="262"/>
      <c r="VZN76" s="262"/>
      <c r="VZO76" s="350"/>
      <c r="VZP76" s="262"/>
      <c r="VZQ76" s="262"/>
      <c r="VZR76" s="262"/>
      <c r="VZS76" s="262"/>
      <c r="VZT76" s="262"/>
      <c r="VZU76" s="262"/>
      <c r="VZV76" s="262"/>
      <c r="VZW76" s="262"/>
      <c r="VZX76" s="262"/>
      <c r="VZY76" s="1740"/>
      <c r="VZZ76" s="1740"/>
      <c r="WAA76" s="1740"/>
      <c r="WAB76" s="349"/>
      <c r="WAC76" s="262"/>
      <c r="WAD76" s="262"/>
      <c r="WAE76" s="262"/>
      <c r="WAF76" s="350"/>
      <c r="WAG76" s="262"/>
      <c r="WAH76" s="262"/>
      <c r="WAI76" s="262"/>
      <c r="WAJ76" s="262"/>
      <c r="WAK76" s="262"/>
      <c r="WAL76" s="262"/>
      <c r="WAM76" s="262"/>
      <c r="WAN76" s="262"/>
      <c r="WAO76" s="262"/>
      <c r="WAP76" s="1740"/>
      <c r="WAQ76" s="1740"/>
      <c r="WAR76" s="1740"/>
      <c r="WAS76" s="349"/>
      <c r="WAT76" s="262"/>
      <c r="WAU76" s="262"/>
      <c r="WAV76" s="262"/>
      <c r="WAW76" s="350"/>
      <c r="WAX76" s="262"/>
      <c r="WAY76" s="262"/>
      <c r="WAZ76" s="262"/>
      <c r="WBA76" s="262"/>
      <c r="WBB76" s="262"/>
      <c r="WBC76" s="262"/>
      <c r="WBD76" s="262"/>
      <c r="WBE76" s="262"/>
      <c r="WBF76" s="262"/>
      <c r="WBG76" s="1740"/>
      <c r="WBH76" s="1740"/>
      <c r="WBI76" s="1740"/>
      <c r="WBJ76" s="349"/>
      <c r="WBK76" s="262"/>
      <c r="WBL76" s="262"/>
      <c r="WBM76" s="262"/>
      <c r="WBN76" s="350"/>
      <c r="WBO76" s="262"/>
      <c r="WBP76" s="262"/>
      <c r="WBQ76" s="262"/>
      <c r="WBR76" s="262"/>
      <c r="WBS76" s="262"/>
      <c r="WBT76" s="262"/>
      <c r="WBU76" s="262"/>
      <c r="WBV76" s="262"/>
      <c r="WBW76" s="262"/>
      <c r="WBX76" s="1740"/>
      <c r="WBY76" s="1740"/>
      <c r="WBZ76" s="1740"/>
      <c r="WCA76" s="349"/>
      <c r="WCB76" s="262"/>
      <c r="WCC76" s="262"/>
      <c r="WCD76" s="262"/>
      <c r="WCE76" s="350"/>
      <c r="WCF76" s="262"/>
      <c r="WCG76" s="262"/>
      <c r="WCH76" s="262"/>
      <c r="WCI76" s="262"/>
      <c r="WCJ76" s="262"/>
      <c r="WCK76" s="262"/>
      <c r="WCL76" s="262"/>
      <c r="WCM76" s="262"/>
      <c r="WCN76" s="262"/>
      <c r="WCO76" s="1740"/>
      <c r="WCP76" s="1740"/>
      <c r="WCQ76" s="1740"/>
      <c r="WCR76" s="349"/>
      <c r="WCS76" s="262"/>
      <c r="WCT76" s="262"/>
      <c r="WCU76" s="262"/>
      <c r="WCV76" s="350"/>
      <c r="WCW76" s="262"/>
      <c r="WCX76" s="262"/>
      <c r="WCY76" s="262"/>
      <c r="WCZ76" s="262"/>
      <c r="WDA76" s="262"/>
      <c r="WDB76" s="262"/>
      <c r="WDC76" s="262"/>
      <c r="WDD76" s="262"/>
      <c r="WDE76" s="262"/>
      <c r="WDF76" s="1740"/>
      <c r="WDG76" s="1740"/>
      <c r="WDH76" s="1740"/>
      <c r="WDI76" s="349"/>
      <c r="WDJ76" s="262"/>
      <c r="WDK76" s="262"/>
      <c r="WDL76" s="262"/>
      <c r="WDM76" s="350"/>
      <c r="WDN76" s="262"/>
      <c r="WDO76" s="262"/>
      <c r="WDP76" s="262"/>
      <c r="WDQ76" s="262"/>
      <c r="WDR76" s="262"/>
      <c r="WDS76" s="262"/>
      <c r="WDT76" s="262"/>
      <c r="WDU76" s="262"/>
      <c r="WDV76" s="262"/>
      <c r="WDW76" s="1740"/>
      <c r="WDX76" s="1740"/>
      <c r="WDY76" s="1740"/>
      <c r="WDZ76" s="349"/>
      <c r="WEA76" s="262"/>
      <c r="WEB76" s="262"/>
      <c r="WEC76" s="262"/>
      <c r="WED76" s="350"/>
      <c r="WEE76" s="262"/>
      <c r="WEF76" s="262"/>
      <c r="WEG76" s="262"/>
      <c r="WEH76" s="262"/>
      <c r="WEI76" s="262"/>
      <c r="WEJ76" s="262"/>
      <c r="WEK76" s="262"/>
      <c r="WEL76" s="262"/>
      <c r="WEM76" s="262"/>
      <c r="WEN76" s="1740"/>
      <c r="WEO76" s="1740"/>
      <c r="WEP76" s="1740"/>
      <c r="WEQ76" s="349"/>
      <c r="WER76" s="262"/>
      <c r="WES76" s="262"/>
      <c r="WET76" s="262"/>
      <c r="WEU76" s="350"/>
      <c r="WEV76" s="262"/>
      <c r="WEW76" s="262"/>
      <c r="WEX76" s="262"/>
      <c r="WEY76" s="262"/>
      <c r="WEZ76" s="262"/>
      <c r="WFA76" s="262"/>
      <c r="WFB76" s="262"/>
      <c r="WFC76" s="262"/>
      <c r="WFD76" s="262"/>
      <c r="WFE76" s="1740"/>
      <c r="WFF76" s="1740"/>
      <c r="WFG76" s="1740"/>
      <c r="WFH76" s="349"/>
      <c r="WFI76" s="262"/>
      <c r="WFJ76" s="262"/>
      <c r="WFK76" s="262"/>
      <c r="WFL76" s="350"/>
      <c r="WFM76" s="262"/>
      <c r="WFN76" s="262"/>
      <c r="WFO76" s="262"/>
      <c r="WFP76" s="262"/>
      <c r="WFQ76" s="262"/>
      <c r="WFR76" s="262"/>
      <c r="WFS76" s="262"/>
      <c r="WFT76" s="262"/>
      <c r="WFU76" s="262"/>
      <c r="WFV76" s="1740"/>
      <c r="WFW76" s="1740"/>
      <c r="WFX76" s="1740"/>
      <c r="WFY76" s="349"/>
      <c r="WFZ76" s="262"/>
      <c r="WGA76" s="262"/>
      <c r="WGB76" s="262"/>
      <c r="WGC76" s="350"/>
      <c r="WGD76" s="262"/>
      <c r="WGE76" s="262"/>
      <c r="WGF76" s="262"/>
      <c r="WGG76" s="262"/>
      <c r="WGH76" s="262"/>
      <c r="WGI76" s="262"/>
      <c r="WGJ76" s="262"/>
      <c r="WGK76" s="262"/>
      <c r="WGL76" s="262"/>
      <c r="WGM76" s="1740"/>
      <c r="WGN76" s="1740"/>
      <c r="WGO76" s="1740"/>
      <c r="WGP76" s="349"/>
      <c r="WGQ76" s="262"/>
      <c r="WGR76" s="262"/>
      <c r="WGS76" s="262"/>
      <c r="WGT76" s="350"/>
      <c r="WGU76" s="262"/>
      <c r="WGV76" s="262"/>
      <c r="WGW76" s="262"/>
      <c r="WGX76" s="262"/>
      <c r="WGY76" s="262"/>
      <c r="WGZ76" s="262"/>
      <c r="WHA76" s="262"/>
      <c r="WHB76" s="262"/>
      <c r="WHC76" s="262"/>
      <c r="WHD76" s="1740"/>
      <c r="WHE76" s="1740"/>
      <c r="WHF76" s="1740"/>
      <c r="WHG76" s="349"/>
      <c r="WHH76" s="262"/>
      <c r="WHI76" s="262"/>
      <c r="WHJ76" s="262"/>
      <c r="WHK76" s="350"/>
      <c r="WHL76" s="262"/>
      <c r="WHM76" s="262"/>
      <c r="WHN76" s="262"/>
      <c r="WHO76" s="262"/>
      <c r="WHP76" s="262"/>
      <c r="WHQ76" s="262"/>
      <c r="WHR76" s="262"/>
      <c r="WHS76" s="262"/>
      <c r="WHT76" s="262"/>
      <c r="WHU76" s="1740"/>
      <c r="WHV76" s="1740"/>
      <c r="WHW76" s="1740"/>
      <c r="WHX76" s="349"/>
      <c r="WHY76" s="262"/>
      <c r="WHZ76" s="262"/>
      <c r="WIA76" s="262"/>
      <c r="WIB76" s="350"/>
      <c r="WIC76" s="262"/>
      <c r="WID76" s="262"/>
      <c r="WIE76" s="262"/>
      <c r="WIF76" s="262"/>
      <c r="WIG76" s="262"/>
      <c r="WIH76" s="262"/>
      <c r="WII76" s="262"/>
      <c r="WIJ76" s="262"/>
      <c r="WIK76" s="262"/>
      <c r="WIL76" s="1740"/>
      <c r="WIM76" s="1740"/>
      <c r="WIN76" s="1740"/>
      <c r="WIO76" s="349"/>
      <c r="WIP76" s="262"/>
      <c r="WIQ76" s="262"/>
      <c r="WIR76" s="262"/>
      <c r="WIS76" s="350"/>
      <c r="WIT76" s="262"/>
      <c r="WIU76" s="262"/>
      <c r="WIV76" s="262"/>
      <c r="WIW76" s="262"/>
      <c r="WIX76" s="262"/>
      <c r="WIY76" s="262"/>
      <c r="WIZ76" s="262"/>
      <c r="WJA76" s="262"/>
      <c r="WJB76" s="262"/>
      <c r="WJC76" s="1740"/>
      <c r="WJD76" s="1740"/>
      <c r="WJE76" s="1740"/>
      <c r="WJF76" s="349"/>
      <c r="WJG76" s="262"/>
      <c r="WJH76" s="262"/>
      <c r="WJI76" s="262"/>
      <c r="WJJ76" s="350"/>
      <c r="WJK76" s="262"/>
      <c r="WJL76" s="262"/>
      <c r="WJM76" s="262"/>
      <c r="WJN76" s="262"/>
      <c r="WJO76" s="262"/>
      <c r="WJP76" s="262"/>
      <c r="WJQ76" s="262"/>
      <c r="WJR76" s="262"/>
      <c r="WJS76" s="262"/>
      <c r="WJT76" s="1740"/>
      <c r="WJU76" s="1740"/>
      <c r="WJV76" s="1740"/>
      <c r="WJW76" s="349"/>
      <c r="WJX76" s="262"/>
      <c r="WJY76" s="262"/>
      <c r="WJZ76" s="262"/>
      <c r="WKA76" s="350"/>
      <c r="WKB76" s="262"/>
      <c r="WKC76" s="262"/>
      <c r="WKD76" s="262"/>
      <c r="WKE76" s="262"/>
      <c r="WKF76" s="262"/>
      <c r="WKG76" s="262"/>
      <c r="WKH76" s="262"/>
      <c r="WKI76" s="262"/>
      <c r="WKJ76" s="262"/>
      <c r="WKK76" s="1740"/>
      <c r="WKL76" s="1740"/>
      <c r="WKM76" s="1740"/>
      <c r="WKN76" s="349"/>
      <c r="WKO76" s="262"/>
      <c r="WKP76" s="262"/>
      <c r="WKQ76" s="262"/>
      <c r="WKR76" s="350"/>
      <c r="WKS76" s="262"/>
      <c r="WKT76" s="262"/>
      <c r="WKU76" s="262"/>
      <c r="WKV76" s="262"/>
      <c r="WKW76" s="262"/>
      <c r="WKX76" s="262"/>
      <c r="WKY76" s="262"/>
      <c r="WKZ76" s="262"/>
      <c r="WLA76" s="262"/>
      <c r="WLB76" s="1740"/>
      <c r="WLC76" s="1740"/>
      <c r="WLD76" s="1740"/>
      <c r="WLE76" s="349"/>
      <c r="WLF76" s="262"/>
      <c r="WLG76" s="262"/>
      <c r="WLH76" s="262"/>
      <c r="WLI76" s="350"/>
      <c r="WLJ76" s="262"/>
      <c r="WLK76" s="262"/>
      <c r="WLL76" s="262"/>
      <c r="WLM76" s="262"/>
      <c r="WLN76" s="262"/>
      <c r="WLO76" s="262"/>
      <c r="WLP76" s="262"/>
      <c r="WLQ76" s="262"/>
      <c r="WLR76" s="262"/>
      <c r="WLS76" s="1740"/>
      <c r="WLT76" s="1740"/>
      <c r="WLU76" s="1740"/>
      <c r="WLV76" s="349"/>
      <c r="WLW76" s="262"/>
      <c r="WLX76" s="262"/>
      <c r="WLY76" s="262"/>
      <c r="WLZ76" s="350"/>
      <c r="WMA76" s="262"/>
      <c r="WMB76" s="262"/>
      <c r="WMC76" s="262"/>
      <c r="WMD76" s="262"/>
      <c r="WME76" s="262"/>
      <c r="WMF76" s="262"/>
      <c r="WMG76" s="262"/>
      <c r="WMH76" s="262"/>
      <c r="WMI76" s="262"/>
      <c r="WMJ76" s="1740"/>
      <c r="WMK76" s="1740"/>
      <c r="WML76" s="1740"/>
      <c r="WMM76" s="349"/>
      <c r="WMN76" s="262"/>
      <c r="WMO76" s="262"/>
      <c r="WMP76" s="262"/>
      <c r="WMQ76" s="350"/>
      <c r="WMR76" s="262"/>
      <c r="WMS76" s="262"/>
      <c r="WMT76" s="262"/>
      <c r="WMU76" s="262"/>
      <c r="WMV76" s="262"/>
      <c r="WMW76" s="262"/>
      <c r="WMX76" s="262"/>
      <c r="WMY76" s="262"/>
      <c r="WMZ76" s="262"/>
      <c r="WNA76" s="1740"/>
      <c r="WNB76" s="1740"/>
      <c r="WNC76" s="1740"/>
      <c r="WND76" s="349"/>
      <c r="WNE76" s="262"/>
      <c r="WNF76" s="262"/>
      <c r="WNG76" s="262"/>
      <c r="WNH76" s="350"/>
      <c r="WNI76" s="262"/>
      <c r="WNJ76" s="262"/>
      <c r="WNK76" s="262"/>
      <c r="WNL76" s="262"/>
      <c r="WNM76" s="262"/>
      <c r="WNN76" s="262"/>
      <c r="WNO76" s="262"/>
      <c r="WNP76" s="262"/>
      <c r="WNQ76" s="262"/>
      <c r="WNR76" s="1740"/>
      <c r="WNS76" s="1740"/>
      <c r="WNT76" s="1740"/>
      <c r="WNU76" s="349"/>
      <c r="WNV76" s="262"/>
      <c r="WNW76" s="262"/>
      <c r="WNX76" s="262"/>
      <c r="WNY76" s="350"/>
      <c r="WNZ76" s="262"/>
      <c r="WOA76" s="262"/>
      <c r="WOB76" s="262"/>
      <c r="WOC76" s="262"/>
      <c r="WOD76" s="262"/>
      <c r="WOE76" s="262"/>
      <c r="WOF76" s="262"/>
      <c r="WOG76" s="262"/>
      <c r="WOH76" s="262"/>
      <c r="WOI76" s="1740"/>
      <c r="WOJ76" s="1740"/>
      <c r="WOK76" s="1740"/>
      <c r="WOL76" s="349"/>
      <c r="WOM76" s="262"/>
      <c r="WON76" s="262"/>
      <c r="WOO76" s="262"/>
      <c r="WOP76" s="350"/>
      <c r="WOQ76" s="262"/>
      <c r="WOR76" s="262"/>
      <c r="WOS76" s="262"/>
      <c r="WOT76" s="262"/>
      <c r="WOU76" s="262"/>
      <c r="WOV76" s="262"/>
      <c r="WOW76" s="262"/>
      <c r="WOX76" s="262"/>
      <c r="WOY76" s="262"/>
      <c r="WOZ76" s="1740"/>
      <c r="WPA76" s="1740"/>
      <c r="WPB76" s="1740"/>
      <c r="WPC76" s="349"/>
      <c r="WPD76" s="262"/>
      <c r="WPE76" s="262"/>
      <c r="WPF76" s="262"/>
      <c r="WPG76" s="350"/>
      <c r="WPH76" s="262"/>
      <c r="WPI76" s="262"/>
      <c r="WPJ76" s="262"/>
      <c r="WPK76" s="262"/>
      <c r="WPL76" s="262"/>
      <c r="WPM76" s="262"/>
      <c r="WPN76" s="262"/>
      <c r="WPO76" s="262"/>
      <c r="WPP76" s="262"/>
      <c r="WPQ76" s="1740"/>
      <c r="WPR76" s="1740"/>
      <c r="WPS76" s="1740"/>
      <c r="WPT76" s="349"/>
      <c r="WPU76" s="262"/>
      <c r="WPV76" s="262"/>
      <c r="WPW76" s="262"/>
      <c r="WPX76" s="350"/>
      <c r="WPY76" s="262"/>
      <c r="WPZ76" s="262"/>
      <c r="WQA76" s="262"/>
      <c r="WQB76" s="262"/>
      <c r="WQC76" s="262"/>
      <c r="WQD76" s="262"/>
      <c r="WQE76" s="262"/>
      <c r="WQF76" s="262"/>
      <c r="WQG76" s="262"/>
      <c r="WQH76" s="1740"/>
      <c r="WQI76" s="1740"/>
      <c r="WQJ76" s="1740"/>
      <c r="WQK76" s="349"/>
      <c r="WQL76" s="262"/>
      <c r="WQM76" s="262"/>
      <c r="WQN76" s="262"/>
      <c r="WQO76" s="350"/>
      <c r="WQP76" s="262"/>
      <c r="WQQ76" s="262"/>
      <c r="WQR76" s="262"/>
      <c r="WQS76" s="262"/>
      <c r="WQT76" s="262"/>
      <c r="WQU76" s="262"/>
      <c r="WQV76" s="262"/>
      <c r="WQW76" s="262"/>
      <c r="WQX76" s="262"/>
      <c r="WQY76" s="1740"/>
      <c r="WQZ76" s="1740"/>
      <c r="WRA76" s="1740"/>
      <c r="WRB76" s="349"/>
      <c r="WRC76" s="262"/>
      <c r="WRD76" s="262"/>
      <c r="WRE76" s="262"/>
      <c r="WRF76" s="350"/>
      <c r="WRG76" s="262"/>
      <c r="WRH76" s="262"/>
      <c r="WRI76" s="262"/>
      <c r="WRJ76" s="262"/>
      <c r="WRK76" s="262"/>
      <c r="WRL76" s="262"/>
      <c r="WRM76" s="262"/>
      <c r="WRN76" s="262"/>
      <c r="WRO76" s="262"/>
      <c r="WRP76" s="1740"/>
      <c r="WRQ76" s="1740"/>
      <c r="WRR76" s="1740"/>
      <c r="WRS76" s="349"/>
      <c r="WRT76" s="262"/>
      <c r="WRU76" s="262"/>
      <c r="WRV76" s="262"/>
      <c r="WRW76" s="350"/>
      <c r="WRX76" s="262"/>
      <c r="WRY76" s="262"/>
      <c r="WRZ76" s="262"/>
      <c r="WSA76" s="262"/>
      <c r="WSB76" s="262"/>
      <c r="WSC76" s="262"/>
      <c r="WSD76" s="262"/>
      <c r="WSE76" s="262"/>
      <c r="WSF76" s="262"/>
      <c r="WSG76" s="1740"/>
      <c r="WSH76" s="1740"/>
      <c r="WSI76" s="1740"/>
      <c r="WSJ76" s="349"/>
      <c r="WSK76" s="262"/>
      <c r="WSL76" s="262"/>
      <c r="WSM76" s="262"/>
      <c r="WSN76" s="350"/>
      <c r="WSO76" s="262"/>
      <c r="WSP76" s="262"/>
      <c r="WSQ76" s="262"/>
      <c r="WSR76" s="262"/>
      <c r="WSS76" s="262"/>
      <c r="WST76" s="262"/>
      <c r="WSU76" s="262"/>
      <c r="WSV76" s="262"/>
      <c r="WSW76" s="262"/>
      <c r="WSX76" s="1740"/>
      <c r="WSY76" s="1740"/>
      <c r="WSZ76" s="1740"/>
      <c r="WTA76" s="349"/>
      <c r="WTB76" s="262"/>
      <c r="WTC76" s="262"/>
      <c r="WTD76" s="262"/>
      <c r="WTE76" s="350"/>
      <c r="WTF76" s="262"/>
      <c r="WTG76" s="262"/>
      <c r="WTH76" s="262"/>
      <c r="WTI76" s="262"/>
      <c r="WTJ76" s="262"/>
      <c r="WTK76" s="262"/>
      <c r="WTL76" s="262"/>
      <c r="WTM76" s="262"/>
      <c r="WTN76" s="262"/>
      <c r="WTO76" s="1740"/>
      <c r="WTP76" s="1740"/>
      <c r="WTQ76" s="1740"/>
      <c r="WTR76" s="349"/>
      <c r="WTS76" s="262"/>
      <c r="WTT76" s="262"/>
      <c r="WTU76" s="262"/>
      <c r="WTV76" s="350"/>
      <c r="WTW76" s="262"/>
      <c r="WTX76" s="262"/>
      <c r="WTY76" s="262"/>
      <c r="WTZ76" s="262"/>
      <c r="WUA76" s="262"/>
      <c r="WUB76" s="262"/>
      <c r="WUC76" s="262"/>
      <c r="WUD76" s="262"/>
      <c r="WUE76" s="262"/>
      <c r="WUF76" s="1740"/>
      <c r="WUG76" s="1740"/>
      <c r="WUH76" s="1740"/>
      <c r="WUI76" s="349"/>
      <c r="WUJ76" s="262"/>
      <c r="WUK76" s="262"/>
      <c r="WUL76" s="262"/>
      <c r="WUM76" s="350"/>
      <c r="WUN76" s="262"/>
      <c r="WUO76" s="262"/>
      <c r="WUP76" s="262"/>
      <c r="WUQ76" s="262"/>
      <c r="WUR76" s="262"/>
      <c r="WUS76" s="262"/>
      <c r="WUT76" s="262"/>
      <c r="WUU76" s="262"/>
      <c r="WUV76" s="262"/>
      <c r="WUW76" s="1740"/>
      <c r="WUX76" s="1740"/>
      <c r="WUY76" s="1740"/>
      <c r="WUZ76" s="349"/>
      <c r="WVA76" s="262"/>
      <c r="WVB76" s="262"/>
      <c r="WVC76" s="262"/>
      <c r="WVD76" s="350"/>
      <c r="WVE76" s="262"/>
      <c r="WVF76" s="262"/>
      <c r="WVG76" s="262"/>
      <c r="WVH76" s="262"/>
      <c r="WVI76" s="262"/>
      <c r="WVJ76" s="262"/>
      <c r="WVK76" s="262"/>
      <c r="WVL76" s="262"/>
      <c r="WVM76" s="262"/>
      <c r="WVN76" s="1740"/>
      <c r="WVO76" s="1740"/>
      <c r="WVP76" s="1740"/>
      <c r="WVQ76" s="349"/>
      <c r="WVR76" s="262"/>
      <c r="WVS76" s="262"/>
      <c r="WVT76" s="262"/>
      <c r="WVU76" s="350"/>
      <c r="WVV76" s="262"/>
      <c r="WVW76" s="262"/>
      <c r="WVX76" s="262"/>
      <c r="WVY76" s="262"/>
      <c r="WVZ76" s="262"/>
      <c r="WWA76" s="262"/>
      <c r="WWB76" s="262"/>
      <c r="WWC76" s="262"/>
      <c r="WWD76" s="262"/>
      <c r="WWE76" s="1740"/>
      <c r="WWF76" s="1740"/>
      <c r="WWG76" s="1740"/>
      <c r="WWH76" s="349"/>
      <c r="WWI76" s="262"/>
      <c r="WWJ76" s="262"/>
      <c r="WWK76" s="262"/>
      <c r="WWL76" s="350"/>
      <c r="WWM76" s="262"/>
      <c r="WWN76" s="262"/>
      <c r="WWO76" s="262"/>
      <c r="WWP76" s="262"/>
      <c r="WWQ76" s="262"/>
      <c r="WWR76" s="262"/>
      <c r="WWS76" s="262"/>
      <c r="WWT76" s="262"/>
      <c r="WWU76" s="262"/>
      <c r="WWV76" s="1740"/>
      <c r="WWW76" s="1740"/>
      <c r="WWX76" s="1740"/>
      <c r="WWY76" s="349"/>
      <c r="WWZ76" s="262"/>
      <c r="WXA76" s="262"/>
      <c r="WXB76" s="262"/>
      <c r="WXC76" s="350"/>
      <c r="WXD76" s="262"/>
      <c r="WXE76" s="262"/>
      <c r="WXF76" s="262"/>
      <c r="WXG76" s="262"/>
      <c r="WXH76" s="262"/>
      <c r="WXI76" s="262"/>
      <c r="WXJ76" s="262"/>
      <c r="WXK76" s="262"/>
      <c r="WXL76" s="262"/>
      <c r="WXM76" s="1740"/>
      <c r="WXN76" s="1740"/>
      <c r="WXO76" s="1740"/>
      <c r="WXP76" s="349"/>
      <c r="WXQ76" s="262"/>
      <c r="WXR76" s="262"/>
      <c r="WXS76" s="262"/>
      <c r="WXT76" s="350"/>
      <c r="WXU76" s="262"/>
      <c r="WXV76" s="262"/>
      <c r="WXW76" s="262"/>
      <c r="WXX76" s="262"/>
      <c r="WXY76" s="262"/>
      <c r="WXZ76" s="262"/>
      <c r="WYA76" s="262"/>
      <c r="WYB76" s="262"/>
      <c r="WYC76" s="262"/>
      <c r="WYD76" s="1740"/>
      <c r="WYE76" s="1740"/>
      <c r="WYF76" s="1740"/>
      <c r="WYG76" s="349"/>
      <c r="WYH76" s="262"/>
      <c r="WYI76" s="262"/>
      <c r="WYJ76" s="262"/>
      <c r="WYK76" s="350"/>
      <c r="WYL76" s="262"/>
      <c r="WYM76" s="262"/>
      <c r="WYN76" s="262"/>
      <c r="WYO76" s="262"/>
      <c r="WYP76" s="262"/>
      <c r="WYQ76" s="262"/>
      <c r="WYR76" s="262"/>
      <c r="WYS76" s="262"/>
      <c r="WYT76" s="262"/>
      <c r="WYU76" s="1740"/>
      <c r="WYV76" s="1740"/>
      <c r="WYW76" s="1740"/>
      <c r="WYX76" s="349"/>
      <c r="WYY76" s="262"/>
      <c r="WYZ76" s="262"/>
      <c r="WZA76" s="262"/>
      <c r="WZB76" s="350"/>
      <c r="WZC76" s="262"/>
      <c r="WZD76" s="262"/>
      <c r="WZE76" s="262"/>
      <c r="WZF76" s="262"/>
      <c r="WZG76" s="262"/>
      <c r="WZH76" s="262"/>
      <c r="WZI76" s="262"/>
      <c r="WZJ76" s="262"/>
      <c r="WZK76" s="262"/>
      <c r="WZL76" s="1740"/>
      <c r="WZM76" s="1740"/>
      <c r="WZN76" s="1740"/>
      <c r="WZO76" s="349"/>
      <c r="WZP76" s="262"/>
      <c r="WZQ76" s="262"/>
      <c r="WZR76" s="262"/>
      <c r="WZS76" s="350"/>
      <c r="WZT76" s="262"/>
      <c r="WZU76" s="262"/>
      <c r="WZV76" s="262"/>
      <c r="WZW76" s="262"/>
      <c r="WZX76" s="262"/>
      <c r="WZY76" s="262"/>
      <c r="WZZ76" s="262"/>
      <c r="XAA76" s="262"/>
      <c r="XAB76" s="262"/>
      <c r="XAC76" s="1740"/>
      <c r="XAD76" s="1740"/>
      <c r="XAE76" s="1740"/>
      <c r="XAF76" s="349"/>
      <c r="XAG76" s="262"/>
      <c r="XAH76" s="262"/>
      <c r="XAI76" s="262"/>
      <c r="XAJ76" s="350"/>
      <c r="XAK76" s="262"/>
      <c r="XAL76" s="262"/>
      <c r="XAM76" s="262"/>
      <c r="XAN76" s="262"/>
      <c r="XAO76" s="262"/>
      <c r="XAP76" s="262"/>
      <c r="XAQ76" s="262"/>
      <c r="XAR76" s="262"/>
      <c r="XAS76" s="262"/>
      <c r="XAT76" s="1740"/>
      <c r="XAU76" s="1740"/>
      <c r="XAV76" s="1740"/>
      <c r="XAW76" s="349"/>
      <c r="XAX76" s="262"/>
      <c r="XAY76" s="262"/>
      <c r="XAZ76" s="262"/>
      <c r="XBA76" s="350"/>
      <c r="XBB76" s="262"/>
      <c r="XBC76" s="262"/>
      <c r="XBD76" s="262"/>
      <c r="XBE76" s="262"/>
      <c r="XBF76" s="262"/>
      <c r="XBG76" s="262"/>
      <c r="XBH76" s="262"/>
      <c r="XBI76" s="262"/>
      <c r="XBJ76" s="262"/>
      <c r="XBK76" s="1740"/>
      <c r="XBL76" s="1740"/>
      <c r="XBM76" s="1740"/>
      <c r="XBN76" s="349"/>
      <c r="XBO76" s="262"/>
      <c r="XBP76" s="262"/>
      <c r="XBQ76" s="262"/>
      <c r="XBR76" s="350"/>
      <c r="XBS76" s="262"/>
      <c r="XBT76" s="262"/>
      <c r="XBU76" s="262"/>
      <c r="XBV76" s="262"/>
      <c r="XBW76" s="262"/>
      <c r="XBX76" s="262"/>
      <c r="XBY76" s="262"/>
      <c r="XBZ76" s="262"/>
      <c r="XCA76" s="262"/>
      <c r="XCB76" s="1740"/>
      <c r="XCC76" s="1740"/>
      <c r="XCD76" s="1740"/>
      <c r="XCE76" s="349"/>
      <c r="XCF76" s="262"/>
      <c r="XCG76" s="262"/>
      <c r="XCH76" s="262"/>
      <c r="XCI76" s="350"/>
      <c r="XCJ76" s="262"/>
      <c r="XCK76" s="262"/>
      <c r="XCL76" s="262"/>
      <c r="XCM76" s="262"/>
      <c r="XCN76" s="262"/>
      <c r="XCO76" s="262"/>
      <c r="XCP76" s="262"/>
      <c r="XCQ76" s="262"/>
      <c r="XCR76" s="262"/>
      <c r="XCS76" s="1740"/>
      <c r="XCT76" s="1740"/>
      <c r="XCU76" s="1740"/>
      <c r="XCV76" s="349"/>
      <c r="XCW76" s="262"/>
      <c r="XCX76" s="262"/>
      <c r="XCY76" s="262"/>
      <c r="XCZ76" s="350"/>
      <c r="XDA76" s="262"/>
      <c r="XDB76" s="262"/>
      <c r="XDC76" s="262"/>
      <c r="XDD76" s="262"/>
      <c r="XDE76" s="262"/>
      <c r="XDF76" s="262"/>
      <c r="XDG76" s="262"/>
      <c r="XDH76" s="262"/>
      <c r="XDI76" s="262"/>
      <c r="XDJ76" s="1740"/>
      <c r="XDK76" s="1740"/>
      <c r="XDL76" s="1740"/>
      <c r="XDM76" s="349"/>
      <c r="XDN76" s="262"/>
      <c r="XDO76" s="262"/>
      <c r="XDP76" s="262"/>
      <c r="XDQ76" s="350"/>
      <c r="XDR76" s="262"/>
      <c r="XDS76" s="262"/>
      <c r="XDT76" s="262"/>
      <c r="XDU76" s="262"/>
      <c r="XDV76" s="262"/>
      <c r="XDW76" s="262"/>
      <c r="XDX76" s="262"/>
      <c r="XDY76" s="262"/>
      <c r="XDZ76" s="262"/>
      <c r="XEA76" s="1740"/>
      <c r="XEB76" s="1740"/>
      <c r="XEC76" s="1740"/>
      <c r="XED76" s="349"/>
      <c r="XEE76" s="262"/>
      <c r="XEF76" s="262"/>
      <c r="XEG76" s="262"/>
      <c r="XEH76" s="350"/>
      <c r="XEI76" s="262"/>
      <c r="XEJ76" s="262"/>
      <c r="XEK76" s="262"/>
      <c r="XEL76" s="262"/>
      <c r="XEM76" s="262"/>
      <c r="XEN76" s="262"/>
      <c r="XEO76" s="262"/>
      <c r="XEP76" s="262"/>
      <c r="XEQ76" s="262"/>
      <c r="XER76" s="1740"/>
      <c r="XES76" s="1740"/>
      <c r="XET76" s="1740"/>
      <c r="XEU76" s="349"/>
      <c r="XEV76" s="262"/>
      <c r="XEW76" s="262"/>
      <c r="XEX76" s="262"/>
      <c r="XEY76" s="350"/>
      <c r="XEZ76" s="262"/>
      <c r="XFA76" s="262"/>
      <c r="XFB76" s="262"/>
      <c r="XFC76" s="262"/>
    </row>
    <row r="77" spans="1:16383" s="32" customFormat="1" x14ac:dyDescent="0.2">
      <c r="A77" s="433" t="s">
        <v>135</v>
      </c>
      <c r="B77" s="1748" t="s">
        <v>157</v>
      </c>
      <c r="C77" s="1748"/>
      <c r="D77" s="948">
        <f>360223+416048</f>
        <v>776271</v>
      </c>
      <c r="E77" s="1153">
        <f t="shared" si="27"/>
        <v>891352</v>
      </c>
      <c r="F77" s="1153">
        <f t="shared" ref="F77" si="46">+J77+M77+P77</f>
        <v>934935</v>
      </c>
      <c r="G77" s="1153">
        <f t="shared" ref="G77" si="47">+K77+N77+Q77</f>
        <v>484694</v>
      </c>
      <c r="H77" s="463">
        <f t="shared" si="28"/>
        <v>0.51842534507746529</v>
      </c>
      <c r="I77" s="1153">
        <f t="shared" ref="I77:K77" si="48">+I75+I73+I71+I69+I64+I57+I56</f>
        <v>438374</v>
      </c>
      <c r="J77" s="259">
        <f t="shared" ref="J77:N77" si="49">+J75+J73+J71+J69+J64+J57+J56</f>
        <v>463579</v>
      </c>
      <c r="K77" s="259">
        <f t="shared" si="48"/>
        <v>238373</v>
      </c>
      <c r="L77" s="1155">
        <f t="shared" si="49"/>
        <v>452978</v>
      </c>
      <c r="M77" s="948">
        <f t="shared" ref="M77" si="50">+M75+M73+M71+M69+M64+M57+M56</f>
        <v>471356</v>
      </c>
      <c r="N77" s="949">
        <f t="shared" si="49"/>
        <v>246321</v>
      </c>
      <c r="O77" s="403"/>
      <c r="P77" s="403"/>
      <c r="Q77" s="403"/>
    </row>
    <row r="78" spans="1:16383" hidden="1" x14ac:dyDescent="0.2">
      <c r="A78" s="1743"/>
      <c r="B78" s="1744"/>
      <c r="C78" s="1744"/>
      <c r="D78" s="946"/>
      <c r="E78" s="1152"/>
      <c r="F78" s="263"/>
      <c r="G78" s="263"/>
      <c r="H78" s="463" t="e">
        <f t="shared" si="28"/>
        <v>#DIV/0!</v>
      </c>
      <c r="I78" s="1152"/>
      <c r="J78" s="263"/>
      <c r="K78" s="263"/>
      <c r="L78" s="1154"/>
      <c r="M78" s="946"/>
      <c r="N78" s="947"/>
      <c r="O78" s="262"/>
      <c r="P78" s="262"/>
      <c r="Q78" s="262"/>
      <c r="R78" s="1740"/>
      <c r="S78" s="1740"/>
      <c r="T78" s="1740"/>
      <c r="U78" s="349"/>
      <c r="V78" s="262"/>
      <c r="W78" s="262"/>
      <c r="X78" s="262"/>
      <c r="Y78" s="350"/>
      <c r="Z78" s="262"/>
      <c r="AA78" s="262"/>
      <c r="AB78" s="262"/>
      <c r="AC78" s="262"/>
      <c r="AD78" s="262"/>
      <c r="AE78" s="262"/>
      <c r="AF78" s="262"/>
      <c r="AG78" s="262"/>
      <c r="AH78" s="262"/>
      <c r="AI78" s="1740"/>
      <c r="AJ78" s="1740"/>
      <c r="AK78" s="1740"/>
      <c r="AL78" s="349"/>
      <c r="AM78" s="262"/>
      <c r="AN78" s="262"/>
      <c r="AO78" s="262"/>
      <c r="AP78" s="350"/>
      <c r="AQ78" s="262"/>
      <c r="AR78" s="262"/>
      <c r="AS78" s="262"/>
      <c r="AT78" s="262"/>
      <c r="AU78" s="262"/>
      <c r="AV78" s="262"/>
      <c r="AW78" s="262"/>
      <c r="AX78" s="262"/>
      <c r="AY78" s="262"/>
      <c r="AZ78" s="1740"/>
      <c r="BA78" s="1740"/>
      <c r="BB78" s="1740"/>
      <c r="BC78" s="349"/>
      <c r="BD78" s="262"/>
      <c r="BE78" s="262"/>
      <c r="BF78" s="262"/>
      <c r="BG78" s="350"/>
      <c r="BH78" s="262"/>
      <c r="BI78" s="262"/>
      <c r="BJ78" s="262"/>
      <c r="BK78" s="262"/>
      <c r="BL78" s="262"/>
      <c r="BM78" s="262"/>
      <c r="BN78" s="262"/>
      <c r="BO78" s="262"/>
      <c r="BP78" s="262"/>
      <c r="BQ78" s="1740"/>
      <c r="BR78" s="1740"/>
      <c r="BS78" s="1740"/>
      <c r="BT78" s="349"/>
      <c r="BU78" s="262"/>
      <c r="BV78" s="262"/>
      <c r="BW78" s="262"/>
      <c r="BX78" s="350"/>
      <c r="BY78" s="262"/>
      <c r="BZ78" s="262"/>
      <c r="CA78" s="262"/>
      <c r="CB78" s="262"/>
      <c r="CC78" s="262"/>
      <c r="CD78" s="262"/>
      <c r="CE78" s="262"/>
      <c r="CF78" s="262"/>
      <c r="CG78" s="262"/>
      <c r="CH78" s="1740"/>
      <c r="CI78" s="1740"/>
      <c r="CJ78" s="1740"/>
      <c r="CK78" s="349"/>
      <c r="CL78" s="262"/>
      <c r="CM78" s="262"/>
      <c r="CN78" s="262"/>
      <c r="CO78" s="350"/>
      <c r="CP78" s="262"/>
      <c r="CQ78" s="262"/>
      <c r="CR78" s="262"/>
      <c r="CS78" s="262"/>
      <c r="CT78" s="262"/>
      <c r="CU78" s="262"/>
      <c r="CV78" s="262"/>
      <c r="CW78" s="262"/>
      <c r="CX78" s="262"/>
      <c r="CY78" s="1740"/>
      <c r="CZ78" s="1740"/>
      <c r="DA78" s="1740"/>
      <c r="DB78" s="349"/>
      <c r="DC78" s="262"/>
      <c r="DD78" s="262"/>
      <c r="DE78" s="262"/>
      <c r="DF78" s="350"/>
      <c r="DG78" s="262"/>
      <c r="DH78" s="262"/>
      <c r="DI78" s="262"/>
      <c r="DJ78" s="262"/>
      <c r="DK78" s="262"/>
      <c r="DL78" s="262"/>
      <c r="DM78" s="262"/>
      <c r="DN78" s="262"/>
      <c r="DO78" s="262"/>
      <c r="DP78" s="1740"/>
      <c r="DQ78" s="1740"/>
      <c r="DR78" s="1740"/>
      <c r="DS78" s="349"/>
      <c r="DT78" s="262"/>
      <c r="DU78" s="262"/>
      <c r="DV78" s="262"/>
      <c r="DW78" s="350"/>
      <c r="DX78" s="262"/>
      <c r="DY78" s="262"/>
      <c r="DZ78" s="262"/>
      <c r="EA78" s="262"/>
      <c r="EB78" s="262"/>
      <c r="EC78" s="262"/>
      <c r="ED78" s="262"/>
      <c r="EE78" s="262"/>
      <c r="EF78" s="262"/>
      <c r="EG78" s="1740"/>
      <c r="EH78" s="1740"/>
      <c r="EI78" s="1740"/>
      <c r="EJ78" s="349"/>
      <c r="EK78" s="262"/>
      <c r="EL78" s="262"/>
      <c r="EM78" s="262"/>
      <c r="EN78" s="350"/>
      <c r="EO78" s="262"/>
      <c r="EP78" s="262"/>
      <c r="EQ78" s="262"/>
      <c r="ER78" s="262"/>
      <c r="ES78" s="262"/>
      <c r="ET78" s="262"/>
      <c r="EU78" s="262"/>
      <c r="EV78" s="262"/>
      <c r="EW78" s="262"/>
      <c r="EX78" s="1740"/>
      <c r="EY78" s="1740"/>
      <c r="EZ78" s="1740"/>
      <c r="FA78" s="349"/>
      <c r="FB78" s="262"/>
      <c r="FC78" s="262"/>
      <c r="FD78" s="262"/>
      <c r="FE78" s="350"/>
      <c r="FF78" s="262"/>
      <c r="FG78" s="262"/>
      <c r="FH78" s="262"/>
      <c r="FI78" s="262"/>
      <c r="FJ78" s="262"/>
      <c r="FK78" s="262"/>
      <c r="FL78" s="262"/>
      <c r="FM78" s="262"/>
      <c r="FN78" s="262"/>
      <c r="FO78" s="1740"/>
      <c r="FP78" s="1740"/>
      <c r="FQ78" s="1740"/>
      <c r="FR78" s="349"/>
      <c r="FS78" s="262"/>
      <c r="FT78" s="262"/>
      <c r="FU78" s="262"/>
      <c r="FV78" s="350"/>
      <c r="FW78" s="262"/>
      <c r="FX78" s="262"/>
      <c r="FY78" s="262"/>
      <c r="FZ78" s="262"/>
      <c r="GA78" s="262"/>
      <c r="GB78" s="262"/>
      <c r="GC78" s="262"/>
      <c r="GD78" s="262"/>
      <c r="GE78" s="262"/>
      <c r="GF78" s="1740"/>
      <c r="GG78" s="1740"/>
      <c r="GH78" s="1740"/>
      <c r="GI78" s="349"/>
      <c r="GJ78" s="262"/>
      <c r="GK78" s="262"/>
      <c r="GL78" s="262"/>
      <c r="GM78" s="350"/>
      <c r="GN78" s="262"/>
      <c r="GO78" s="262"/>
      <c r="GP78" s="262"/>
      <c r="GQ78" s="262"/>
      <c r="GR78" s="262"/>
      <c r="GS78" s="262"/>
      <c r="GT78" s="262"/>
      <c r="GU78" s="262"/>
      <c r="GV78" s="262"/>
      <c r="GW78" s="1740"/>
      <c r="GX78" s="1740"/>
      <c r="GY78" s="1740"/>
      <c r="GZ78" s="349"/>
      <c r="HA78" s="262"/>
      <c r="HB78" s="262"/>
      <c r="HC78" s="262"/>
      <c r="HD78" s="350"/>
      <c r="HE78" s="262"/>
      <c r="HF78" s="262"/>
      <c r="HG78" s="262"/>
      <c r="HH78" s="262"/>
      <c r="HI78" s="262"/>
      <c r="HJ78" s="262"/>
      <c r="HK78" s="262"/>
      <c r="HL78" s="262"/>
      <c r="HM78" s="262"/>
      <c r="HN78" s="1740"/>
      <c r="HO78" s="1740"/>
      <c r="HP78" s="1740"/>
      <c r="HQ78" s="349"/>
      <c r="HR78" s="262"/>
      <c r="HS78" s="262"/>
      <c r="HT78" s="262"/>
      <c r="HU78" s="350"/>
      <c r="HV78" s="262"/>
      <c r="HW78" s="262"/>
      <c r="HX78" s="262"/>
      <c r="HY78" s="262"/>
      <c r="HZ78" s="262"/>
      <c r="IA78" s="262"/>
      <c r="IB78" s="262"/>
      <c r="IC78" s="262"/>
      <c r="ID78" s="262"/>
      <c r="IE78" s="1740"/>
      <c r="IF78" s="1740"/>
      <c r="IG78" s="1740"/>
      <c r="IH78" s="349"/>
      <c r="II78" s="262"/>
      <c r="IJ78" s="262"/>
      <c r="IK78" s="262"/>
      <c r="IL78" s="350"/>
      <c r="IM78" s="262"/>
      <c r="IN78" s="262"/>
      <c r="IO78" s="262"/>
      <c r="IP78" s="262"/>
      <c r="IQ78" s="262"/>
      <c r="IR78" s="262"/>
      <c r="IS78" s="262"/>
      <c r="IT78" s="262"/>
      <c r="IU78" s="262"/>
      <c r="IV78" s="1740"/>
      <c r="IW78" s="1740"/>
      <c r="IX78" s="1740"/>
      <c r="IY78" s="349"/>
      <c r="IZ78" s="262"/>
      <c r="JA78" s="262"/>
      <c r="JB78" s="262"/>
      <c r="JC78" s="350"/>
      <c r="JD78" s="262"/>
      <c r="JE78" s="262"/>
      <c r="JF78" s="262"/>
      <c r="JG78" s="262"/>
      <c r="JH78" s="262"/>
      <c r="JI78" s="262"/>
      <c r="JJ78" s="262"/>
      <c r="JK78" s="262"/>
      <c r="JL78" s="262"/>
      <c r="JM78" s="1740"/>
      <c r="JN78" s="1740"/>
      <c r="JO78" s="1740"/>
      <c r="JP78" s="349"/>
      <c r="JQ78" s="262"/>
      <c r="JR78" s="262"/>
      <c r="JS78" s="262"/>
      <c r="JT78" s="350"/>
      <c r="JU78" s="262"/>
      <c r="JV78" s="262"/>
      <c r="JW78" s="262"/>
      <c r="JX78" s="262"/>
      <c r="JY78" s="262"/>
      <c r="JZ78" s="262"/>
      <c r="KA78" s="262"/>
      <c r="KB78" s="262"/>
      <c r="KC78" s="262"/>
      <c r="KD78" s="1740"/>
      <c r="KE78" s="1740"/>
      <c r="KF78" s="1740"/>
      <c r="KG78" s="349"/>
      <c r="KH78" s="262"/>
      <c r="KI78" s="262"/>
      <c r="KJ78" s="262"/>
      <c r="KK78" s="350"/>
      <c r="KL78" s="262"/>
      <c r="KM78" s="262"/>
      <c r="KN78" s="262"/>
      <c r="KO78" s="262"/>
      <c r="KP78" s="262"/>
      <c r="KQ78" s="262"/>
      <c r="KR78" s="262"/>
      <c r="KS78" s="262"/>
      <c r="KT78" s="262"/>
      <c r="KU78" s="1740"/>
      <c r="KV78" s="1740"/>
      <c r="KW78" s="1740"/>
      <c r="KX78" s="349"/>
      <c r="KY78" s="262"/>
      <c r="KZ78" s="262"/>
      <c r="LA78" s="262"/>
      <c r="LB78" s="350"/>
      <c r="LC78" s="262"/>
      <c r="LD78" s="262"/>
      <c r="LE78" s="262"/>
      <c r="LF78" s="262"/>
      <c r="LG78" s="262"/>
      <c r="LH78" s="262"/>
      <c r="LI78" s="262"/>
      <c r="LJ78" s="262"/>
      <c r="LK78" s="262"/>
      <c r="LL78" s="1740"/>
      <c r="LM78" s="1740"/>
      <c r="LN78" s="1740"/>
      <c r="LO78" s="349"/>
      <c r="LP78" s="262"/>
      <c r="LQ78" s="262"/>
      <c r="LR78" s="262"/>
      <c r="LS78" s="350"/>
      <c r="LT78" s="262"/>
      <c r="LU78" s="262"/>
      <c r="LV78" s="262"/>
      <c r="LW78" s="262"/>
      <c r="LX78" s="262"/>
      <c r="LY78" s="262"/>
      <c r="LZ78" s="262"/>
      <c r="MA78" s="262"/>
      <c r="MB78" s="262"/>
      <c r="MC78" s="1740"/>
      <c r="MD78" s="1740"/>
      <c r="ME78" s="1740"/>
      <c r="MF78" s="349"/>
      <c r="MG78" s="262"/>
      <c r="MH78" s="262"/>
      <c r="MI78" s="262"/>
      <c r="MJ78" s="350"/>
      <c r="MK78" s="262"/>
      <c r="ML78" s="262"/>
      <c r="MM78" s="262"/>
      <c r="MN78" s="262"/>
      <c r="MO78" s="262"/>
      <c r="MP78" s="262"/>
      <c r="MQ78" s="262"/>
      <c r="MR78" s="262"/>
      <c r="MS78" s="262"/>
      <c r="MT78" s="1740"/>
      <c r="MU78" s="1740"/>
      <c r="MV78" s="1740"/>
      <c r="MW78" s="349"/>
      <c r="MX78" s="262"/>
      <c r="MY78" s="262"/>
      <c r="MZ78" s="262"/>
      <c r="NA78" s="350"/>
      <c r="NB78" s="262"/>
      <c r="NC78" s="262"/>
      <c r="ND78" s="262"/>
      <c r="NE78" s="262"/>
      <c r="NF78" s="262"/>
      <c r="NG78" s="262"/>
      <c r="NH78" s="262"/>
      <c r="NI78" s="262"/>
      <c r="NJ78" s="262"/>
      <c r="NK78" s="1740"/>
      <c r="NL78" s="1740"/>
      <c r="NM78" s="1740"/>
      <c r="NN78" s="349"/>
      <c r="NO78" s="262"/>
      <c r="NP78" s="262"/>
      <c r="NQ78" s="262"/>
      <c r="NR78" s="350"/>
      <c r="NS78" s="262"/>
      <c r="NT78" s="262"/>
      <c r="NU78" s="262"/>
      <c r="NV78" s="262"/>
      <c r="NW78" s="262"/>
      <c r="NX78" s="262"/>
      <c r="NY78" s="262"/>
      <c r="NZ78" s="262"/>
      <c r="OA78" s="262"/>
      <c r="OB78" s="1740"/>
      <c r="OC78" s="1740"/>
      <c r="OD78" s="1740"/>
      <c r="OE78" s="349"/>
      <c r="OF78" s="262"/>
      <c r="OG78" s="262"/>
      <c r="OH78" s="262"/>
      <c r="OI78" s="350"/>
      <c r="OJ78" s="262"/>
      <c r="OK78" s="262"/>
      <c r="OL78" s="262"/>
      <c r="OM78" s="262"/>
      <c r="ON78" s="262"/>
      <c r="OO78" s="262"/>
      <c r="OP78" s="262"/>
      <c r="OQ78" s="262"/>
      <c r="OR78" s="262"/>
      <c r="OS78" s="1740"/>
      <c r="OT78" s="1740"/>
      <c r="OU78" s="1740"/>
      <c r="OV78" s="349"/>
      <c r="OW78" s="262"/>
      <c r="OX78" s="262"/>
      <c r="OY78" s="262"/>
      <c r="OZ78" s="350"/>
      <c r="PA78" s="262"/>
      <c r="PB78" s="262"/>
      <c r="PC78" s="262"/>
      <c r="PD78" s="262"/>
      <c r="PE78" s="262"/>
      <c r="PF78" s="262"/>
      <c r="PG78" s="262"/>
      <c r="PH78" s="262"/>
      <c r="PI78" s="262"/>
      <c r="PJ78" s="1740"/>
      <c r="PK78" s="1740"/>
      <c r="PL78" s="1740"/>
      <c r="PM78" s="349"/>
      <c r="PN78" s="262"/>
      <c r="PO78" s="262"/>
      <c r="PP78" s="262"/>
      <c r="PQ78" s="350"/>
      <c r="PR78" s="262"/>
      <c r="PS78" s="262"/>
      <c r="PT78" s="262"/>
      <c r="PU78" s="262"/>
      <c r="PV78" s="262"/>
      <c r="PW78" s="262"/>
      <c r="PX78" s="262"/>
      <c r="PY78" s="262"/>
      <c r="PZ78" s="262"/>
      <c r="QA78" s="1740"/>
      <c r="QB78" s="1740"/>
      <c r="QC78" s="1740"/>
      <c r="QD78" s="349"/>
      <c r="QE78" s="262"/>
      <c r="QF78" s="262"/>
      <c r="QG78" s="262"/>
      <c r="QH78" s="350"/>
      <c r="QI78" s="262"/>
      <c r="QJ78" s="262"/>
      <c r="QK78" s="262"/>
      <c r="QL78" s="262"/>
      <c r="QM78" s="262"/>
      <c r="QN78" s="262"/>
      <c r="QO78" s="262"/>
      <c r="QP78" s="262"/>
      <c r="QQ78" s="262"/>
      <c r="QR78" s="1740"/>
      <c r="QS78" s="1740"/>
      <c r="QT78" s="1740"/>
      <c r="QU78" s="349"/>
      <c r="QV78" s="262"/>
      <c r="QW78" s="262"/>
      <c r="QX78" s="262"/>
      <c r="QY78" s="350"/>
      <c r="QZ78" s="262"/>
      <c r="RA78" s="262"/>
      <c r="RB78" s="262"/>
      <c r="RC78" s="262"/>
      <c r="RD78" s="262"/>
      <c r="RE78" s="262"/>
      <c r="RF78" s="262"/>
      <c r="RG78" s="262"/>
      <c r="RH78" s="262"/>
      <c r="RI78" s="1740"/>
      <c r="RJ78" s="1740"/>
      <c r="RK78" s="1740"/>
      <c r="RL78" s="349"/>
      <c r="RM78" s="262"/>
      <c r="RN78" s="262"/>
      <c r="RO78" s="262"/>
      <c r="RP78" s="350"/>
      <c r="RQ78" s="262"/>
      <c r="RR78" s="262"/>
      <c r="RS78" s="262"/>
      <c r="RT78" s="262"/>
      <c r="RU78" s="262"/>
      <c r="RV78" s="262"/>
      <c r="RW78" s="262"/>
      <c r="RX78" s="262"/>
      <c r="RY78" s="262"/>
      <c r="RZ78" s="1740"/>
      <c r="SA78" s="1740"/>
      <c r="SB78" s="1740"/>
      <c r="SC78" s="349"/>
      <c r="SD78" s="262"/>
      <c r="SE78" s="262"/>
      <c r="SF78" s="262"/>
      <c r="SG78" s="350"/>
      <c r="SH78" s="262"/>
      <c r="SI78" s="262"/>
      <c r="SJ78" s="262"/>
      <c r="SK78" s="262"/>
      <c r="SL78" s="262"/>
      <c r="SM78" s="262"/>
      <c r="SN78" s="262"/>
      <c r="SO78" s="262"/>
      <c r="SP78" s="262"/>
      <c r="SQ78" s="1740"/>
      <c r="SR78" s="1740"/>
      <c r="SS78" s="1740"/>
      <c r="ST78" s="349"/>
      <c r="SU78" s="262"/>
      <c r="SV78" s="262"/>
      <c r="SW78" s="262"/>
      <c r="SX78" s="350"/>
      <c r="SY78" s="262"/>
      <c r="SZ78" s="262"/>
      <c r="TA78" s="262"/>
      <c r="TB78" s="262"/>
      <c r="TC78" s="262"/>
      <c r="TD78" s="262"/>
      <c r="TE78" s="262"/>
      <c r="TF78" s="262"/>
      <c r="TG78" s="262"/>
      <c r="TH78" s="1740"/>
      <c r="TI78" s="1740"/>
      <c r="TJ78" s="1740"/>
      <c r="TK78" s="349"/>
      <c r="TL78" s="262"/>
      <c r="TM78" s="262"/>
      <c r="TN78" s="262"/>
      <c r="TO78" s="350"/>
      <c r="TP78" s="262"/>
      <c r="TQ78" s="262"/>
      <c r="TR78" s="262"/>
      <c r="TS78" s="262"/>
      <c r="TT78" s="262"/>
      <c r="TU78" s="262"/>
      <c r="TV78" s="262"/>
      <c r="TW78" s="262"/>
      <c r="TX78" s="262"/>
      <c r="TY78" s="1740"/>
      <c r="TZ78" s="1740"/>
      <c r="UA78" s="1740"/>
      <c r="UB78" s="349"/>
      <c r="UC78" s="262"/>
      <c r="UD78" s="262"/>
      <c r="UE78" s="262"/>
      <c r="UF78" s="350"/>
      <c r="UG78" s="262"/>
      <c r="UH78" s="262"/>
      <c r="UI78" s="262"/>
      <c r="UJ78" s="262"/>
      <c r="UK78" s="262"/>
      <c r="UL78" s="262"/>
      <c r="UM78" s="262"/>
      <c r="UN78" s="262"/>
      <c r="UO78" s="262"/>
      <c r="UP78" s="1740"/>
      <c r="UQ78" s="1740"/>
      <c r="UR78" s="1740"/>
      <c r="US78" s="349"/>
      <c r="UT78" s="262"/>
      <c r="UU78" s="262"/>
      <c r="UV78" s="262"/>
      <c r="UW78" s="350"/>
      <c r="UX78" s="262"/>
      <c r="UY78" s="262"/>
      <c r="UZ78" s="262"/>
      <c r="VA78" s="262"/>
      <c r="VB78" s="262"/>
      <c r="VC78" s="262"/>
      <c r="VD78" s="262"/>
      <c r="VE78" s="262"/>
      <c r="VF78" s="262"/>
      <c r="VG78" s="1740"/>
      <c r="VH78" s="1740"/>
      <c r="VI78" s="1740"/>
      <c r="VJ78" s="349"/>
      <c r="VK78" s="262"/>
      <c r="VL78" s="262"/>
      <c r="VM78" s="262"/>
      <c r="VN78" s="350"/>
      <c r="VO78" s="262"/>
      <c r="VP78" s="262"/>
      <c r="VQ78" s="262"/>
      <c r="VR78" s="262"/>
      <c r="VS78" s="262"/>
      <c r="VT78" s="262"/>
      <c r="VU78" s="262"/>
      <c r="VV78" s="262"/>
      <c r="VW78" s="262"/>
      <c r="VX78" s="1740"/>
      <c r="VY78" s="1740"/>
      <c r="VZ78" s="1740"/>
      <c r="WA78" s="349"/>
      <c r="WB78" s="262"/>
      <c r="WC78" s="262"/>
      <c r="WD78" s="262"/>
      <c r="WE78" s="350"/>
      <c r="WF78" s="262"/>
      <c r="WG78" s="262"/>
      <c r="WH78" s="262"/>
      <c r="WI78" s="262"/>
      <c r="WJ78" s="262"/>
      <c r="WK78" s="262"/>
      <c r="WL78" s="262"/>
      <c r="WM78" s="262"/>
      <c r="WN78" s="262"/>
      <c r="WO78" s="1740"/>
      <c r="WP78" s="1740"/>
      <c r="WQ78" s="1740"/>
      <c r="WR78" s="349"/>
      <c r="WS78" s="262"/>
      <c r="WT78" s="262"/>
      <c r="WU78" s="262"/>
      <c r="WV78" s="350"/>
      <c r="WW78" s="262"/>
      <c r="WX78" s="262"/>
      <c r="WY78" s="262"/>
      <c r="WZ78" s="262"/>
      <c r="XA78" s="262"/>
      <c r="XB78" s="262"/>
      <c r="XC78" s="262"/>
      <c r="XD78" s="262"/>
      <c r="XE78" s="262"/>
      <c r="XF78" s="1740"/>
      <c r="XG78" s="1740"/>
      <c r="XH78" s="1740"/>
      <c r="XI78" s="349"/>
      <c r="XJ78" s="262"/>
      <c r="XK78" s="262"/>
      <c r="XL78" s="262"/>
      <c r="XM78" s="350"/>
      <c r="XN78" s="262"/>
      <c r="XO78" s="262"/>
      <c r="XP78" s="262"/>
      <c r="XQ78" s="262"/>
      <c r="XR78" s="262"/>
      <c r="XS78" s="262"/>
      <c r="XT78" s="262"/>
      <c r="XU78" s="262"/>
      <c r="XV78" s="262"/>
      <c r="XW78" s="1740"/>
      <c r="XX78" s="1740"/>
      <c r="XY78" s="1740"/>
      <c r="XZ78" s="349"/>
      <c r="YA78" s="262"/>
      <c r="YB78" s="262"/>
      <c r="YC78" s="262"/>
      <c r="YD78" s="350"/>
      <c r="YE78" s="262"/>
      <c r="YF78" s="262"/>
      <c r="YG78" s="262"/>
      <c r="YH78" s="262"/>
      <c r="YI78" s="262"/>
      <c r="YJ78" s="262"/>
      <c r="YK78" s="262"/>
      <c r="YL78" s="262"/>
      <c r="YM78" s="262"/>
      <c r="YN78" s="1740"/>
      <c r="YO78" s="1740"/>
      <c r="YP78" s="1740"/>
      <c r="YQ78" s="349"/>
      <c r="YR78" s="262"/>
      <c r="YS78" s="262"/>
      <c r="YT78" s="262"/>
      <c r="YU78" s="350"/>
      <c r="YV78" s="262"/>
      <c r="YW78" s="262"/>
      <c r="YX78" s="262"/>
      <c r="YY78" s="262"/>
      <c r="YZ78" s="262"/>
      <c r="ZA78" s="262"/>
      <c r="ZB78" s="262"/>
      <c r="ZC78" s="262"/>
      <c r="ZD78" s="262"/>
      <c r="ZE78" s="1740"/>
      <c r="ZF78" s="1740"/>
      <c r="ZG78" s="1740"/>
      <c r="ZH78" s="349"/>
      <c r="ZI78" s="262"/>
      <c r="ZJ78" s="262"/>
      <c r="ZK78" s="262"/>
      <c r="ZL78" s="350"/>
      <c r="ZM78" s="262"/>
      <c r="ZN78" s="262"/>
      <c r="ZO78" s="262"/>
      <c r="ZP78" s="262"/>
      <c r="ZQ78" s="262"/>
      <c r="ZR78" s="262"/>
      <c r="ZS78" s="262"/>
      <c r="ZT78" s="262"/>
      <c r="ZU78" s="262"/>
      <c r="ZV78" s="1740"/>
      <c r="ZW78" s="1740"/>
      <c r="ZX78" s="1740"/>
      <c r="ZY78" s="349"/>
      <c r="ZZ78" s="262"/>
      <c r="AAA78" s="262"/>
      <c r="AAB78" s="262"/>
      <c r="AAC78" s="350"/>
      <c r="AAD78" s="262"/>
      <c r="AAE78" s="262"/>
      <c r="AAF78" s="262"/>
      <c r="AAG78" s="262"/>
      <c r="AAH78" s="262"/>
      <c r="AAI78" s="262"/>
      <c r="AAJ78" s="262"/>
      <c r="AAK78" s="262"/>
      <c r="AAL78" s="262"/>
      <c r="AAM78" s="1740"/>
      <c r="AAN78" s="1740"/>
      <c r="AAO78" s="1740"/>
      <c r="AAP78" s="349"/>
      <c r="AAQ78" s="262"/>
      <c r="AAR78" s="262"/>
      <c r="AAS78" s="262"/>
      <c r="AAT78" s="350"/>
      <c r="AAU78" s="262"/>
      <c r="AAV78" s="262"/>
      <c r="AAW78" s="262"/>
      <c r="AAX78" s="262"/>
      <c r="AAY78" s="262"/>
      <c r="AAZ78" s="262"/>
      <c r="ABA78" s="262"/>
      <c r="ABB78" s="262"/>
      <c r="ABC78" s="262"/>
      <c r="ABD78" s="1740"/>
      <c r="ABE78" s="1740"/>
      <c r="ABF78" s="1740"/>
      <c r="ABG78" s="349"/>
      <c r="ABH78" s="262"/>
      <c r="ABI78" s="262"/>
      <c r="ABJ78" s="262"/>
      <c r="ABK78" s="350"/>
      <c r="ABL78" s="262"/>
      <c r="ABM78" s="262"/>
      <c r="ABN78" s="262"/>
      <c r="ABO78" s="262"/>
      <c r="ABP78" s="262"/>
      <c r="ABQ78" s="262"/>
      <c r="ABR78" s="262"/>
      <c r="ABS78" s="262"/>
      <c r="ABT78" s="262"/>
      <c r="ABU78" s="1740"/>
      <c r="ABV78" s="1740"/>
      <c r="ABW78" s="1740"/>
      <c r="ABX78" s="349"/>
      <c r="ABY78" s="262"/>
      <c r="ABZ78" s="262"/>
      <c r="ACA78" s="262"/>
      <c r="ACB78" s="350"/>
      <c r="ACC78" s="262"/>
      <c r="ACD78" s="262"/>
      <c r="ACE78" s="262"/>
      <c r="ACF78" s="262"/>
      <c r="ACG78" s="262"/>
      <c r="ACH78" s="262"/>
      <c r="ACI78" s="262"/>
      <c r="ACJ78" s="262"/>
      <c r="ACK78" s="262"/>
      <c r="ACL78" s="1740"/>
      <c r="ACM78" s="1740"/>
      <c r="ACN78" s="1740"/>
      <c r="ACO78" s="349"/>
      <c r="ACP78" s="262"/>
      <c r="ACQ78" s="262"/>
      <c r="ACR78" s="262"/>
      <c r="ACS78" s="350"/>
      <c r="ACT78" s="262"/>
      <c r="ACU78" s="262"/>
      <c r="ACV78" s="262"/>
      <c r="ACW78" s="262"/>
      <c r="ACX78" s="262"/>
      <c r="ACY78" s="262"/>
      <c r="ACZ78" s="262"/>
      <c r="ADA78" s="262"/>
      <c r="ADB78" s="262"/>
      <c r="ADC78" s="1740"/>
      <c r="ADD78" s="1740"/>
      <c r="ADE78" s="1740"/>
      <c r="ADF78" s="349"/>
      <c r="ADG78" s="262"/>
      <c r="ADH78" s="262"/>
      <c r="ADI78" s="262"/>
      <c r="ADJ78" s="350"/>
      <c r="ADK78" s="262"/>
      <c r="ADL78" s="262"/>
      <c r="ADM78" s="262"/>
      <c r="ADN78" s="262"/>
      <c r="ADO78" s="262"/>
      <c r="ADP78" s="262"/>
      <c r="ADQ78" s="262"/>
      <c r="ADR78" s="262"/>
      <c r="ADS78" s="262"/>
      <c r="ADT78" s="1740"/>
      <c r="ADU78" s="1740"/>
      <c r="ADV78" s="1740"/>
      <c r="ADW78" s="349"/>
      <c r="ADX78" s="262"/>
      <c r="ADY78" s="262"/>
      <c r="ADZ78" s="262"/>
      <c r="AEA78" s="350"/>
      <c r="AEB78" s="262"/>
      <c r="AEC78" s="262"/>
      <c r="AED78" s="262"/>
      <c r="AEE78" s="262"/>
      <c r="AEF78" s="262"/>
      <c r="AEG78" s="262"/>
      <c r="AEH78" s="262"/>
      <c r="AEI78" s="262"/>
      <c r="AEJ78" s="262"/>
      <c r="AEK78" s="1740"/>
      <c r="AEL78" s="1740"/>
      <c r="AEM78" s="1740"/>
      <c r="AEN78" s="349"/>
      <c r="AEO78" s="262"/>
      <c r="AEP78" s="262"/>
      <c r="AEQ78" s="262"/>
      <c r="AER78" s="350"/>
      <c r="AES78" s="262"/>
      <c r="AET78" s="262"/>
      <c r="AEU78" s="262"/>
      <c r="AEV78" s="262"/>
      <c r="AEW78" s="262"/>
      <c r="AEX78" s="262"/>
      <c r="AEY78" s="262"/>
      <c r="AEZ78" s="262"/>
      <c r="AFA78" s="262"/>
      <c r="AFB78" s="1740"/>
      <c r="AFC78" s="1740"/>
      <c r="AFD78" s="1740"/>
      <c r="AFE78" s="349"/>
      <c r="AFF78" s="262"/>
      <c r="AFG78" s="262"/>
      <c r="AFH78" s="262"/>
      <c r="AFI78" s="350"/>
      <c r="AFJ78" s="262"/>
      <c r="AFK78" s="262"/>
      <c r="AFL78" s="262"/>
      <c r="AFM78" s="262"/>
      <c r="AFN78" s="262"/>
      <c r="AFO78" s="262"/>
      <c r="AFP78" s="262"/>
      <c r="AFQ78" s="262"/>
      <c r="AFR78" s="262"/>
      <c r="AFS78" s="1740"/>
      <c r="AFT78" s="1740"/>
      <c r="AFU78" s="1740"/>
      <c r="AFV78" s="349"/>
      <c r="AFW78" s="262"/>
      <c r="AFX78" s="262"/>
      <c r="AFY78" s="262"/>
      <c r="AFZ78" s="350"/>
      <c r="AGA78" s="262"/>
      <c r="AGB78" s="262"/>
      <c r="AGC78" s="262"/>
      <c r="AGD78" s="262"/>
      <c r="AGE78" s="262"/>
      <c r="AGF78" s="262"/>
      <c r="AGG78" s="262"/>
      <c r="AGH78" s="262"/>
      <c r="AGI78" s="262"/>
      <c r="AGJ78" s="1740"/>
      <c r="AGK78" s="1740"/>
      <c r="AGL78" s="1740"/>
      <c r="AGM78" s="349"/>
      <c r="AGN78" s="262"/>
      <c r="AGO78" s="262"/>
      <c r="AGP78" s="262"/>
      <c r="AGQ78" s="350"/>
      <c r="AGR78" s="262"/>
      <c r="AGS78" s="262"/>
      <c r="AGT78" s="262"/>
      <c r="AGU78" s="262"/>
      <c r="AGV78" s="262"/>
      <c r="AGW78" s="262"/>
      <c r="AGX78" s="262"/>
      <c r="AGY78" s="262"/>
      <c r="AGZ78" s="262"/>
      <c r="AHA78" s="1740"/>
      <c r="AHB78" s="1740"/>
      <c r="AHC78" s="1740"/>
      <c r="AHD78" s="349"/>
      <c r="AHE78" s="262"/>
      <c r="AHF78" s="262"/>
      <c r="AHG78" s="262"/>
      <c r="AHH78" s="350"/>
      <c r="AHI78" s="262"/>
      <c r="AHJ78" s="262"/>
      <c r="AHK78" s="262"/>
      <c r="AHL78" s="262"/>
      <c r="AHM78" s="262"/>
      <c r="AHN78" s="262"/>
      <c r="AHO78" s="262"/>
      <c r="AHP78" s="262"/>
      <c r="AHQ78" s="262"/>
      <c r="AHR78" s="1740"/>
      <c r="AHS78" s="1740"/>
      <c r="AHT78" s="1740"/>
      <c r="AHU78" s="349"/>
      <c r="AHV78" s="262"/>
      <c r="AHW78" s="262"/>
      <c r="AHX78" s="262"/>
      <c r="AHY78" s="350"/>
      <c r="AHZ78" s="262"/>
      <c r="AIA78" s="262"/>
      <c r="AIB78" s="262"/>
      <c r="AIC78" s="262"/>
      <c r="AID78" s="262"/>
      <c r="AIE78" s="262"/>
      <c r="AIF78" s="262"/>
      <c r="AIG78" s="262"/>
      <c r="AIH78" s="262"/>
      <c r="AII78" s="1740"/>
      <c r="AIJ78" s="1740"/>
      <c r="AIK78" s="1740"/>
      <c r="AIL78" s="349"/>
      <c r="AIM78" s="262"/>
      <c r="AIN78" s="262"/>
      <c r="AIO78" s="262"/>
      <c r="AIP78" s="350"/>
      <c r="AIQ78" s="262"/>
      <c r="AIR78" s="262"/>
      <c r="AIS78" s="262"/>
      <c r="AIT78" s="262"/>
      <c r="AIU78" s="262"/>
      <c r="AIV78" s="262"/>
      <c r="AIW78" s="262"/>
      <c r="AIX78" s="262"/>
      <c r="AIY78" s="262"/>
      <c r="AIZ78" s="1740"/>
      <c r="AJA78" s="1740"/>
      <c r="AJB78" s="1740"/>
      <c r="AJC78" s="349"/>
      <c r="AJD78" s="262"/>
      <c r="AJE78" s="262"/>
      <c r="AJF78" s="262"/>
      <c r="AJG78" s="350"/>
      <c r="AJH78" s="262"/>
      <c r="AJI78" s="262"/>
      <c r="AJJ78" s="262"/>
      <c r="AJK78" s="262"/>
      <c r="AJL78" s="262"/>
      <c r="AJM78" s="262"/>
      <c r="AJN78" s="262"/>
      <c r="AJO78" s="262"/>
      <c r="AJP78" s="262"/>
      <c r="AJQ78" s="1740"/>
      <c r="AJR78" s="1740"/>
      <c r="AJS78" s="1740"/>
      <c r="AJT78" s="349"/>
      <c r="AJU78" s="262"/>
      <c r="AJV78" s="262"/>
      <c r="AJW78" s="262"/>
      <c r="AJX78" s="350"/>
      <c r="AJY78" s="262"/>
      <c r="AJZ78" s="262"/>
      <c r="AKA78" s="262"/>
      <c r="AKB78" s="262"/>
      <c r="AKC78" s="262"/>
      <c r="AKD78" s="262"/>
      <c r="AKE78" s="262"/>
      <c r="AKF78" s="262"/>
      <c r="AKG78" s="262"/>
      <c r="AKH78" s="1740"/>
      <c r="AKI78" s="1740"/>
      <c r="AKJ78" s="1740"/>
      <c r="AKK78" s="349"/>
      <c r="AKL78" s="262"/>
      <c r="AKM78" s="262"/>
      <c r="AKN78" s="262"/>
      <c r="AKO78" s="350"/>
      <c r="AKP78" s="262"/>
      <c r="AKQ78" s="262"/>
      <c r="AKR78" s="262"/>
      <c r="AKS78" s="262"/>
      <c r="AKT78" s="262"/>
      <c r="AKU78" s="262"/>
      <c r="AKV78" s="262"/>
      <c r="AKW78" s="262"/>
      <c r="AKX78" s="262"/>
      <c r="AKY78" s="1740"/>
      <c r="AKZ78" s="1740"/>
      <c r="ALA78" s="1740"/>
      <c r="ALB78" s="349"/>
      <c r="ALC78" s="262"/>
      <c r="ALD78" s="262"/>
      <c r="ALE78" s="262"/>
      <c r="ALF78" s="350"/>
      <c r="ALG78" s="262"/>
      <c r="ALH78" s="262"/>
      <c r="ALI78" s="262"/>
      <c r="ALJ78" s="262"/>
      <c r="ALK78" s="262"/>
      <c r="ALL78" s="262"/>
      <c r="ALM78" s="262"/>
      <c r="ALN78" s="262"/>
      <c r="ALO78" s="262"/>
      <c r="ALP78" s="1740"/>
      <c r="ALQ78" s="1740"/>
      <c r="ALR78" s="1740"/>
      <c r="ALS78" s="349"/>
      <c r="ALT78" s="262"/>
      <c r="ALU78" s="262"/>
      <c r="ALV78" s="262"/>
      <c r="ALW78" s="350"/>
      <c r="ALX78" s="262"/>
      <c r="ALY78" s="262"/>
      <c r="ALZ78" s="262"/>
      <c r="AMA78" s="262"/>
      <c r="AMB78" s="262"/>
      <c r="AMC78" s="262"/>
      <c r="AMD78" s="262"/>
      <c r="AME78" s="262"/>
      <c r="AMF78" s="262"/>
      <c r="AMG78" s="1740"/>
      <c r="AMH78" s="1740"/>
      <c r="AMI78" s="1740"/>
      <c r="AMJ78" s="349"/>
      <c r="AMK78" s="262"/>
      <c r="AML78" s="262"/>
      <c r="AMM78" s="262"/>
      <c r="AMN78" s="350"/>
      <c r="AMO78" s="262"/>
      <c r="AMP78" s="262"/>
      <c r="AMQ78" s="262"/>
      <c r="AMR78" s="262"/>
      <c r="AMS78" s="262"/>
      <c r="AMT78" s="262"/>
      <c r="AMU78" s="262"/>
      <c r="AMV78" s="262"/>
      <c r="AMW78" s="262"/>
      <c r="AMX78" s="1740"/>
      <c r="AMY78" s="1740"/>
      <c r="AMZ78" s="1740"/>
      <c r="ANA78" s="349"/>
      <c r="ANB78" s="262"/>
      <c r="ANC78" s="262"/>
      <c r="AND78" s="262"/>
      <c r="ANE78" s="350"/>
      <c r="ANF78" s="262"/>
      <c r="ANG78" s="262"/>
      <c r="ANH78" s="262"/>
      <c r="ANI78" s="262"/>
      <c r="ANJ78" s="262"/>
      <c r="ANK78" s="262"/>
      <c r="ANL78" s="262"/>
      <c r="ANM78" s="262"/>
      <c r="ANN78" s="262"/>
      <c r="ANO78" s="1740"/>
      <c r="ANP78" s="1740"/>
      <c r="ANQ78" s="1740"/>
      <c r="ANR78" s="349"/>
      <c r="ANS78" s="262"/>
      <c r="ANT78" s="262"/>
      <c r="ANU78" s="262"/>
      <c r="ANV78" s="350"/>
      <c r="ANW78" s="262"/>
      <c r="ANX78" s="262"/>
      <c r="ANY78" s="262"/>
      <c r="ANZ78" s="262"/>
      <c r="AOA78" s="262"/>
      <c r="AOB78" s="262"/>
      <c r="AOC78" s="262"/>
      <c r="AOD78" s="262"/>
      <c r="AOE78" s="262"/>
      <c r="AOF78" s="1740"/>
      <c r="AOG78" s="1740"/>
      <c r="AOH78" s="1740"/>
      <c r="AOI78" s="349"/>
      <c r="AOJ78" s="262"/>
      <c r="AOK78" s="262"/>
      <c r="AOL78" s="262"/>
      <c r="AOM78" s="350"/>
      <c r="AON78" s="262"/>
      <c r="AOO78" s="262"/>
      <c r="AOP78" s="262"/>
      <c r="AOQ78" s="262"/>
      <c r="AOR78" s="262"/>
      <c r="AOS78" s="262"/>
      <c r="AOT78" s="262"/>
      <c r="AOU78" s="262"/>
      <c r="AOV78" s="262"/>
      <c r="AOW78" s="1740"/>
      <c r="AOX78" s="1740"/>
      <c r="AOY78" s="1740"/>
      <c r="AOZ78" s="349"/>
      <c r="APA78" s="262"/>
      <c r="APB78" s="262"/>
      <c r="APC78" s="262"/>
      <c r="APD78" s="350"/>
      <c r="APE78" s="262"/>
      <c r="APF78" s="262"/>
      <c r="APG78" s="262"/>
      <c r="APH78" s="262"/>
      <c r="API78" s="262"/>
      <c r="APJ78" s="262"/>
      <c r="APK78" s="262"/>
      <c r="APL78" s="262"/>
      <c r="APM78" s="262"/>
      <c r="APN78" s="1740"/>
      <c r="APO78" s="1740"/>
      <c r="APP78" s="1740"/>
      <c r="APQ78" s="349"/>
      <c r="APR78" s="262"/>
      <c r="APS78" s="262"/>
      <c r="APT78" s="262"/>
      <c r="APU78" s="350"/>
      <c r="APV78" s="262"/>
      <c r="APW78" s="262"/>
      <c r="APX78" s="262"/>
      <c r="APY78" s="262"/>
      <c r="APZ78" s="262"/>
      <c r="AQA78" s="262"/>
      <c r="AQB78" s="262"/>
      <c r="AQC78" s="262"/>
      <c r="AQD78" s="262"/>
      <c r="AQE78" s="1740"/>
      <c r="AQF78" s="1740"/>
      <c r="AQG78" s="1740"/>
      <c r="AQH78" s="349"/>
      <c r="AQI78" s="262"/>
      <c r="AQJ78" s="262"/>
      <c r="AQK78" s="262"/>
      <c r="AQL78" s="350"/>
      <c r="AQM78" s="262"/>
      <c r="AQN78" s="262"/>
      <c r="AQO78" s="262"/>
      <c r="AQP78" s="262"/>
      <c r="AQQ78" s="262"/>
      <c r="AQR78" s="262"/>
      <c r="AQS78" s="262"/>
      <c r="AQT78" s="262"/>
      <c r="AQU78" s="262"/>
      <c r="AQV78" s="1740"/>
      <c r="AQW78" s="1740"/>
      <c r="AQX78" s="1740"/>
      <c r="AQY78" s="349"/>
      <c r="AQZ78" s="262"/>
      <c r="ARA78" s="262"/>
      <c r="ARB78" s="262"/>
      <c r="ARC78" s="350"/>
      <c r="ARD78" s="262"/>
      <c r="ARE78" s="262"/>
      <c r="ARF78" s="262"/>
      <c r="ARG78" s="262"/>
      <c r="ARH78" s="262"/>
      <c r="ARI78" s="262"/>
      <c r="ARJ78" s="262"/>
      <c r="ARK78" s="262"/>
      <c r="ARL78" s="262"/>
      <c r="ARM78" s="1740"/>
      <c r="ARN78" s="1740"/>
      <c r="ARO78" s="1740"/>
      <c r="ARP78" s="349"/>
      <c r="ARQ78" s="262"/>
      <c r="ARR78" s="262"/>
      <c r="ARS78" s="262"/>
      <c r="ART78" s="350"/>
      <c r="ARU78" s="262"/>
      <c r="ARV78" s="262"/>
      <c r="ARW78" s="262"/>
      <c r="ARX78" s="262"/>
      <c r="ARY78" s="262"/>
      <c r="ARZ78" s="262"/>
      <c r="ASA78" s="262"/>
      <c r="ASB78" s="262"/>
      <c r="ASC78" s="262"/>
      <c r="ASD78" s="1740"/>
      <c r="ASE78" s="1740"/>
      <c r="ASF78" s="1740"/>
      <c r="ASG78" s="349"/>
      <c r="ASH78" s="262"/>
      <c r="ASI78" s="262"/>
      <c r="ASJ78" s="262"/>
      <c r="ASK78" s="350"/>
      <c r="ASL78" s="262"/>
      <c r="ASM78" s="262"/>
      <c r="ASN78" s="262"/>
      <c r="ASO78" s="262"/>
      <c r="ASP78" s="262"/>
      <c r="ASQ78" s="262"/>
      <c r="ASR78" s="262"/>
      <c r="ASS78" s="262"/>
      <c r="AST78" s="262"/>
      <c r="ASU78" s="1740"/>
      <c r="ASV78" s="1740"/>
      <c r="ASW78" s="1740"/>
      <c r="ASX78" s="349"/>
      <c r="ASY78" s="262"/>
      <c r="ASZ78" s="262"/>
      <c r="ATA78" s="262"/>
      <c r="ATB78" s="350"/>
      <c r="ATC78" s="262"/>
      <c r="ATD78" s="262"/>
      <c r="ATE78" s="262"/>
      <c r="ATF78" s="262"/>
      <c r="ATG78" s="262"/>
      <c r="ATH78" s="262"/>
      <c r="ATI78" s="262"/>
      <c r="ATJ78" s="262"/>
      <c r="ATK78" s="262"/>
      <c r="ATL78" s="1740"/>
      <c r="ATM78" s="1740"/>
      <c r="ATN78" s="1740"/>
      <c r="ATO78" s="349"/>
      <c r="ATP78" s="262"/>
      <c r="ATQ78" s="262"/>
      <c r="ATR78" s="262"/>
      <c r="ATS78" s="350"/>
      <c r="ATT78" s="262"/>
      <c r="ATU78" s="262"/>
      <c r="ATV78" s="262"/>
      <c r="ATW78" s="262"/>
      <c r="ATX78" s="262"/>
      <c r="ATY78" s="262"/>
      <c r="ATZ78" s="262"/>
      <c r="AUA78" s="262"/>
      <c r="AUB78" s="262"/>
      <c r="AUC78" s="1740"/>
      <c r="AUD78" s="1740"/>
      <c r="AUE78" s="1740"/>
      <c r="AUF78" s="349"/>
      <c r="AUG78" s="262"/>
      <c r="AUH78" s="262"/>
      <c r="AUI78" s="262"/>
      <c r="AUJ78" s="350"/>
      <c r="AUK78" s="262"/>
      <c r="AUL78" s="262"/>
      <c r="AUM78" s="262"/>
      <c r="AUN78" s="262"/>
      <c r="AUO78" s="262"/>
      <c r="AUP78" s="262"/>
      <c r="AUQ78" s="262"/>
      <c r="AUR78" s="262"/>
      <c r="AUS78" s="262"/>
      <c r="AUT78" s="1740"/>
      <c r="AUU78" s="1740"/>
      <c r="AUV78" s="1740"/>
      <c r="AUW78" s="349"/>
      <c r="AUX78" s="262"/>
      <c r="AUY78" s="262"/>
      <c r="AUZ78" s="262"/>
      <c r="AVA78" s="350"/>
      <c r="AVB78" s="262"/>
      <c r="AVC78" s="262"/>
      <c r="AVD78" s="262"/>
      <c r="AVE78" s="262"/>
      <c r="AVF78" s="262"/>
      <c r="AVG78" s="262"/>
      <c r="AVH78" s="262"/>
      <c r="AVI78" s="262"/>
      <c r="AVJ78" s="262"/>
      <c r="AVK78" s="1740"/>
      <c r="AVL78" s="1740"/>
      <c r="AVM78" s="1740"/>
      <c r="AVN78" s="349"/>
      <c r="AVO78" s="262"/>
      <c r="AVP78" s="262"/>
      <c r="AVQ78" s="262"/>
      <c r="AVR78" s="350"/>
      <c r="AVS78" s="262"/>
      <c r="AVT78" s="262"/>
      <c r="AVU78" s="262"/>
      <c r="AVV78" s="262"/>
      <c r="AVW78" s="262"/>
      <c r="AVX78" s="262"/>
      <c r="AVY78" s="262"/>
      <c r="AVZ78" s="262"/>
      <c r="AWA78" s="262"/>
      <c r="AWB78" s="1740"/>
      <c r="AWC78" s="1740"/>
      <c r="AWD78" s="1740"/>
      <c r="AWE78" s="349"/>
      <c r="AWF78" s="262"/>
      <c r="AWG78" s="262"/>
      <c r="AWH78" s="262"/>
      <c r="AWI78" s="350"/>
      <c r="AWJ78" s="262"/>
      <c r="AWK78" s="262"/>
      <c r="AWL78" s="262"/>
      <c r="AWM78" s="262"/>
      <c r="AWN78" s="262"/>
      <c r="AWO78" s="262"/>
      <c r="AWP78" s="262"/>
      <c r="AWQ78" s="262"/>
      <c r="AWR78" s="262"/>
      <c r="AWS78" s="1740"/>
      <c r="AWT78" s="1740"/>
      <c r="AWU78" s="1740"/>
      <c r="AWV78" s="349"/>
      <c r="AWW78" s="262"/>
      <c r="AWX78" s="262"/>
      <c r="AWY78" s="262"/>
      <c r="AWZ78" s="350"/>
      <c r="AXA78" s="262"/>
      <c r="AXB78" s="262"/>
      <c r="AXC78" s="262"/>
      <c r="AXD78" s="262"/>
      <c r="AXE78" s="262"/>
      <c r="AXF78" s="262"/>
      <c r="AXG78" s="262"/>
      <c r="AXH78" s="262"/>
      <c r="AXI78" s="262"/>
      <c r="AXJ78" s="1740"/>
      <c r="AXK78" s="1740"/>
      <c r="AXL78" s="1740"/>
      <c r="AXM78" s="349"/>
      <c r="AXN78" s="262"/>
      <c r="AXO78" s="262"/>
      <c r="AXP78" s="262"/>
      <c r="AXQ78" s="350"/>
      <c r="AXR78" s="262"/>
      <c r="AXS78" s="262"/>
      <c r="AXT78" s="262"/>
      <c r="AXU78" s="262"/>
      <c r="AXV78" s="262"/>
      <c r="AXW78" s="262"/>
      <c r="AXX78" s="262"/>
      <c r="AXY78" s="262"/>
      <c r="AXZ78" s="262"/>
      <c r="AYA78" s="1740"/>
      <c r="AYB78" s="1740"/>
      <c r="AYC78" s="1740"/>
      <c r="AYD78" s="349"/>
      <c r="AYE78" s="262"/>
      <c r="AYF78" s="262"/>
      <c r="AYG78" s="262"/>
      <c r="AYH78" s="350"/>
      <c r="AYI78" s="262"/>
      <c r="AYJ78" s="262"/>
      <c r="AYK78" s="262"/>
      <c r="AYL78" s="262"/>
      <c r="AYM78" s="262"/>
      <c r="AYN78" s="262"/>
      <c r="AYO78" s="262"/>
      <c r="AYP78" s="262"/>
      <c r="AYQ78" s="262"/>
      <c r="AYR78" s="1740"/>
      <c r="AYS78" s="1740"/>
      <c r="AYT78" s="1740"/>
      <c r="AYU78" s="349"/>
      <c r="AYV78" s="262"/>
      <c r="AYW78" s="262"/>
      <c r="AYX78" s="262"/>
      <c r="AYY78" s="350"/>
      <c r="AYZ78" s="262"/>
      <c r="AZA78" s="262"/>
      <c r="AZB78" s="262"/>
      <c r="AZC78" s="262"/>
      <c r="AZD78" s="262"/>
      <c r="AZE78" s="262"/>
      <c r="AZF78" s="262"/>
      <c r="AZG78" s="262"/>
      <c r="AZH78" s="262"/>
      <c r="AZI78" s="1740"/>
      <c r="AZJ78" s="1740"/>
      <c r="AZK78" s="1740"/>
      <c r="AZL78" s="349"/>
      <c r="AZM78" s="262"/>
      <c r="AZN78" s="262"/>
      <c r="AZO78" s="262"/>
      <c r="AZP78" s="350"/>
      <c r="AZQ78" s="262"/>
      <c r="AZR78" s="262"/>
      <c r="AZS78" s="262"/>
      <c r="AZT78" s="262"/>
      <c r="AZU78" s="262"/>
      <c r="AZV78" s="262"/>
      <c r="AZW78" s="262"/>
      <c r="AZX78" s="262"/>
      <c r="AZY78" s="262"/>
      <c r="AZZ78" s="1740"/>
      <c r="BAA78" s="1740"/>
      <c r="BAB78" s="1740"/>
      <c r="BAC78" s="349"/>
      <c r="BAD78" s="262"/>
      <c r="BAE78" s="262"/>
      <c r="BAF78" s="262"/>
      <c r="BAG78" s="350"/>
      <c r="BAH78" s="262"/>
      <c r="BAI78" s="262"/>
      <c r="BAJ78" s="262"/>
      <c r="BAK78" s="262"/>
      <c r="BAL78" s="262"/>
      <c r="BAM78" s="262"/>
      <c r="BAN78" s="262"/>
      <c r="BAO78" s="262"/>
      <c r="BAP78" s="262"/>
      <c r="BAQ78" s="1740"/>
      <c r="BAR78" s="1740"/>
      <c r="BAS78" s="1740"/>
      <c r="BAT78" s="349"/>
      <c r="BAU78" s="262"/>
      <c r="BAV78" s="262"/>
      <c r="BAW78" s="262"/>
      <c r="BAX78" s="350"/>
      <c r="BAY78" s="262"/>
      <c r="BAZ78" s="262"/>
      <c r="BBA78" s="262"/>
      <c r="BBB78" s="262"/>
      <c r="BBC78" s="262"/>
      <c r="BBD78" s="262"/>
      <c r="BBE78" s="262"/>
      <c r="BBF78" s="262"/>
      <c r="BBG78" s="262"/>
      <c r="BBH78" s="1740"/>
      <c r="BBI78" s="1740"/>
      <c r="BBJ78" s="1740"/>
      <c r="BBK78" s="349"/>
      <c r="BBL78" s="262"/>
      <c r="BBM78" s="262"/>
      <c r="BBN78" s="262"/>
      <c r="BBO78" s="350"/>
      <c r="BBP78" s="262"/>
      <c r="BBQ78" s="262"/>
      <c r="BBR78" s="262"/>
      <c r="BBS78" s="262"/>
      <c r="BBT78" s="262"/>
      <c r="BBU78" s="262"/>
      <c r="BBV78" s="262"/>
      <c r="BBW78" s="262"/>
      <c r="BBX78" s="262"/>
      <c r="BBY78" s="1740"/>
      <c r="BBZ78" s="1740"/>
      <c r="BCA78" s="1740"/>
      <c r="BCB78" s="349"/>
      <c r="BCC78" s="262"/>
      <c r="BCD78" s="262"/>
      <c r="BCE78" s="262"/>
      <c r="BCF78" s="350"/>
      <c r="BCG78" s="262"/>
      <c r="BCH78" s="262"/>
      <c r="BCI78" s="262"/>
      <c r="BCJ78" s="262"/>
      <c r="BCK78" s="262"/>
      <c r="BCL78" s="262"/>
      <c r="BCM78" s="262"/>
      <c r="BCN78" s="262"/>
      <c r="BCO78" s="262"/>
      <c r="BCP78" s="1740"/>
      <c r="BCQ78" s="1740"/>
      <c r="BCR78" s="1740"/>
      <c r="BCS78" s="349"/>
      <c r="BCT78" s="262"/>
      <c r="BCU78" s="262"/>
      <c r="BCV78" s="262"/>
      <c r="BCW78" s="350"/>
      <c r="BCX78" s="262"/>
      <c r="BCY78" s="262"/>
      <c r="BCZ78" s="262"/>
      <c r="BDA78" s="262"/>
      <c r="BDB78" s="262"/>
      <c r="BDC78" s="262"/>
      <c r="BDD78" s="262"/>
      <c r="BDE78" s="262"/>
      <c r="BDF78" s="262"/>
      <c r="BDG78" s="1740"/>
      <c r="BDH78" s="1740"/>
      <c r="BDI78" s="1740"/>
      <c r="BDJ78" s="349"/>
      <c r="BDK78" s="262"/>
      <c r="BDL78" s="262"/>
      <c r="BDM78" s="262"/>
      <c r="BDN78" s="350"/>
      <c r="BDO78" s="262"/>
      <c r="BDP78" s="262"/>
      <c r="BDQ78" s="262"/>
      <c r="BDR78" s="262"/>
      <c r="BDS78" s="262"/>
      <c r="BDT78" s="262"/>
      <c r="BDU78" s="262"/>
      <c r="BDV78" s="262"/>
      <c r="BDW78" s="262"/>
      <c r="BDX78" s="1740"/>
      <c r="BDY78" s="1740"/>
      <c r="BDZ78" s="1740"/>
      <c r="BEA78" s="349"/>
      <c r="BEB78" s="262"/>
      <c r="BEC78" s="262"/>
      <c r="BED78" s="262"/>
      <c r="BEE78" s="350"/>
      <c r="BEF78" s="262"/>
      <c r="BEG78" s="262"/>
      <c r="BEH78" s="262"/>
      <c r="BEI78" s="262"/>
      <c r="BEJ78" s="262"/>
      <c r="BEK78" s="262"/>
      <c r="BEL78" s="262"/>
      <c r="BEM78" s="262"/>
      <c r="BEN78" s="262"/>
      <c r="BEO78" s="1740"/>
      <c r="BEP78" s="1740"/>
      <c r="BEQ78" s="1740"/>
      <c r="BER78" s="349"/>
      <c r="BES78" s="262"/>
      <c r="BET78" s="262"/>
      <c r="BEU78" s="262"/>
      <c r="BEV78" s="350"/>
      <c r="BEW78" s="262"/>
      <c r="BEX78" s="262"/>
      <c r="BEY78" s="262"/>
      <c r="BEZ78" s="262"/>
      <c r="BFA78" s="262"/>
      <c r="BFB78" s="262"/>
      <c r="BFC78" s="262"/>
      <c r="BFD78" s="262"/>
      <c r="BFE78" s="262"/>
      <c r="BFF78" s="1740"/>
      <c r="BFG78" s="1740"/>
      <c r="BFH78" s="1740"/>
      <c r="BFI78" s="349"/>
      <c r="BFJ78" s="262"/>
      <c r="BFK78" s="262"/>
      <c r="BFL78" s="262"/>
      <c r="BFM78" s="350"/>
      <c r="BFN78" s="262"/>
      <c r="BFO78" s="262"/>
      <c r="BFP78" s="262"/>
      <c r="BFQ78" s="262"/>
      <c r="BFR78" s="262"/>
      <c r="BFS78" s="262"/>
      <c r="BFT78" s="262"/>
      <c r="BFU78" s="262"/>
      <c r="BFV78" s="262"/>
      <c r="BFW78" s="1740"/>
      <c r="BFX78" s="1740"/>
      <c r="BFY78" s="1740"/>
      <c r="BFZ78" s="349"/>
      <c r="BGA78" s="262"/>
      <c r="BGB78" s="262"/>
      <c r="BGC78" s="262"/>
      <c r="BGD78" s="350"/>
      <c r="BGE78" s="262"/>
      <c r="BGF78" s="262"/>
      <c r="BGG78" s="262"/>
      <c r="BGH78" s="262"/>
      <c r="BGI78" s="262"/>
      <c r="BGJ78" s="262"/>
      <c r="BGK78" s="262"/>
      <c r="BGL78" s="262"/>
      <c r="BGM78" s="262"/>
      <c r="BGN78" s="1740"/>
      <c r="BGO78" s="1740"/>
      <c r="BGP78" s="1740"/>
      <c r="BGQ78" s="349"/>
      <c r="BGR78" s="262"/>
      <c r="BGS78" s="262"/>
      <c r="BGT78" s="262"/>
      <c r="BGU78" s="350"/>
      <c r="BGV78" s="262"/>
      <c r="BGW78" s="262"/>
      <c r="BGX78" s="262"/>
      <c r="BGY78" s="262"/>
      <c r="BGZ78" s="262"/>
      <c r="BHA78" s="262"/>
      <c r="BHB78" s="262"/>
      <c r="BHC78" s="262"/>
      <c r="BHD78" s="262"/>
      <c r="BHE78" s="1740"/>
      <c r="BHF78" s="1740"/>
      <c r="BHG78" s="1740"/>
      <c r="BHH78" s="349"/>
      <c r="BHI78" s="262"/>
      <c r="BHJ78" s="262"/>
      <c r="BHK78" s="262"/>
      <c r="BHL78" s="350"/>
      <c r="BHM78" s="262"/>
      <c r="BHN78" s="262"/>
      <c r="BHO78" s="262"/>
      <c r="BHP78" s="262"/>
      <c r="BHQ78" s="262"/>
      <c r="BHR78" s="262"/>
      <c r="BHS78" s="262"/>
      <c r="BHT78" s="262"/>
      <c r="BHU78" s="262"/>
      <c r="BHV78" s="1740"/>
      <c r="BHW78" s="1740"/>
      <c r="BHX78" s="1740"/>
      <c r="BHY78" s="349"/>
      <c r="BHZ78" s="262"/>
      <c r="BIA78" s="262"/>
      <c r="BIB78" s="262"/>
      <c r="BIC78" s="350"/>
      <c r="BID78" s="262"/>
      <c r="BIE78" s="262"/>
      <c r="BIF78" s="262"/>
      <c r="BIG78" s="262"/>
      <c r="BIH78" s="262"/>
      <c r="BII78" s="262"/>
      <c r="BIJ78" s="262"/>
      <c r="BIK78" s="262"/>
      <c r="BIL78" s="262"/>
      <c r="BIM78" s="1740"/>
      <c r="BIN78" s="1740"/>
      <c r="BIO78" s="1740"/>
      <c r="BIP78" s="349"/>
      <c r="BIQ78" s="262"/>
      <c r="BIR78" s="262"/>
      <c r="BIS78" s="262"/>
      <c r="BIT78" s="350"/>
      <c r="BIU78" s="262"/>
      <c r="BIV78" s="262"/>
      <c r="BIW78" s="262"/>
      <c r="BIX78" s="262"/>
      <c r="BIY78" s="262"/>
      <c r="BIZ78" s="262"/>
      <c r="BJA78" s="262"/>
      <c r="BJB78" s="262"/>
      <c r="BJC78" s="262"/>
      <c r="BJD78" s="1740"/>
      <c r="BJE78" s="1740"/>
      <c r="BJF78" s="1740"/>
      <c r="BJG78" s="349"/>
      <c r="BJH78" s="262"/>
      <c r="BJI78" s="262"/>
      <c r="BJJ78" s="262"/>
      <c r="BJK78" s="350"/>
      <c r="BJL78" s="262"/>
      <c r="BJM78" s="262"/>
      <c r="BJN78" s="262"/>
      <c r="BJO78" s="262"/>
      <c r="BJP78" s="262"/>
      <c r="BJQ78" s="262"/>
      <c r="BJR78" s="262"/>
      <c r="BJS78" s="262"/>
      <c r="BJT78" s="262"/>
      <c r="BJU78" s="1740"/>
      <c r="BJV78" s="1740"/>
      <c r="BJW78" s="1740"/>
      <c r="BJX78" s="349"/>
      <c r="BJY78" s="262"/>
      <c r="BJZ78" s="262"/>
      <c r="BKA78" s="262"/>
      <c r="BKB78" s="350"/>
      <c r="BKC78" s="262"/>
      <c r="BKD78" s="262"/>
      <c r="BKE78" s="262"/>
      <c r="BKF78" s="262"/>
      <c r="BKG78" s="262"/>
      <c r="BKH78" s="262"/>
      <c r="BKI78" s="262"/>
      <c r="BKJ78" s="262"/>
      <c r="BKK78" s="262"/>
      <c r="BKL78" s="1740"/>
      <c r="BKM78" s="1740"/>
      <c r="BKN78" s="1740"/>
      <c r="BKO78" s="349"/>
      <c r="BKP78" s="262"/>
      <c r="BKQ78" s="262"/>
      <c r="BKR78" s="262"/>
      <c r="BKS78" s="350"/>
      <c r="BKT78" s="262"/>
      <c r="BKU78" s="262"/>
      <c r="BKV78" s="262"/>
      <c r="BKW78" s="262"/>
      <c r="BKX78" s="262"/>
      <c r="BKY78" s="262"/>
      <c r="BKZ78" s="262"/>
      <c r="BLA78" s="262"/>
      <c r="BLB78" s="262"/>
      <c r="BLC78" s="1740"/>
      <c r="BLD78" s="1740"/>
      <c r="BLE78" s="1740"/>
      <c r="BLF78" s="349"/>
      <c r="BLG78" s="262"/>
      <c r="BLH78" s="262"/>
      <c r="BLI78" s="262"/>
      <c r="BLJ78" s="350"/>
      <c r="BLK78" s="262"/>
      <c r="BLL78" s="262"/>
      <c r="BLM78" s="262"/>
      <c r="BLN78" s="262"/>
      <c r="BLO78" s="262"/>
      <c r="BLP78" s="262"/>
      <c r="BLQ78" s="262"/>
      <c r="BLR78" s="262"/>
      <c r="BLS78" s="262"/>
      <c r="BLT78" s="1740"/>
      <c r="BLU78" s="1740"/>
      <c r="BLV78" s="1740"/>
      <c r="BLW78" s="349"/>
      <c r="BLX78" s="262"/>
      <c r="BLY78" s="262"/>
      <c r="BLZ78" s="262"/>
      <c r="BMA78" s="350"/>
      <c r="BMB78" s="262"/>
      <c r="BMC78" s="262"/>
      <c r="BMD78" s="262"/>
      <c r="BME78" s="262"/>
      <c r="BMF78" s="262"/>
      <c r="BMG78" s="262"/>
      <c r="BMH78" s="262"/>
      <c r="BMI78" s="262"/>
      <c r="BMJ78" s="262"/>
      <c r="BMK78" s="1740"/>
      <c r="BML78" s="1740"/>
      <c r="BMM78" s="1740"/>
      <c r="BMN78" s="349"/>
      <c r="BMO78" s="262"/>
      <c r="BMP78" s="262"/>
      <c r="BMQ78" s="262"/>
      <c r="BMR78" s="350"/>
      <c r="BMS78" s="262"/>
      <c r="BMT78" s="262"/>
      <c r="BMU78" s="262"/>
      <c r="BMV78" s="262"/>
      <c r="BMW78" s="262"/>
      <c r="BMX78" s="262"/>
      <c r="BMY78" s="262"/>
      <c r="BMZ78" s="262"/>
      <c r="BNA78" s="262"/>
      <c r="BNB78" s="1740"/>
      <c r="BNC78" s="1740"/>
      <c r="BND78" s="1740"/>
      <c r="BNE78" s="349"/>
      <c r="BNF78" s="262"/>
      <c r="BNG78" s="262"/>
      <c r="BNH78" s="262"/>
      <c r="BNI78" s="350"/>
      <c r="BNJ78" s="262"/>
      <c r="BNK78" s="262"/>
      <c r="BNL78" s="262"/>
      <c r="BNM78" s="262"/>
      <c r="BNN78" s="262"/>
      <c r="BNO78" s="262"/>
      <c r="BNP78" s="262"/>
      <c r="BNQ78" s="262"/>
      <c r="BNR78" s="262"/>
      <c r="BNS78" s="1740"/>
      <c r="BNT78" s="1740"/>
      <c r="BNU78" s="1740"/>
      <c r="BNV78" s="349"/>
      <c r="BNW78" s="262"/>
      <c r="BNX78" s="262"/>
      <c r="BNY78" s="262"/>
      <c r="BNZ78" s="350"/>
      <c r="BOA78" s="262"/>
      <c r="BOB78" s="262"/>
      <c r="BOC78" s="262"/>
      <c r="BOD78" s="262"/>
      <c r="BOE78" s="262"/>
      <c r="BOF78" s="262"/>
      <c r="BOG78" s="262"/>
      <c r="BOH78" s="262"/>
      <c r="BOI78" s="262"/>
      <c r="BOJ78" s="1740"/>
      <c r="BOK78" s="1740"/>
      <c r="BOL78" s="1740"/>
      <c r="BOM78" s="349"/>
      <c r="BON78" s="262"/>
      <c r="BOO78" s="262"/>
      <c r="BOP78" s="262"/>
      <c r="BOQ78" s="350"/>
      <c r="BOR78" s="262"/>
      <c r="BOS78" s="262"/>
      <c r="BOT78" s="262"/>
      <c r="BOU78" s="262"/>
      <c r="BOV78" s="262"/>
      <c r="BOW78" s="262"/>
      <c r="BOX78" s="262"/>
      <c r="BOY78" s="262"/>
      <c r="BOZ78" s="262"/>
      <c r="BPA78" s="1740"/>
      <c r="BPB78" s="1740"/>
      <c r="BPC78" s="1740"/>
      <c r="BPD78" s="349"/>
      <c r="BPE78" s="262"/>
      <c r="BPF78" s="262"/>
      <c r="BPG78" s="262"/>
      <c r="BPH78" s="350"/>
      <c r="BPI78" s="262"/>
      <c r="BPJ78" s="262"/>
      <c r="BPK78" s="262"/>
      <c r="BPL78" s="262"/>
      <c r="BPM78" s="262"/>
      <c r="BPN78" s="262"/>
      <c r="BPO78" s="262"/>
      <c r="BPP78" s="262"/>
      <c r="BPQ78" s="262"/>
      <c r="BPR78" s="1740"/>
      <c r="BPS78" s="1740"/>
      <c r="BPT78" s="1740"/>
      <c r="BPU78" s="349"/>
      <c r="BPV78" s="262"/>
      <c r="BPW78" s="262"/>
      <c r="BPX78" s="262"/>
      <c r="BPY78" s="350"/>
      <c r="BPZ78" s="262"/>
      <c r="BQA78" s="262"/>
      <c r="BQB78" s="262"/>
      <c r="BQC78" s="262"/>
      <c r="BQD78" s="262"/>
      <c r="BQE78" s="262"/>
      <c r="BQF78" s="262"/>
      <c r="BQG78" s="262"/>
      <c r="BQH78" s="262"/>
      <c r="BQI78" s="1740"/>
      <c r="BQJ78" s="1740"/>
      <c r="BQK78" s="1740"/>
      <c r="BQL78" s="349"/>
      <c r="BQM78" s="262"/>
      <c r="BQN78" s="262"/>
      <c r="BQO78" s="262"/>
      <c r="BQP78" s="350"/>
      <c r="BQQ78" s="262"/>
      <c r="BQR78" s="262"/>
      <c r="BQS78" s="262"/>
      <c r="BQT78" s="262"/>
      <c r="BQU78" s="262"/>
      <c r="BQV78" s="262"/>
      <c r="BQW78" s="262"/>
      <c r="BQX78" s="262"/>
      <c r="BQY78" s="262"/>
      <c r="BQZ78" s="1740"/>
      <c r="BRA78" s="1740"/>
      <c r="BRB78" s="1740"/>
      <c r="BRC78" s="349"/>
      <c r="BRD78" s="262"/>
      <c r="BRE78" s="262"/>
      <c r="BRF78" s="262"/>
      <c r="BRG78" s="350"/>
      <c r="BRH78" s="262"/>
      <c r="BRI78" s="262"/>
      <c r="BRJ78" s="262"/>
      <c r="BRK78" s="262"/>
      <c r="BRL78" s="262"/>
      <c r="BRM78" s="262"/>
      <c r="BRN78" s="262"/>
      <c r="BRO78" s="262"/>
      <c r="BRP78" s="262"/>
      <c r="BRQ78" s="1740"/>
      <c r="BRR78" s="1740"/>
      <c r="BRS78" s="1740"/>
      <c r="BRT78" s="349"/>
      <c r="BRU78" s="262"/>
      <c r="BRV78" s="262"/>
      <c r="BRW78" s="262"/>
      <c r="BRX78" s="350"/>
      <c r="BRY78" s="262"/>
      <c r="BRZ78" s="262"/>
      <c r="BSA78" s="262"/>
      <c r="BSB78" s="262"/>
      <c r="BSC78" s="262"/>
      <c r="BSD78" s="262"/>
      <c r="BSE78" s="262"/>
      <c r="BSF78" s="262"/>
      <c r="BSG78" s="262"/>
      <c r="BSH78" s="1740"/>
      <c r="BSI78" s="1740"/>
      <c r="BSJ78" s="1740"/>
      <c r="BSK78" s="349"/>
      <c r="BSL78" s="262"/>
      <c r="BSM78" s="262"/>
      <c r="BSN78" s="262"/>
      <c r="BSO78" s="350"/>
      <c r="BSP78" s="262"/>
      <c r="BSQ78" s="262"/>
      <c r="BSR78" s="262"/>
      <c r="BSS78" s="262"/>
      <c r="BST78" s="262"/>
      <c r="BSU78" s="262"/>
      <c r="BSV78" s="262"/>
      <c r="BSW78" s="262"/>
      <c r="BSX78" s="262"/>
      <c r="BSY78" s="1740"/>
      <c r="BSZ78" s="1740"/>
      <c r="BTA78" s="1740"/>
      <c r="BTB78" s="349"/>
      <c r="BTC78" s="262"/>
      <c r="BTD78" s="262"/>
      <c r="BTE78" s="262"/>
      <c r="BTF78" s="350"/>
      <c r="BTG78" s="262"/>
      <c r="BTH78" s="262"/>
      <c r="BTI78" s="262"/>
      <c r="BTJ78" s="262"/>
      <c r="BTK78" s="262"/>
      <c r="BTL78" s="262"/>
      <c r="BTM78" s="262"/>
      <c r="BTN78" s="262"/>
      <c r="BTO78" s="262"/>
      <c r="BTP78" s="1740"/>
      <c r="BTQ78" s="1740"/>
      <c r="BTR78" s="1740"/>
      <c r="BTS78" s="349"/>
      <c r="BTT78" s="262"/>
      <c r="BTU78" s="262"/>
      <c r="BTV78" s="262"/>
      <c r="BTW78" s="350"/>
      <c r="BTX78" s="262"/>
      <c r="BTY78" s="262"/>
      <c r="BTZ78" s="262"/>
      <c r="BUA78" s="262"/>
      <c r="BUB78" s="262"/>
      <c r="BUC78" s="262"/>
      <c r="BUD78" s="262"/>
      <c r="BUE78" s="262"/>
      <c r="BUF78" s="262"/>
      <c r="BUG78" s="1740"/>
      <c r="BUH78" s="1740"/>
      <c r="BUI78" s="1740"/>
      <c r="BUJ78" s="349"/>
      <c r="BUK78" s="262"/>
      <c r="BUL78" s="262"/>
      <c r="BUM78" s="262"/>
      <c r="BUN78" s="350"/>
      <c r="BUO78" s="262"/>
      <c r="BUP78" s="262"/>
      <c r="BUQ78" s="262"/>
      <c r="BUR78" s="262"/>
      <c r="BUS78" s="262"/>
      <c r="BUT78" s="262"/>
      <c r="BUU78" s="262"/>
      <c r="BUV78" s="262"/>
      <c r="BUW78" s="262"/>
      <c r="BUX78" s="1740"/>
      <c r="BUY78" s="1740"/>
      <c r="BUZ78" s="1740"/>
      <c r="BVA78" s="349"/>
      <c r="BVB78" s="262"/>
      <c r="BVC78" s="262"/>
      <c r="BVD78" s="262"/>
      <c r="BVE78" s="350"/>
      <c r="BVF78" s="262"/>
      <c r="BVG78" s="262"/>
      <c r="BVH78" s="262"/>
      <c r="BVI78" s="262"/>
      <c r="BVJ78" s="262"/>
      <c r="BVK78" s="262"/>
      <c r="BVL78" s="262"/>
      <c r="BVM78" s="262"/>
      <c r="BVN78" s="262"/>
      <c r="BVO78" s="1740"/>
      <c r="BVP78" s="1740"/>
      <c r="BVQ78" s="1740"/>
      <c r="BVR78" s="349"/>
      <c r="BVS78" s="262"/>
      <c r="BVT78" s="262"/>
      <c r="BVU78" s="262"/>
      <c r="BVV78" s="350"/>
      <c r="BVW78" s="262"/>
      <c r="BVX78" s="262"/>
      <c r="BVY78" s="262"/>
      <c r="BVZ78" s="262"/>
      <c r="BWA78" s="262"/>
      <c r="BWB78" s="262"/>
      <c r="BWC78" s="262"/>
      <c r="BWD78" s="262"/>
      <c r="BWE78" s="262"/>
      <c r="BWF78" s="1740"/>
      <c r="BWG78" s="1740"/>
      <c r="BWH78" s="1740"/>
      <c r="BWI78" s="349"/>
      <c r="BWJ78" s="262"/>
      <c r="BWK78" s="262"/>
      <c r="BWL78" s="262"/>
      <c r="BWM78" s="350"/>
      <c r="BWN78" s="262"/>
      <c r="BWO78" s="262"/>
      <c r="BWP78" s="262"/>
      <c r="BWQ78" s="262"/>
      <c r="BWR78" s="262"/>
      <c r="BWS78" s="262"/>
      <c r="BWT78" s="262"/>
      <c r="BWU78" s="262"/>
      <c r="BWV78" s="262"/>
      <c r="BWW78" s="1740"/>
      <c r="BWX78" s="1740"/>
      <c r="BWY78" s="1740"/>
      <c r="BWZ78" s="349"/>
      <c r="BXA78" s="262"/>
      <c r="BXB78" s="262"/>
      <c r="BXC78" s="262"/>
      <c r="BXD78" s="350"/>
      <c r="BXE78" s="262"/>
      <c r="BXF78" s="262"/>
      <c r="BXG78" s="262"/>
      <c r="BXH78" s="262"/>
      <c r="BXI78" s="262"/>
      <c r="BXJ78" s="262"/>
      <c r="BXK78" s="262"/>
      <c r="BXL78" s="262"/>
      <c r="BXM78" s="262"/>
      <c r="BXN78" s="1740"/>
      <c r="BXO78" s="1740"/>
      <c r="BXP78" s="1740"/>
      <c r="BXQ78" s="349"/>
      <c r="BXR78" s="262"/>
      <c r="BXS78" s="262"/>
      <c r="BXT78" s="262"/>
      <c r="BXU78" s="350"/>
      <c r="BXV78" s="262"/>
      <c r="BXW78" s="262"/>
      <c r="BXX78" s="262"/>
      <c r="BXY78" s="262"/>
      <c r="BXZ78" s="262"/>
      <c r="BYA78" s="262"/>
      <c r="BYB78" s="262"/>
      <c r="BYC78" s="262"/>
      <c r="BYD78" s="262"/>
      <c r="BYE78" s="1740"/>
      <c r="BYF78" s="1740"/>
      <c r="BYG78" s="1740"/>
      <c r="BYH78" s="349"/>
      <c r="BYI78" s="262"/>
      <c r="BYJ78" s="262"/>
      <c r="BYK78" s="262"/>
      <c r="BYL78" s="350"/>
      <c r="BYM78" s="262"/>
      <c r="BYN78" s="262"/>
      <c r="BYO78" s="262"/>
      <c r="BYP78" s="262"/>
      <c r="BYQ78" s="262"/>
      <c r="BYR78" s="262"/>
      <c r="BYS78" s="262"/>
      <c r="BYT78" s="262"/>
      <c r="BYU78" s="262"/>
      <c r="BYV78" s="1740"/>
      <c r="BYW78" s="1740"/>
      <c r="BYX78" s="1740"/>
      <c r="BYY78" s="349"/>
      <c r="BYZ78" s="262"/>
      <c r="BZA78" s="262"/>
      <c r="BZB78" s="262"/>
      <c r="BZC78" s="350"/>
      <c r="BZD78" s="262"/>
      <c r="BZE78" s="262"/>
      <c r="BZF78" s="262"/>
      <c r="BZG78" s="262"/>
      <c r="BZH78" s="262"/>
      <c r="BZI78" s="262"/>
      <c r="BZJ78" s="262"/>
      <c r="BZK78" s="262"/>
      <c r="BZL78" s="262"/>
      <c r="BZM78" s="1740"/>
      <c r="BZN78" s="1740"/>
      <c r="BZO78" s="1740"/>
      <c r="BZP78" s="349"/>
      <c r="BZQ78" s="262"/>
      <c r="BZR78" s="262"/>
      <c r="BZS78" s="262"/>
      <c r="BZT78" s="350"/>
      <c r="BZU78" s="262"/>
      <c r="BZV78" s="262"/>
      <c r="BZW78" s="262"/>
      <c r="BZX78" s="262"/>
      <c r="BZY78" s="262"/>
      <c r="BZZ78" s="262"/>
      <c r="CAA78" s="262"/>
      <c r="CAB78" s="262"/>
      <c r="CAC78" s="262"/>
      <c r="CAD78" s="1740"/>
      <c r="CAE78" s="1740"/>
      <c r="CAF78" s="1740"/>
      <c r="CAG78" s="349"/>
      <c r="CAH78" s="262"/>
      <c r="CAI78" s="262"/>
      <c r="CAJ78" s="262"/>
      <c r="CAK78" s="350"/>
      <c r="CAL78" s="262"/>
      <c r="CAM78" s="262"/>
      <c r="CAN78" s="262"/>
      <c r="CAO78" s="262"/>
      <c r="CAP78" s="262"/>
      <c r="CAQ78" s="262"/>
      <c r="CAR78" s="262"/>
      <c r="CAS78" s="262"/>
      <c r="CAT78" s="262"/>
      <c r="CAU78" s="1740"/>
      <c r="CAV78" s="1740"/>
      <c r="CAW78" s="1740"/>
      <c r="CAX78" s="349"/>
      <c r="CAY78" s="262"/>
      <c r="CAZ78" s="262"/>
      <c r="CBA78" s="262"/>
      <c r="CBB78" s="350"/>
      <c r="CBC78" s="262"/>
      <c r="CBD78" s="262"/>
      <c r="CBE78" s="262"/>
      <c r="CBF78" s="262"/>
      <c r="CBG78" s="262"/>
      <c r="CBH78" s="262"/>
      <c r="CBI78" s="262"/>
      <c r="CBJ78" s="262"/>
      <c r="CBK78" s="262"/>
      <c r="CBL78" s="1740"/>
      <c r="CBM78" s="1740"/>
      <c r="CBN78" s="1740"/>
      <c r="CBO78" s="349"/>
      <c r="CBP78" s="262"/>
      <c r="CBQ78" s="262"/>
      <c r="CBR78" s="262"/>
      <c r="CBS78" s="350"/>
      <c r="CBT78" s="262"/>
      <c r="CBU78" s="262"/>
      <c r="CBV78" s="262"/>
      <c r="CBW78" s="262"/>
      <c r="CBX78" s="262"/>
      <c r="CBY78" s="262"/>
      <c r="CBZ78" s="262"/>
      <c r="CCA78" s="262"/>
      <c r="CCB78" s="262"/>
      <c r="CCC78" s="1740"/>
      <c r="CCD78" s="1740"/>
      <c r="CCE78" s="1740"/>
      <c r="CCF78" s="349"/>
      <c r="CCG78" s="262"/>
      <c r="CCH78" s="262"/>
      <c r="CCI78" s="262"/>
      <c r="CCJ78" s="350"/>
      <c r="CCK78" s="262"/>
      <c r="CCL78" s="262"/>
      <c r="CCM78" s="262"/>
      <c r="CCN78" s="262"/>
      <c r="CCO78" s="262"/>
      <c r="CCP78" s="262"/>
      <c r="CCQ78" s="262"/>
      <c r="CCR78" s="262"/>
      <c r="CCS78" s="262"/>
      <c r="CCT78" s="1740"/>
      <c r="CCU78" s="1740"/>
      <c r="CCV78" s="1740"/>
      <c r="CCW78" s="349"/>
      <c r="CCX78" s="262"/>
      <c r="CCY78" s="262"/>
      <c r="CCZ78" s="262"/>
      <c r="CDA78" s="350"/>
      <c r="CDB78" s="262"/>
      <c r="CDC78" s="262"/>
      <c r="CDD78" s="262"/>
      <c r="CDE78" s="262"/>
      <c r="CDF78" s="262"/>
      <c r="CDG78" s="262"/>
      <c r="CDH78" s="262"/>
      <c r="CDI78" s="262"/>
      <c r="CDJ78" s="262"/>
      <c r="CDK78" s="1740"/>
      <c r="CDL78" s="1740"/>
      <c r="CDM78" s="1740"/>
      <c r="CDN78" s="349"/>
      <c r="CDO78" s="262"/>
      <c r="CDP78" s="262"/>
      <c r="CDQ78" s="262"/>
      <c r="CDR78" s="350"/>
      <c r="CDS78" s="262"/>
      <c r="CDT78" s="262"/>
      <c r="CDU78" s="262"/>
      <c r="CDV78" s="262"/>
      <c r="CDW78" s="262"/>
      <c r="CDX78" s="262"/>
      <c r="CDY78" s="262"/>
      <c r="CDZ78" s="262"/>
      <c r="CEA78" s="262"/>
      <c r="CEB78" s="1740"/>
      <c r="CEC78" s="1740"/>
      <c r="CED78" s="1740"/>
      <c r="CEE78" s="349"/>
      <c r="CEF78" s="262"/>
      <c r="CEG78" s="262"/>
      <c r="CEH78" s="262"/>
      <c r="CEI78" s="350"/>
      <c r="CEJ78" s="262"/>
      <c r="CEK78" s="262"/>
      <c r="CEL78" s="262"/>
      <c r="CEM78" s="262"/>
      <c r="CEN78" s="262"/>
      <c r="CEO78" s="262"/>
      <c r="CEP78" s="262"/>
      <c r="CEQ78" s="262"/>
      <c r="CER78" s="262"/>
      <c r="CES78" s="1740"/>
      <c r="CET78" s="1740"/>
      <c r="CEU78" s="1740"/>
      <c r="CEV78" s="349"/>
      <c r="CEW78" s="262"/>
      <c r="CEX78" s="262"/>
      <c r="CEY78" s="262"/>
      <c r="CEZ78" s="350"/>
      <c r="CFA78" s="262"/>
      <c r="CFB78" s="262"/>
      <c r="CFC78" s="262"/>
      <c r="CFD78" s="262"/>
      <c r="CFE78" s="262"/>
      <c r="CFF78" s="262"/>
      <c r="CFG78" s="262"/>
      <c r="CFH78" s="262"/>
      <c r="CFI78" s="262"/>
      <c r="CFJ78" s="1740"/>
      <c r="CFK78" s="1740"/>
      <c r="CFL78" s="1740"/>
      <c r="CFM78" s="349"/>
      <c r="CFN78" s="262"/>
      <c r="CFO78" s="262"/>
      <c r="CFP78" s="262"/>
      <c r="CFQ78" s="350"/>
      <c r="CFR78" s="262"/>
      <c r="CFS78" s="262"/>
      <c r="CFT78" s="262"/>
      <c r="CFU78" s="262"/>
      <c r="CFV78" s="262"/>
      <c r="CFW78" s="262"/>
      <c r="CFX78" s="262"/>
      <c r="CFY78" s="262"/>
      <c r="CFZ78" s="262"/>
      <c r="CGA78" s="1740"/>
      <c r="CGB78" s="1740"/>
      <c r="CGC78" s="1740"/>
      <c r="CGD78" s="349"/>
      <c r="CGE78" s="262"/>
      <c r="CGF78" s="262"/>
      <c r="CGG78" s="262"/>
      <c r="CGH78" s="350"/>
      <c r="CGI78" s="262"/>
      <c r="CGJ78" s="262"/>
      <c r="CGK78" s="262"/>
      <c r="CGL78" s="262"/>
      <c r="CGM78" s="262"/>
      <c r="CGN78" s="262"/>
      <c r="CGO78" s="262"/>
      <c r="CGP78" s="262"/>
      <c r="CGQ78" s="262"/>
      <c r="CGR78" s="1740"/>
      <c r="CGS78" s="1740"/>
      <c r="CGT78" s="1740"/>
      <c r="CGU78" s="349"/>
      <c r="CGV78" s="262"/>
      <c r="CGW78" s="262"/>
      <c r="CGX78" s="262"/>
      <c r="CGY78" s="350"/>
      <c r="CGZ78" s="262"/>
      <c r="CHA78" s="262"/>
      <c r="CHB78" s="262"/>
      <c r="CHC78" s="262"/>
      <c r="CHD78" s="262"/>
      <c r="CHE78" s="262"/>
      <c r="CHF78" s="262"/>
      <c r="CHG78" s="262"/>
      <c r="CHH78" s="262"/>
      <c r="CHI78" s="1740"/>
      <c r="CHJ78" s="1740"/>
      <c r="CHK78" s="1740"/>
      <c r="CHL78" s="349"/>
      <c r="CHM78" s="262"/>
      <c r="CHN78" s="262"/>
      <c r="CHO78" s="262"/>
      <c r="CHP78" s="350"/>
      <c r="CHQ78" s="262"/>
      <c r="CHR78" s="262"/>
      <c r="CHS78" s="262"/>
      <c r="CHT78" s="262"/>
      <c r="CHU78" s="262"/>
      <c r="CHV78" s="262"/>
      <c r="CHW78" s="262"/>
      <c r="CHX78" s="262"/>
      <c r="CHY78" s="262"/>
      <c r="CHZ78" s="1740"/>
      <c r="CIA78" s="1740"/>
      <c r="CIB78" s="1740"/>
      <c r="CIC78" s="349"/>
      <c r="CID78" s="262"/>
      <c r="CIE78" s="262"/>
      <c r="CIF78" s="262"/>
      <c r="CIG78" s="350"/>
      <c r="CIH78" s="262"/>
      <c r="CII78" s="262"/>
      <c r="CIJ78" s="262"/>
      <c r="CIK78" s="262"/>
      <c r="CIL78" s="262"/>
      <c r="CIM78" s="262"/>
      <c r="CIN78" s="262"/>
      <c r="CIO78" s="262"/>
      <c r="CIP78" s="262"/>
      <c r="CIQ78" s="1740"/>
      <c r="CIR78" s="1740"/>
      <c r="CIS78" s="1740"/>
      <c r="CIT78" s="349"/>
      <c r="CIU78" s="262"/>
      <c r="CIV78" s="262"/>
      <c r="CIW78" s="262"/>
      <c r="CIX78" s="350"/>
      <c r="CIY78" s="262"/>
      <c r="CIZ78" s="262"/>
      <c r="CJA78" s="262"/>
      <c r="CJB78" s="262"/>
      <c r="CJC78" s="262"/>
      <c r="CJD78" s="262"/>
      <c r="CJE78" s="262"/>
      <c r="CJF78" s="262"/>
      <c r="CJG78" s="262"/>
      <c r="CJH78" s="1740"/>
      <c r="CJI78" s="1740"/>
      <c r="CJJ78" s="1740"/>
      <c r="CJK78" s="349"/>
      <c r="CJL78" s="262"/>
      <c r="CJM78" s="262"/>
      <c r="CJN78" s="262"/>
      <c r="CJO78" s="350"/>
      <c r="CJP78" s="262"/>
      <c r="CJQ78" s="262"/>
      <c r="CJR78" s="262"/>
      <c r="CJS78" s="262"/>
      <c r="CJT78" s="262"/>
      <c r="CJU78" s="262"/>
      <c r="CJV78" s="262"/>
      <c r="CJW78" s="262"/>
      <c r="CJX78" s="262"/>
      <c r="CJY78" s="1740"/>
      <c r="CJZ78" s="1740"/>
      <c r="CKA78" s="1740"/>
      <c r="CKB78" s="349"/>
      <c r="CKC78" s="262"/>
      <c r="CKD78" s="262"/>
      <c r="CKE78" s="262"/>
      <c r="CKF78" s="350"/>
      <c r="CKG78" s="262"/>
      <c r="CKH78" s="262"/>
      <c r="CKI78" s="262"/>
      <c r="CKJ78" s="262"/>
      <c r="CKK78" s="262"/>
      <c r="CKL78" s="262"/>
      <c r="CKM78" s="262"/>
      <c r="CKN78" s="262"/>
      <c r="CKO78" s="262"/>
      <c r="CKP78" s="1740"/>
      <c r="CKQ78" s="1740"/>
      <c r="CKR78" s="1740"/>
      <c r="CKS78" s="349"/>
      <c r="CKT78" s="262"/>
      <c r="CKU78" s="262"/>
      <c r="CKV78" s="262"/>
      <c r="CKW78" s="350"/>
      <c r="CKX78" s="262"/>
      <c r="CKY78" s="262"/>
      <c r="CKZ78" s="262"/>
      <c r="CLA78" s="262"/>
      <c r="CLB78" s="262"/>
      <c r="CLC78" s="262"/>
      <c r="CLD78" s="262"/>
      <c r="CLE78" s="262"/>
      <c r="CLF78" s="262"/>
      <c r="CLG78" s="1740"/>
      <c r="CLH78" s="1740"/>
      <c r="CLI78" s="1740"/>
      <c r="CLJ78" s="349"/>
      <c r="CLK78" s="262"/>
      <c r="CLL78" s="262"/>
      <c r="CLM78" s="262"/>
      <c r="CLN78" s="350"/>
      <c r="CLO78" s="262"/>
      <c r="CLP78" s="262"/>
      <c r="CLQ78" s="262"/>
      <c r="CLR78" s="262"/>
      <c r="CLS78" s="262"/>
      <c r="CLT78" s="262"/>
      <c r="CLU78" s="262"/>
      <c r="CLV78" s="262"/>
      <c r="CLW78" s="262"/>
      <c r="CLX78" s="1740"/>
      <c r="CLY78" s="1740"/>
      <c r="CLZ78" s="1740"/>
      <c r="CMA78" s="349"/>
      <c r="CMB78" s="262"/>
      <c r="CMC78" s="262"/>
      <c r="CMD78" s="262"/>
      <c r="CME78" s="350"/>
      <c r="CMF78" s="262"/>
      <c r="CMG78" s="262"/>
      <c r="CMH78" s="262"/>
      <c r="CMI78" s="262"/>
      <c r="CMJ78" s="262"/>
      <c r="CMK78" s="262"/>
      <c r="CML78" s="262"/>
      <c r="CMM78" s="262"/>
      <c r="CMN78" s="262"/>
      <c r="CMO78" s="1740"/>
      <c r="CMP78" s="1740"/>
      <c r="CMQ78" s="1740"/>
      <c r="CMR78" s="349"/>
      <c r="CMS78" s="262"/>
      <c r="CMT78" s="262"/>
      <c r="CMU78" s="262"/>
      <c r="CMV78" s="350"/>
      <c r="CMW78" s="262"/>
      <c r="CMX78" s="262"/>
      <c r="CMY78" s="262"/>
      <c r="CMZ78" s="262"/>
      <c r="CNA78" s="262"/>
      <c r="CNB78" s="262"/>
      <c r="CNC78" s="262"/>
      <c r="CND78" s="262"/>
      <c r="CNE78" s="262"/>
      <c r="CNF78" s="1740"/>
      <c r="CNG78" s="1740"/>
      <c r="CNH78" s="1740"/>
      <c r="CNI78" s="349"/>
      <c r="CNJ78" s="262"/>
      <c r="CNK78" s="262"/>
      <c r="CNL78" s="262"/>
      <c r="CNM78" s="350"/>
      <c r="CNN78" s="262"/>
      <c r="CNO78" s="262"/>
      <c r="CNP78" s="262"/>
      <c r="CNQ78" s="262"/>
      <c r="CNR78" s="262"/>
      <c r="CNS78" s="262"/>
      <c r="CNT78" s="262"/>
      <c r="CNU78" s="262"/>
      <c r="CNV78" s="262"/>
      <c r="CNW78" s="1740"/>
      <c r="CNX78" s="1740"/>
      <c r="CNY78" s="1740"/>
      <c r="CNZ78" s="349"/>
      <c r="COA78" s="262"/>
      <c r="COB78" s="262"/>
      <c r="COC78" s="262"/>
      <c r="COD78" s="350"/>
      <c r="COE78" s="262"/>
      <c r="COF78" s="262"/>
      <c r="COG78" s="262"/>
      <c r="COH78" s="262"/>
      <c r="COI78" s="262"/>
      <c r="COJ78" s="262"/>
      <c r="COK78" s="262"/>
      <c r="COL78" s="262"/>
      <c r="COM78" s="262"/>
      <c r="CON78" s="1740"/>
      <c r="COO78" s="1740"/>
      <c r="COP78" s="1740"/>
      <c r="COQ78" s="349"/>
      <c r="COR78" s="262"/>
      <c r="COS78" s="262"/>
      <c r="COT78" s="262"/>
      <c r="COU78" s="350"/>
      <c r="COV78" s="262"/>
      <c r="COW78" s="262"/>
      <c r="COX78" s="262"/>
      <c r="COY78" s="262"/>
      <c r="COZ78" s="262"/>
      <c r="CPA78" s="262"/>
      <c r="CPB78" s="262"/>
      <c r="CPC78" s="262"/>
      <c r="CPD78" s="262"/>
      <c r="CPE78" s="1740"/>
      <c r="CPF78" s="1740"/>
      <c r="CPG78" s="1740"/>
      <c r="CPH78" s="349"/>
      <c r="CPI78" s="262"/>
      <c r="CPJ78" s="262"/>
      <c r="CPK78" s="262"/>
      <c r="CPL78" s="350"/>
      <c r="CPM78" s="262"/>
      <c r="CPN78" s="262"/>
      <c r="CPO78" s="262"/>
      <c r="CPP78" s="262"/>
      <c r="CPQ78" s="262"/>
      <c r="CPR78" s="262"/>
      <c r="CPS78" s="262"/>
      <c r="CPT78" s="262"/>
      <c r="CPU78" s="262"/>
      <c r="CPV78" s="1740"/>
      <c r="CPW78" s="1740"/>
      <c r="CPX78" s="1740"/>
      <c r="CPY78" s="349"/>
      <c r="CPZ78" s="262"/>
      <c r="CQA78" s="262"/>
      <c r="CQB78" s="262"/>
      <c r="CQC78" s="350"/>
      <c r="CQD78" s="262"/>
      <c r="CQE78" s="262"/>
      <c r="CQF78" s="262"/>
      <c r="CQG78" s="262"/>
      <c r="CQH78" s="262"/>
      <c r="CQI78" s="262"/>
      <c r="CQJ78" s="262"/>
      <c r="CQK78" s="262"/>
      <c r="CQL78" s="262"/>
      <c r="CQM78" s="1740"/>
      <c r="CQN78" s="1740"/>
      <c r="CQO78" s="1740"/>
      <c r="CQP78" s="349"/>
      <c r="CQQ78" s="262"/>
      <c r="CQR78" s="262"/>
      <c r="CQS78" s="262"/>
      <c r="CQT78" s="350"/>
      <c r="CQU78" s="262"/>
      <c r="CQV78" s="262"/>
      <c r="CQW78" s="262"/>
      <c r="CQX78" s="262"/>
      <c r="CQY78" s="262"/>
      <c r="CQZ78" s="262"/>
      <c r="CRA78" s="262"/>
      <c r="CRB78" s="262"/>
      <c r="CRC78" s="262"/>
      <c r="CRD78" s="1740"/>
      <c r="CRE78" s="1740"/>
      <c r="CRF78" s="1740"/>
      <c r="CRG78" s="349"/>
      <c r="CRH78" s="262"/>
      <c r="CRI78" s="262"/>
      <c r="CRJ78" s="262"/>
      <c r="CRK78" s="350"/>
      <c r="CRL78" s="262"/>
      <c r="CRM78" s="262"/>
      <c r="CRN78" s="262"/>
      <c r="CRO78" s="262"/>
      <c r="CRP78" s="262"/>
      <c r="CRQ78" s="262"/>
      <c r="CRR78" s="262"/>
      <c r="CRS78" s="262"/>
      <c r="CRT78" s="262"/>
      <c r="CRU78" s="1740"/>
      <c r="CRV78" s="1740"/>
      <c r="CRW78" s="1740"/>
      <c r="CRX78" s="349"/>
      <c r="CRY78" s="262"/>
      <c r="CRZ78" s="262"/>
      <c r="CSA78" s="262"/>
      <c r="CSB78" s="350"/>
      <c r="CSC78" s="262"/>
      <c r="CSD78" s="262"/>
      <c r="CSE78" s="262"/>
      <c r="CSF78" s="262"/>
      <c r="CSG78" s="262"/>
      <c r="CSH78" s="262"/>
      <c r="CSI78" s="262"/>
      <c r="CSJ78" s="262"/>
      <c r="CSK78" s="262"/>
      <c r="CSL78" s="1740"/>
      <c r="CSM78" s="1740"/>
      <c r="CSN78" s="1740"/>
      <c r="CSO78" s="349"/>
      <c r="CSP78" s="262"/>
      <c r="CSQ78" s="262"/>
      <c r="CSR78" s="262"/>
      <c r="CSS78" s="350"/>
      <c r="CST78" s="262"/>
      <c r="CSU78" s="262"/>
      <c r="CSV78" s="262"/>
      <c r="CSW78" s="262"/>
      <c r="CSX78" s="262"/>
      <c r="CSY78" s="262"/>
      <c r="CSZ78" s="262"/>
      <c r="CTA78" s="262"/>
      <c r="CTB78" s="262"/>
      <c r="CTC78" s="1740"/>
      <c r="CTD78" s="1740"/>
      <c r="CTE78" s="1740"/>
      <c r="CTF78" s="349"/>
      <c r="CTG78" s="262"/>
      <c r="CTH78" s="262"/>
      <c r="CTI78" s="262"/>
      <c r="CTJ78" s="350"/>
      <c r="CTK78" s="262"/>
      <c r="CTL78" s="262"/>
      <c r="CTM78" s="262"/>
      <c r="CTN78" s="262"/>
      <c r="CTO78" s="262"/>
      <c r="CTP78" s="262"/>
      <c r="CTQ78" s="262"/>
      <c r="CTR78" s="262"/>
      <c r="CTS78" s="262"/>
      <c r="CTT78" s="1740"/>
      <c r="CTU78" s="1740"/>
      <c r="CTV78" s="1740"/>
      <c r="CTW78" s="349"/>
      <c r="CTX78" s="262"/>
      <c r="CTY78" s="262"/>
      <c r="CTZ78" s="262"/>
      <c r="CUA78" s="350"/>
      <c r="CUB78" s="262"/>
      <c r="CUC78" s="262"/>
      <c r="CUD78" s="262"/>
      <c r="CUE78" s="262"/>
      <c r="CUF78" s="262"/>
      <c r="CUG78" s="262"/>
      <c r="CUH78" s="262"/>
      <c r="CUI78" s="262"/>
      <c r="CUJ78" s="262"/>
      <c r="CUK78" s="1740"/>
      <c r="CUL78" s="1740"/>
      <c r="CUM78" s="1740"/>
      <c r="CUN78" s="349"/>
      <c r="CUO78" s="262"/>
      <c r="CUP78" s="262"/>
      <c r="CUQ78" s="262"/>
      <c r="CUR78" s="350"/>
      <c r="CUS78" s="262"/>
      <c r="CUT78" s="262"/>
      <c r="CUU78" s="262"/>
      <c r="CUV78" s="262"/>
      <c r="CUW78" s="262"/>
      <c r="CUX78" s="262"/>
      <c r="CUY78" s="262"/>
      <c r="CUZ78" s="262"/>
      <c r="CVA78" s="262"/>
      <c r="CVB78" s="1740"/>
      <c r="CVC78" s="1740"/>
      <c r="CVD78" s="1740"/>
      <c r="CVE78" s="349"/>
      <c r="CVF78" s="262"/>
      <c r="CVG78" s="262"/>
      <c r="CVH78" s="262"/>
      <c r="CVI78" s="350"/>
      <c r="CVJ78" s="262"/>
      <c r="CVK78" s="262"/>
      <c r="CVL78" s="262"/>
      <c r="CVM78" s="262"/>
      <c r="CVN78" s="262"/>
      <c r="CVO78" s="262"/>
      <c r="CVP78" s="262"/>
      <c r="CVQ78" s="262"/>
      <c r="CVR78" s="262"/>
      <c r="CVS78" s="1740"/>
      <c r="CVT78" s="1740"/>
      <c r="CVU78" s="1740"/>
      <c r="CVV78" s="349"/>
      <c r="CVW78" s="262"/>
      <c r="CVX78" s="262"/>
      <c r="CVY78" s="262"/>
      <c r="CVZ78" s="350"/>
      <c r="CWA78" s="262"/>
      <c r="CWB78" s="262"/>
      <c r="CWC78" s="262"/>
      <c r="CWD78" s="262"/>
      <c r="CWE78" s="262"/>
      <c r="CWF78" s="262"/>
      <c r="CWG78" s="262"/>
      <c r="CWH78" s="262"/>
      <c r="CWI78" s="262"/>
      <c r="CWJ78" s="1740"/>
      <c r="CWK78" s="1740"/>
      <c r="CWL78" s="1740"/>
      <c r="CWM78" s="349"/>
      <c r="CWN78" s="262"/>
      <c r="CWO78" s="262"/>
      <c r="CWP78" s="262"/>
      <c r="CWQ78" s="350"/>
      <c r="CWR78" s="262"/>
      <c r="CWS78" s="262"/>
      <c r="CWT78" s="262"/>
      <c r="CWU78" s="262"/>
      <c r="CWV78" s="262"/>
      <c r="CWW78" s="262"/>
      <c r="CWX78" s="262"/>
      <c r="CWY78" s="262"/>
      <c r="CWZ78" s="262"/>
      <c r="CXA78" s="1740"/>
      <c r="CXB78" s="1740"/>
      <c r="CXC78" s="1740"/>
      <c r="CXD78" s="349"/>
      <c r="CXE78" s="262"/>
      <c r="CXF78" s="262"/>
      <c r="CXG78" s="262"/>
      <c r="CXH78" s="350"/>
      <c r="CXI78" s="262"/>
      <c r="CXJ78" s="262"/>
      <c r="CXK78" s="262"/>
      <c r="CXL78" s="262"/>
      <c r="CXM78" s="262"/>
      <c r="CXN78" s="262"/>
      <c r="CXO78" s="262"/>
      <c r="CXP78" s="262"/>
      <c r="CXQ78" s="262"/>
      <c r="CXR78" s="1740"/>
      <c r="CXS78" s="1740"/>
      <c r="CXT78" s="1740"/>
      <c r="CXU78" s="349"/>
      <c r="CXV78" s="262"/>
      <c r="CXW78" s="262"/>
      <c r="CXX78" s="262"/>
      <c r="CXY78" s="350"/>
      <c r="CXZ78" s="262"/>
      <c r="CYA78" s="262"/>
      <c r="CYB78" s="262"/>
      <c r="CYC78" s="262"/>
      <c r="CYD78" s="262"/>
      <c r="CYE78" s="262"/>
      <c r="CYF78" s="262"/>
      <c r="CYG78" s="262"/>
      <c r="CYH78" s="262"/>
      <c r="CYI78" s="1740"/>
      <c r="CYJ78" s="1740"/>
      <c r="CYK78" s="1740"/>
      <c r="CYL78" s="349"/>
      <c r="CYM78" s="262"/>
      <c r="CYN78" s="262"/>
      <c r="CYO78" s="262"/>
      <c r="CYP78" s="350"/>
      <c r="CYQ78" s="262"/>
      <c r="CYR78" s="262"/>
      <c r="CYS78" s="262"/>
      <c r="CYT78" s="262"/>
      <c r="CYU78" s="262"/>
      <c r="CYV78" s="262"/>
      <c r="CYW78" s="262"/>
      <c r="CYX78" s="262"/>
      <c r="CYY78" s="262"/>
      <c r="CYZ78" s="1740"/>
      <c r="CZA78" s="1740"/>
      <c r="CZB78" s="1740"/>
      <c r="CZC78" s="349"/>
      <c r="CZD78" s="262"/>
      <c r="CZE78" s="262"/>
      <c r="CZF78" s="262"/>
      <c r="CZG78" s="350"/>
      <c r="CZH78" s="262"/>
      <c r="CZI78" s="262"/>
      <c r="CZJ78" s="262"/>
      <c r="CZK78" s="262"/>
      <c r="CZL78" s="262"/>
      <c r="CZM78" s="262"/>
      <c r="CZN78" s="262"/>
      <c r="CZO78" s="262"/>
      <c r="CZP78" s="262"/>
      <c r="CZQ78" s="1740"/>
      <c r="CZR78" s="1740"/>
      <c r="CZS78" s="1740"/>
      <c r="CZT78" s="349"/>
      <c r="CZU78" s="262"/>
      <c r="CZV78" s="262"/>
      <c r="CZW78" s="262"/>
      <c r="CZX78" s="350"/>
      <c r="CZY78" s="262"/>
      <c r="CZZ78" s="262"/>
      <c r="DAA78" s="262"/>
      <c r="DAB78" s="262"/>
      <c r="DAC78" s="262"/>
      <c r="DAD78" s="262"/>
      <c r="DAE78" s="262"/>
      <c r="DAF78" s="262"/>
      <c r="DAG78" s="262"/>
      <c r="DAH78" s="1740"/>
      <c r="DAI78" s="1740"/>
      <c r="DAJ78" s="1740"/>
      <c r="DAK78" s="349"/>
      <c r="DAL78" s="262"/>
      <c r="DAM78" s="262"/>
      <c r="DAN78" s="262"/>
      <c r="DAO78" s="350"/>
      <c r="DAP78" s="262"/>
      <c r="DAQ78" s="262"/>
      <c r="DAR78" s="262"/>
      <c r="DAS78" s="262"/>
      <c r="DAT78" s="262"/>
      <c r="DAU78" s="262"/>
      <c r="DAV78" s="262"/>
      <c r="DAW78" s="262"/>
      <c r="DAX78" s="262"/>
      <c r="DAY78" s="1740"/>
      <c r="DAZ78" s="1740"/>
      <c r="DBA78" s="1740"/>
      <c r="DBB78" s="349"/>
      <c r="DBC78" s="262"/>
      <c r="DBD78" s="262"/>
      <c r="DBE78" s="262"/>
      <c r="DBF78" s="350"/>
      <c r="DBG78" s="262"/>
      <c r="DBH78" s="262"/>
      <c r="DBI78" s="262"/>
      <c r="DBJ78" s="262"/>
      <c r="DBK78" s="262"/>
      <c r="DBL78" s="262"/>
      <c r="DBM78" s="262"/>
      <c r="DBN78" s="262"/>
      <c r="DBO78" s="262"/>
      <c r="DBP78" s="1740"/>
      <c r="DBQ78" s="1740"/>
      <c r="DBR78" s="1740"/>
      <c r="DBS78" s="349"/>
      <c r="DBT78" s="262"/>
      <c r="DBU78" s="262"/>
      <c r="DBV78" s="262"/>
      <c r="DBW78" s="350"/>
      <c r="DBX78" s="262"/>
      <c r="DBY78" s="262"/>
      <c r="DBZ78" s="262"/>
      <c r="DCA78" s="262"/>
      <c r="DCB78" s="262"/>
      <c r="DCC78" s="262"/>
      <c r="DCD78" s="262"/>
      <c r="DCE78" s="262"/>
      <c r="DCF78" s="262"/>
      <c r="DCG78" s="1740"/>
      <c r="DCH78" s="1740"/>
      <c r="DCI78" s="1740"/>
      <c r="DCJ78" s="349"/>
      <c r="DCK78" s="262"/>
      <c r="DCL78" s="262"/>
      <c r="DCM78" s="262"/>
      <c r="DCN78" s="350"/>
      <c r="DCO78" s="262"/>
      <c r="DCP78" s="262"/>
      <c r="DCQ78" s="262"/>
      <c r="DCR78" s="262"/>
      <c r="DCS78" s="262"/>
      <c r="DCT78" s="262"/>
      <c r="DCU78" s="262"/>
      <c r="DCV78" s="262"/>
      <c r="DCW78" s="262"/>
      <c r="DCX78" s="1740"/>
      <c r="DCY78" s="1740"/>
      <c r="DCZ78" s="1740"/>
      <c r="DDA78" s="349"/>
      <c r="DDB78" s="262"/>
      <c r="DDC78" s="262"/>
      <c r="DDD78" s="262"/>
      <c r="DDE78" s="350"/>
      <c r="DDF78" s="262"/>
      <c r="DDG78" s="262"/>
      <c r="DDH78" s="262"/>
      <c r="DDI78" s="262"/>
      <c r="DDJ78" s="262"/>
      <c r="DDK78" s="262"/>
      <c r="DDL78" s="262"/>
      <c r="DDM78" s="262"/>
      <c r="DDN78" s="262"/>
      <c r="DDO78" s="1740"/>
      <c r="DDP78" s="1740"/>
      <c r="DDQ78" s="1740"/>
      <c r="DDR78" s="349"/>
      <c r="DDS78" s="262"/>
      <c r="DDT78" s="262"/>
      <c r="DDU78" s="262"/>
      <c r="DDV78" s="350"/>
      <c r="DDW78" s="262"/>
      <c r="DDX78" s="262"/>
      <c r="DDY78" s="262"/>
      <c r="DDZ78" s="262"/>
      <c r="DEA78" s="262"/>
      <c r="DEB78" s="262"/>
      <c r="DEC78" s="262"/>
      <c r="DED78" s="262"/>
      <c r="DEE78" s="262"/>
      <c r="DEF78" s="1740"/>
      <c r="DEG78" s="1740"/>
      <c r="DEH78" s="1740"/>
      <c r="DEI78" s="349"/>
      <c r="DEJ78" s="262"/>
      <c r="DEK78" s="262"/>
      <c r="DEL78" s="262"/>
      <c r="DEM78" s="350"/>
      <c r="DEN78" s="262"/>
      <c r="DEO78" s="262"/>
      <c r="DEP78" s="262"/>
      <c r="DEQ78" s="262"/>
      <c r="DER78" s="262"/>
      <c r="DES78" s="262"/>
      <c r="DET78" s="262"/>
      <c r="DEU78" s="262"/>
      <c r="DEV78" s="262"/>
      <c r="DEW78" s="1740"/>
      <c r="DEX78" s="1740"/>
      <c r="DEY78" s="1740"/>
      <c r="DEZ78" s="349"/>
      <c r="DFA78" s="262"/>
      <c r="DFB78" s="262"/>
      <c r="DFC78" s="262"/>
      <c r="DFD78" s="350"/>
      <c r="DFE78" s="262"/>
      <c r="DFF78" s="262"/>
      <c r="DFG78" s="262"/>
      <c r="DFH78" s="262"/>
      <c r="DFI78" s="262"/>
      <c r="DFJ78" s="262"/>
      <c r="DFK78" s="262"/>
      <c r="DFL78" s="262"/>
      <c r="DFM78" s="262"/>
      <c r="DFN78" s="1740"/>
      <c r="DFO78" s="1740"/>
      <c r="DFP78" s="1740"/>
      <c r="DFQ78" s="349"/>
      <c r="DFR78" s="262"/>
      <c r="DFS78" s="262"/>
      <c r="DFT78" s="262"/>
      <c r="DFU78" s="350"/>
      <c r="DFV78" s="262"/>
      <c r="DFW78" s="262"/>
      <c r="DFX78" s="262"/>
      <c r="DFY78" s="262"/>
      <c r="DFZ78" s="262"/>
      <c r="DGA78" s="262"/>
      <c r="DGB78" s="262"/>
      <c r="DGC78" s="262"/>
      <c r="DGD78" s="262"/>
      <c r="DGE78" s="1740"/>
      <c r="DGF78" s="1740"/>
      <c r="DGG78" s="1740"/>
      <c r="DGH78" s="349"/>
      <c r="DGI78" s="262"/>
      <c r="DGJ78" s="262"/>
      <c r="DGK78" s="262"/>
      <c r="DGL78" s="350"/>
      <c r="DGM78" s="262"/>
      <c r="DGN78" s="262"/>
      <c r="DGO78" s="262"/>
      <c r="DGP78" s="262"/>
      <c r="DGQ78" s="262"/>
      <c r="DGR78" s="262"/>
      <c r="DGS78" s="262"/>
      <c r="DGT78" s="262"/>
      <c r="DGU78" s="262"/>
      <c r="DGV78" s="1740"/>
      <c r="DGW78" s="1740"/>
      <c r="DGX78" s="1740"/>
      <c r="DGY78" s="349"/>
      <c r="DGZ78" s="262"/>
      <c r="DHA78" s="262"/>
      <c r="DHB78" s="262"/>
      <c r="DHC78" s="350"/>
      <c r="DHD78" s="262"/>
      <c r="DHE78" s="262"/>
      <c r="DHF78" s="262"/>
      <c r="DHG78" s="262"/>
      <c r="DHH78" s="262"/>
      <c r="DHI78" s="262"/>
      <c r="DHJ78" s="262"/>
      <c r="DHK78" s="262"/>
      <c r="DHL78" s="262"/>
      <c r="DHM78" s="1740"/>
      <c r="DHN78" s="1740"/>
      <c r="DHO78" s="1740"/>
      <c r="DHP78" s="349"/>
      <c r="DHQ78" s="262"/>
      <c r="DHR78" s="262"/>
      <c r="DHS78" s="262"/>
      <c r="DHT78" s="350"/>
      <c r="DHU78" s="262"/>
      <c r="DHV78" s="262"/>
      <c r="DHW78" s="262"/>
      <c r="DHX78" s="262"/>
      <c r="DHY78" s="262"/>
      <c r="DHZ78" s="262"/>
      <c r="DIA78" s="262"/>
      <c r="DIB78" s="262"/>
      <c r="DIC78" s="262"/>
      <c r="DID78" s="1740"/>
      <c r="DIE78" s="1740"/>
      <c r="DIF78" s="1740"/>
      <c r="DIG78" s="349"/>
      <c r="DIH78" s="262"/>
      <c r="DII78" s="262"/>
      <c r="DIJ78" s="262"/>
      <c r="DIK78" s="350"/>
      <c r="DIL78" s="262"/>
      <c r="DIM78" s="262"/>
      <c r="DIN78" s="262"/>
      <c r="DIO78" s="262"/>
      <c r="DIP78" s="262"/>
      <c r="DIQ78" s="262"/>
      <c r="DIR78" s="262"/>
      <c r="DIS78" s="262"/>
      <c r="DIT78" s="262"/>
      <c r="DIU78" s="1740"/>
      <c r="DIV78" s="1740"/>
      <c r="DIW78" s="1740"/>
      <c r="DIX78" s="349"/>
      <c r="DIY78" s="262"/>
      <c r="DIZ78" s="262"/>
      <c r="DJA78" s="262"/>
      <c r="DJB78" s="350"/>
      <c r="DJC78" s="262"/>
      <c r="DJD78" s="262"/>
      <c r="DJE78" s="262"/>
      <c r="DJF78" s="262"/>
      <c r="DJG78" s="262"/>
      <c r="DJH78" s="262"/>
      <c r="DJI78" s="262"/>
      <c r="DJJ78" s="262"/>
      <c r="DJK78" s="262"/>
      <c r="DJL78" s="1740"/>
      <c r="DJM78" s="1740"/>
      <c r="DJN78" s="1740"/>
      <c r="DJO78" s="349"/>
      <c r="DJP78" s="262"/>
      <c r="DJQ78" s="262"/>
      <c r="DJR78" s="262"/>
      <c r="DJS78" s="350"/>
      <c r="DJT78" s="262"/>
      <c r="DJU78" s="262"/>
      <c r="DJV78" s="262"/>
      <c r="DJW78" s="262"/>
      <c r="DJX78" s="262"/>
      <c r="DJY78" s="262"/>
      <c r="DJZ78" s="262"/>
      <c r="DKA78" s="262"/>
      <c r="DKB78" s="262"/>
      <c r="DKC78" s="1740"/>
      <c r="DKD78" s="1740"/>
      <c r="DKE78" s="1740"/>
      <c r="DKF78" s="349"/>
      <c r="DKG78" s="262"/>
      <c r="DKH78" s="262"/>
      <c r="DKI78" s="262"/>
      <c r="DKJ78" s="350"/>
      <c r="DKK78" s="262"/>
      <c r="DKL78" s="262"/>
      <c r="DKM78" s="262"/>
      <c r="DKN78" s="262"/>
      <c r="DKO78" s="262"/>
      <c r="DKP78" s="262"/>
      <c r="DKQ78" s="262"/>
      <c r="DKR78" s="262"/>
      <c r="DKS78" s="262"/>
      <c r="DKT78" s="1740"/>
      <c r="DKU78" s="1740"/>
      <c r="DKV78" s="1740"/>
      <c r="DKW78" s="349"/>
      <c r="DKX78" s="262"/>
      <c r="DKY78" s="262"/>
      <c r="DKZ78" s="262"/>
      <c r="DLA78" s="350"/>
      <c r="DLB78" s="262"/>
      <c r="DLC78" s="262"/>
      <c r="DLD78" s="262"/>
      <c r="DLE78" s="262"/>
      <c r="DLF78" s="262"/>
      <c r="DLG78" s="262"/>
      <c r="DLH78" s="262"/>
      <c r="DLI78" s="262"/>
      <c r="DLJ78" s="262"/>
      <c r="DLK78" s="1740"/>
      <c r="DLL78" s="1740"/>
      <c r="DLM78" s="1740"/>
      <c r="DLN78" s="349"/>
      <c r="DLO78" s="262"/>
      <c r="DLP78" s="262"/>
      <c r="DLQ78" s="262"/>
      <c r="DLR78" s="350"/>
      <c r="DLS78" s="262"/>
      <c r="DLT78" s="262"/>
      <c r="DLU78" s="262"/>
      <c r="DLV78" s="262"/>
      <c r="DLW78" s="262"/>
      <c r="DLX78" s="262"/>
      <c r="DLY78" s="262"/>
      <c r="DLZ78" s="262"/>
      <c r="DMA78" s="262"/>
      <c r="DMB78" s="1740"/>
      <c r="DMC78" s="1740"/>
      <c r="DMD78" s="1740"/>
      <c r="DME78" s="349"/>
      <c r="DMF78" s="262"/>
      <c r="DMG78" s="262"/>
      <c r="DMH78" s="262"/>
      <c r="DMI78" s="350"/>
      <c r="DMJ78" s="262"/>
      <c r="DMK78" s="262"/>
      <c r="DML78" s="262"/>
      <c r="DMM78" s="262"/>
      <c r="DMN78" s="262"/>
      <c r="DMO78" s="262"/>
      <c r="DMP78" s="262"/>
      <c r="DMQ78" s="262"/>
      <c r="DMR78" s="262"/>
      <c r="DMS78" s="1740"/>
      <c r="DMT78" s="1740"/>
      <c r="DMU78" s="1740"/>
      <c r="DMV78" s="349"/>
      <c r="DMW78" s="262"/>
      <c r="DMX78" s="262"/>
      <c r="DMY78" s="262"/>
      <c r="DMZ78" s="350"/>
      <c r="DNA78" s="262"/>
      <c r="DNB78" s="262"/>
      <c r="DNC78" s="262"/>
      <c r="DND78" s="262"/>
      <c r="DNE78" s="262"/>
      <c r="DNF78" s="262"/>
      <c r="DNG78" s="262"/>
      <c r="DNH78" s="262"/>
      <c r="DNI78" s="262"/>
      <c r="DNJ78" s="1740"/>
      <c r="DNK78" s="1740"/>
      <c r="DNL78" s="1740"/>
      <c r="DNM78" s="349"/>
      <c r="DNN78" s="262"/>
      <c r="DNO78" s="262"/>
      <c r="DNP78" s="262"/>
      <c r="DNQ78" s="350"/>
      <c r="DNR78" s="262"/>
      <c r="DNS78" s="262"/>
      <c r="DNT78" s="262"/>
      <c r="DNU78" s="262"/>
      <c r="DNV78" s="262"/>
      <c r="DNW78" s="262"/>
      <c r="DNX78" s="262"/>
      <c r="DNY78" s="262"/>
      <c r="DNZ78" s="262"/>
      <c r="DOA78" s="1740"/>
      <c r="DOB78" s="1740"/>
      <c r="DOC78" s="1740"/>
      <c r="DOD78" s="349"/>
      <c r="DOE78" s="262"/>
      <c r="DOF78" s="262"/>
      <c r="DOG78" s="262"/>
      <c r="DOH78" s="350"/>
      <c r="DOI78" s="262"/>
      <c r="DOJ78" s="262"/>
      <c r="DOK78" s="262"/>
      <c r="DOL78" s="262"/>
      <c r="DOM78" s="262"/>
      <c r="DON78" s="262"/>
      <c r="DOO78" s="262"/>
      <c r="DOP78" s="262"/>
      <c r="DOQ78" s="262"/>
      <c r="DOR78" s="1740"/>
      <c r="DOS78" s="1740"/>
      <c r="DOT78" s="1740"/>
      <c r="DOU78" s="349"/>
      <c r="DOV78" s="262"/>
      <c r="DOW78" s="262"/>
      <c r="DOX78" s="262"/>
      <c r="DOY78" s="350"/>
      <c r="DOZ78" s="262"/>
      <c r="DPA78" s="262"/>
      <c r="DPB78" s="262"/>
      <c r="DPC78" s="262"/>
      <c r="DPD78" s="262"/>
      <c r="DPE78" s="262"/>
      <c r="DPF78" s="262"/>
      <c r="DPG78" s="262"/>
      <c r="DPH78" s="262"/>
      <c r="DPI78" s="1740"/>
      <c r="DPJ78" s="1740"/>
      <c r="DPK78" s="1740"/>
      <c r="DPL78" s="349"/>
      <c r="DPM78" s="262"/>
      <c r="DPN78" s="262"/>
      <c r="DPO78" s="262"/>
      <c r="DPP78" s="350"/>
      <c r="DPQ78" s="262"/>
      <c r="DPR78" s="262"/>
      <c r="DPS78" s="262"/>
      <c r="DPT78" s="262"/>
      <c r="DPU78" s="262"/>
      <c r="DPV78" s="262"/>
      <c r="DPW78" s="262"/>
      <c r="DPX78" s="262"/>
      <c r="DPY78" s="262"/>
      <c r="DPZ78" s="1740"/>
      <c r="DQA78" s="1740"/>
      <c r="DQB78" s="1740"/>
      <c r="DQC78" s="349"/>
      <c r="DQD78" s="262"/>
      <c r="DQE78" s="262"/>
      <c r="DQF78" s="262"/>
      <c r="DQG78" s="350"/>
      <c r="DQH78" s="262"/>
      <c r="DQI78" s="262"/>
      <c r="DQJ78" s="262"/>
      <c r="DQK78" s="262"/>
      <c r="DQL78" s="262"/>
      <c r="DQM78" s="262"/>
      <c r="DQN78" s="262"/>
      <c r="DQO78" s="262"/>
      <c r="DQP78" s="262"/>
      <c r="DQQ78" s="1740"/>
      <c r="DQR78" s="1740"/>
      <c r="DQS78" s="1740"/>
      <c r="DQT78" s="349"/>
      <c r="DQU78" s="262"/>
      <c r="DQV78" s="262"/>
      <c r="DQW78" s="262"/>
      <c r="DQX78" s="350"/>
      <c r="DQY78" s="262"/>
      <c r="DQZ78" s="262"/>
      <c r="DRA78" s="262"/>
      <c r="DRB78" s="262"/>
      <c r="DRC78" s="262"/>
      <c r="DRD78" s="262"/>
      <c r="DRE78" s="262"/>
      <c r="DRF78" s="262"/>
      <c r="DRG78" s="262"/>
      <c r="DRH78" s="1740"/>
      <c r="DRI78" s="1740"/>
      <c r="DRJ78" s="1740"/>
      <c r="DRK78" s="349"/>
      <c r="DRL78" s="262"/>
      <c r="DRM78" s="262"/>
      <c r="DRN78" s="262"/>
      <c r="DRO78" s="350"/>
      <c r="DRP78" s="262"/>
      <c r="DRQ78" s="262"/>
      <c r="DRR78" s="262"/>
      <c r="DRS78" s="262"/>
      <c r="DRT78" s="262"/>
      <c r="DRU78" s="262"/>
      <c r="DRV78" s="262"/>
      <c r="DRW78" s="262"/>
      <c r="DRX78" s="262"/>
      <c r="DRY78" s="1740"/>
      <c r="DRZ78" s="1740"/>
      <c r="DSA78" s="1740"/>
      <c r="DSB78" s="349"/>
      <c r="DSC78" s="262"/>
      <c r="DSD78" s="262"/>
      <c r="DSE78" s="262"/>
      <c r="DSF78" s="350"/>
      <c r="DSG78" s="262"/>
      <c r="DSH78" s="262"/>
      <c r="DSI78" s="262"/>
      <c r="DSJ78" s="262"/>
      <c r="DSK78" s="262"/>
      <c r="DSL78" s="262"/>
      <c r="DSM78" s="262"/>
      <c r="DSN78" s="262"/>
      <c r="DSO78" s="262"/>
      <c r="DSP78" s="1740"/>
      <c r="DSQ78" s="1740"/>
      <c r="DSR78" s="1740"/>
      <c r="DSS78" s="349"/>
      <c r="DST78" s="262"/>
      <c r="DSU78" s="262"/>
      <c r="DSV78" s="262"/>
      <c r="DSW78" s="350"/>
      <c r="DSX78" s="262"/>
      <c r="DSY78" s="262"/>
      <c r="DSZ78" s="262"/>
      <c r="DTA78" s="262"/>
      <c r="DTB78" s="262"/>
      <c r="DTC78" s="262"/>
      <c r="DTD78" s="262"/>
      <c r="DTE78" s="262"/>
      <c r="DTF78" s="262"/>
      <c r="DTG78" s="1740"/>
      <c r="DTH78" s="1740"/>
      <c r="DTI78" s="1740"/>
      <c r="DTJ78" s="349"/>
      <c r="DTK78" s="262"/>
      <c r="DTL78" s="262"/>
      <c r="DTM78" s="262"/>
      <c r="DTN78" s="350"/>
      <c r="DTO78" s="262"/>
      <c r="DTP78" s="262"/>
      <c r="DTQ78" s="262"/>
      <c r="DTR78" s="262"/>
      <c r="DTS78" s="262"/>
      <c r="DTT78" s="262"/>
      <c r="DTU78" s="262"/>
      <c r="DTV78" s="262"/>
      <c r="DTW78" s="262"/>
      <c r="DTX78" s="1740"/>
      <c r="DTY78" s="1740"/>
      <c r="DTZ78" s="1740"/>
      <c r="DUA78" s="349"/>
      <c r="DUB78" s="262"/>
      <c r="DUC78" s="262"/>
      <c r="DUD78" s="262"/>
      <c r="DUE78" s="350"/>
      <c r="DUF78" s="262"/>
      <c r="DUG78" s="262"/>
      <c r="DUH78" s="262"/>
      <c r="DUI78" s="262"/>
      <c r="DUJ78" s="262"/>
      <c r="DUK78" s="262"/>
      <c r="DUL78" s="262"/>
      <c r="DUM78" s="262"/>
      <c r="DUN78" s="262"/>
      <c r="DUO78" s="1740"/>
      <c r="DUP78" s="1740"/>
      <c r="DUQ78" s="1740"/>
      <c r="DUR78" s="349"/>
      <c r="DUS78" s="262"/>
      <c r="DUT78" s="262"/>
      <c r="DUU78" s="262"/>
      <c r="DUV78" s="350"/>
      <c r="DUW78" s="262"/>
      <c r="DUX78" s="262"/>
      <c r="DUY78" s="262"/>
      <c r="DUZ78" s="262"/>
      <c r="DVA78" s="262"/>
      <c r="DVB78" s="262"/>
      <c r="DVC78" s="262"/>
      <c r="DVD78" s="262"/>
      <c r="DVE78" s="262"/>
      <c r="DVF78" s="1740"/>
      <c r="DVG78" s="1740"/>
      <c r="DVH78" s="1740"/>
      <c r="DVI78" s="349"/>
      <c r="DVJ78" s="262"/>
      <c r="DVK78" s="262"/>
      <c r="DVL78" s="262"/>
      <c r="DVM78" s="350"/>
      <c r="DVN78" s="262"/>
      <c r="DVO78" s="262"/>
      <c r="DVP78" s="262"/>
      <c r="DVQ78" s="262"/>
      <c r="DVR78" s="262"/>
      <c r="DVS78" s="262"/>
      <c r="DVT78" s="262"/>
      <c r="DVU78" s="262"/>
      <c r="DVV78" s="262"/>
      <c r="DVW78" s="1740"/>
      <c r="DVX78" s="1740"/>
      <c r="DVY78" s="1740"/>
      <c r="DVZ78" s="349"/>
      <c r="DWA78" s="262"/>
      <c r="DWB78" s="262"/>
      <c r="DWC78" s="262"/>
      <c r="DWD78" s="350"/>
      <c r="DWE78" s="262"/>
      <c r="DWF78" s="262"/>
      <c r="DWG78" s="262"/>
      <c r="DWH78" s="262"/>
      <c r="DWI78" s="262"/>
      <c r="DWJ78" s="262"/>
      <c r="DWK78" s="262"/>
      <c r="DWL78" s="262"/>
      <c r="DWM78" s="262"/>
      <c r="DWN78" s="1740"/>
      <c r="DWO78" s="1740"/>
      <c r="DWP78" s="1740"/>
      <c r="DWQ78" s="349"/>
      <c r="DWR78" s="262"/>
      <c r="DWS78" s="262"/>
      <c r="DWT78" s="262"/>
      <c r="DWU78" s="350"/>
      <c r="DWV78" s="262"/>
      <c r="DWW78" s="262"/>
      <c r="DWX78" s="262"/>
      <c r="DWY78" s="262"/>
      <c r="DWZ78" s="262"/>
      <c r="DXA78" s="262"/>
      <c r="DXB78" s="262"/>
      <c r="DXC78" s="262"/>
      <c r="DXD78" s="262"/>
      <c r="DXE78" s="1740"/>
      <c r="DXF78" s="1740"/>
      <c r="DXG78" s="1740"/>
      <c r="DXH78" s="349"/>
      <c r="DXI78" s="262"/>
      <c r="DXJ78" s="262"/>
      <c r="DXK78" s="262"/>
      <c r="DXL78" s="350"/>
      <c r="DXM78" s="262"/>
      <c r="DXN78" s="262"/>
      <c r="DXO78" s="262"/>
      <c r="DXP78" s="262"/>
      <c r="DXQ78" s="262"/>
      <c r="DXR78" s="262"/>
      <c r="DXS78" s="262"/>
      <c r="DXT78" s="262"/>
      <c r="DXU78" s="262"/>
      <c r="DXV78" s="1740"/>
      <c r="DXW78" s="1740"/>
      <c r="DXX78" s="1740"/>
      <c r="DXY78" s="349"/>
      <c r="DXZ78" s="262"/>
      <c r="DYA78" s="262"/>
      <c r="DYB78" s="262"/>
      <c r="DYC78" s="350"/>
      <c r="DYD78" s="262"/>
      <c r="DYE78" s="262"/>
      <c r="DYF78" s="262"/>
      <c r="DYG78" s="262"/>
      <c r="DYH78" s="262"/>
      <c r="DYI78" s="262"/>
      <c r="DYJ78" s="262"/>
      <c r="DYK78" s="262"/>
      <c r="DYL78" s="262"/>
      <c r="DYM78" s="1740"/>
      <c r="DYN78" s="1740"/>
      <c r="DYO78" s="1740"/>
      <c r="DYP78" s="349"/>
      <c r="DYQ78" s="262"/>
      <c r="DYR78" s="262"/>
      <c r="DYS78" s="262"/>
      <c r="DYT78" s="350"/>
      <c r="DYU78" s="262"/>
      <c r="DYV78" s="262"/>
      <c r="DYW78" s="262"/>
      <c r="DYX78" s="262"/>
      <c r="DYY78" s="262"/>
      <c r="DYZ78" s="262"/>
      <c r="DZA78" s="262"/>
      <c r="DZB78" s="262"/>
      <c r="DZC78" s="262"/>
      <c r="DZD78" s="1740"/>
      <c r="DZE78" s="1740"/>
      <c r="DZF78" s="1740"/>
      <c r="DZG78" s="349"/>
      <c r="DZH78" s="262"/>
      <c r="DZI78" s="262"/>
      <c r="DZJ78" s="262"/>
      <c r="DZK78" s="350"/>
      <c r="DZL78" s="262"/>
      <c r="DZM78" s="262"/>
      <c r="DZN78" s="262"/>
      <c r="DZO78" s="262"/>
      <c r="DZP78" s="262"/>
      <c r="DZQ78" s="262"/>
      <c r="DZR78" s="262"/>
      <c r="DZS78" s="262"/>
      <c r="DZT78" s="262"/>
      <c r="DZU78" s="1740"/>
      <c r="DZV78" s="1740"/>
      <c r="DZW78" s="1740"/>
      <c r="DZX78" s="349"/>
      <c r="DZY78" s="262"/>
      <c r="DZZ78" s="262"/>
      <c r="EAA78" s="262"/>
      <c r="EAB78" s="350"/>
      <c r="EAC78" s="262"/>
      <c r="EAD78" s="262"/>
      <c r="EAE78" s="262"/>
      <c r="EAF78" s="262"/>
      <c r="EAG78" s="262"/>
      <c r="EAH78" s="262"/>
      <c r="EAI78" s="262"/>
      <c r="EAJ78" s="262"/>
      <c r="EAK78" s="262"/>
      <c r="EAL78" s="1740"/>
      <c r="EAM78" s="1740"/>
      <c r="EAN78" s="1740"/>
      <c r="EAO78" s="349"/>
      <c r="EAP78" s="262"/>
      <c r="EAQ78" s="262"/>
      <c r="EAR78" s="262"/>
      <c r="EAS78" s="350"/>
      <c r="EAT78" s="262"/>
      <c r="EAU78" s="262"/>
      <c r="EAV78" s="262"/>
      <c r="EAW78" s="262"/>
      <c r="EAX78" s="262"/>
      <c r="EAY78" s="262"/>
      <c r="EAZ78" s="262"/>
      <c r="EBA78" s="262"/>
      <c r="EBB78" s="262"/>
      <c r="EBC78" s="1740"/>
      <c r="EBD78" s="1740"/>
      <c r="EBE78" s="1740"/>
      <c r="EBF78" s="349"/>
      <c r="EBG78" s="262"/>
      <c r="EBH78" s="262"/>
      <c r="EBI78" s="262"/>
      <c r="EBJ78" s="350"/>
      <c r="EBK78" s="262"/>
      <c r="EBL78" s="262"/>
      <c r="EBM78" s="262"/>
      <c r="EBN78" s="262"/>
      <c r="EBO78" s="262"/>
      <c r="EBP78" s="262"/>
      <c r="EBQ78" s="262"/>
      <c r="EBR78" s="262"/>
      <c r="EBS78" s="262"/>
      <c r="EBT78" s="1740"/>
      <c r="EBU78" s="1740"/>
      <c r="EBV78" s="1740"/>
      <c r="EBW78" s="349"/>
      <c r="EBX78" s="262"/>
      <c r="EBY78" s="262"/>
      <c r="EBZ78" s="262"/>
      <c r="ECA78" s="350"/>
      <c r="ECB78" s="262"/>
      <c r="ECC78" s="262"/>
      <c r="ECD78" s="262"/>
      <c r="ECE78" s="262"/>
      <c r="ECF78" s="262"/>
      <c r="ECG78" s="262"/>
      <c r="ECH78" s="262"/>
      <c r="ECI78" s="262"/>
      <c r="ECJ78" s="262"/>
      <c r="ECK78" s="1740"/>
      <c r="ECL78" s="1740"/>
      <c r="ECM78" s="1740"/>
      <c r="ECN78" s="349"/>
      <c r="ECO78" s="262"/>
      <c r="ECP78" s="262"/>
      <c r="ECQ78" s="262"/>
      <c r="ECR78" s="350"/>
      <c r="ECS78" s="262"/>
      <c r="ECT78" s="262"/>
      <c r="ECU78" s="262"/>
      <c r="ECV78" s="262"/>
      <c r="ECW78" s="262"/>
      <c r="ECX78" s="262"/>
      <c r="ECY78" s="262"/>
      <c r="ECZ78" s="262"/>
      <c r="EDA78" s="262"/>
      <c r="EDB78" s="1740"/>
      <c r="EDC78" s="1740"/>
      <c r="EDD78" s="1740"/>
      <c r="EDE78" s="349"/>
      <c r="EDF78" s="262"/>
      <c r="EDG78" s="262"/>
      <c r="EDH78" s="262"/>
      <c r="EDI78" s="350"/>
      <c r="EDJ78" s="262"/>
      <c r="EDK78" s="262"/>
      <c r="EDL78" s="262"/>
      <c r="EDM78" s="262"/>
      <c r="EDN78" s="262"/>
      <c r="EDO78" s="262"/>
      <c r="EDP78" s="262"/>
      <c r="EDQ78" s="262"/>
      <c r="EDR78" s="262"/>
      <c r="EDS78" s="1740"/>
      <c r="EDT78" s="1740"/>
      <c r="EDU78" s="1740"/>
      <c r="EDV78" s="349"/>
      <c r="EDW78" s="262"/>
      <c r="EDX78" s="262"/>
      <c r="EDY78" s="262"/>
      <c r="EDZ78" s="350"/>
      <c r="EEA78" s="262"/>
      <c r="EEB78" s="262"/>
      <c r="EEC78" s="262"/>
      <c r="EED78" s="262"/>
      <c r="EEE78" s="262"/>
      <c r="EEF78" s="262"/>
      <c r="EEG78" s="262"/>
      <c r="EEH78" s="262"/>
      <c r="EEI78" s="262"/>
      <c r="EEJ78" s="1740"/>
      <c r="EEK78" s="1740"/>
      <c r="EEL78" s="1740"/>
      <c r="EEM78" s="349"/>
      <c r="EEN78" s="262"/>
      <c r="EEO78" s="262"/>
      <c r="EEP78" s="262"/>
      <c r="EEQ78" s="350"/>
      <c r="EER78" s="262"/>
      <c r="EES78" s="262"/>
      <c r="EET78" s="262"/>
      <c r="EEU78" s="262"/>
      <c r="EEV78" s="262"/>
      <c r="EEW78" s="262"/>
      <c r="EEX78" s="262"/>
      <c r="EEY78" s="262"/>
      <c r="EEZ78" s="262"/>
      <c r="EFA78" s="1740"/>
      <c r="EFB78" s="1740"/>
      <c r="EFC78" s="1740"/>
      <c r="EFD78" s="349"/>
      <c r="EFE78" s="262"/>
      <c r="EFF78" s="262"/>
      <c r="EFG78" s="262"/>
      <c r="EFH78" s="350"/>
      <c r="EFI78" s="262"/>
      <c r="EFJ78" s="262"/>
      <c r="EFK78" s="262"/>
      <c r="EFL78" s="262"/>
      <c r="EFM78" s="262"/>
      <c r="EFN78" s="262"/>
      <c r="EFO78" s="262"/>
      <c r="EFP78" s="262"/>
      <c r="EFQ78" s="262"/>
      <c r="EFR78" s="1740"/>
      <c r="EFS78" s="1740"/>
      <c r="EFT78" s="1740"/>
      <c r="EFU78" s="349"/>
      <c r="EFV78" s="262"/>
      <c r="EFW78" s="262"/>
      <c r="EFX78" s="262"/>
      <c r="EFY78" s="350"/>
      <c r="EFZ78" s="262"/>
      <c r="EGA78" s="262"/>
      <c r="EGB78" s="262"/>
      <c r="EGC78" s="262"/>
      <c r="EGD78" s="262"/>
      <c r="EGE78" s="262"/>
      <c r="EGF78" s="262"/>
      <c r="EGG78" s="262"/>
      <c r="EGH78" s="262"/>
      <c r="EGI78" s="1740"/>
      <c r="EGJ78" s="1740"/>
      <c r="EGK78" s="1740"/>
      <c r="EGL78" s="349"/>
      <c r="EGM78" s="262"/>
      <c r="EGN78" s="262"/>
      <c r="EGO78" s="262"/>
      <c r="EGP78" s="350"/>
      <c r="EGQ78" s="262"/>
      <c r="EGR78" s="262"/>
      <c r="EGS78" s="262"/>
      <c r="EGT78" s="262"/>
      <c r="EGU78" s="262"/>
      <c r="EGV78" s="262"/>
      <c r="EGW78" s="262"/>
      <c r="EGX78" s="262"/>
      <c r="EGY78" s="262"/>
      <c r="EGZ78" s="1740"/>
      <c r="EHA78" s="1740"/>
      <c r="EHB78" s="1740"/>
      <c r="EHC78" s="349"/>
      <c r="EHD78" s="262"/>
      <c r="EHE78" s="262"/>
      <c r="EHF78" s="262"/>
      <c r="EHG78" s="350"/>
      <c r="EHH78" s="262"/>
      <c r="EHI78" s="262"/>
      <c r="EHJ78" s="262"/>
      <c r="EHK78" s="262"/>
      <c r="EHL78" s="262"/>
      <c r="EHM78" s="262"/>
      <c r="EHN78" s="262"/>
      <c r="EHO78" s="262"/>
      <c r="EHP78" s="262"/>
      <c r="EHQ78" s="1740"/>
      <c r="EHR78" s="1740"/>
      <c r="EHS78" s="1740"/>
      <c r="EHT78" s="349"/>
      <c r="EHU78" s="262"/>
      <c r="EHV78" s="262"/>
      <c r="EHW78" s="262"/>
      <c r="EHX78" s="350"/>
      <c r="EHY78" s="262"/>
      <c r="EHZ78" s="262"/>
      <c r="EIA78" s="262"/>
      <c r="EIB78" s="262"/>
      <c r="EIC78" s="262"/>
      <c r="EID78" s="262"/>
      <c r="EIE78" s="262"/>
      <c r="EIF78" s="262"/>
      <c r="EIG78" s="262"/>
      <c r="EIH78" s="1740"/>
      <c r="EII78" s="1740"/>
      <c r="EIJ78" s="1740"/>
      <c r="EIK78" s="349"/>
      <c r="EIL78" s="262"/>
      <c r="EIM78" s="262"/>
      <c r="EIN78" s="262"/>
      <c r="EIO78" s="350"/>
      <c r="EIP78" s="262"/>
      <c r="EIQ78" s="262"/>
      <c r="EIR78" s="262"/>
      <c r="EIS78" s="262"/>
      <c r="EIT78" s="262"/>
      <c r="EIU78" s="262"/>
      <c r="EIV78" s="262"/>
      <c r="EIW78" s="262"/>
      <c r="EIX78" s="262"/>
      <c r="EIY78" s="1740"/>
      <c r="EIZ78" s="1740"/>
      <c r="EJA78" s="1740"/>
      <c r="EJB78" s="349"/>
      <c r="EJC78" s="262"/>
      <c r="EJD78" s="262"/>
      <c r="EJE78" s="262"/>
      <c r="EJF78" s="350"/>
      <c r="EJG78" s="262"/>
      <c r="EJH78" s="262"/>
      <c r="EJI78" s="262"/>
      <c r="EJJ78" s="262"/>
      <c r="EJK78" s="262"/>
      <c r="EJL78" s="262"/>
      <c r="EJM78" s="262"/>
      <c r="EJN78" s="262"/>
      <c r="EJO78" s="262"/>
      <c r="EJP78" s="1740"/>
      <c r="EJQ78" s="1740"/>
      <c r="EJR78" s="1740"/>
      <c r="EJS78" s="349"/>
      <c r="EJT78" s="262"/>
      <c r="EJU78" s="262"/>
      <c r="EJV78" s="262"/>
      <c r="EJW78" s="350"/>
      <c r="EJX78" s="262"/>
      <c r="EJY78" s="262"/>
      <c r="EJZ78" s="262"/>
      <c r="EKA78" s="262"/>
      <c r="EKB78" s="262"/>
      <c r="EKC78" s="262"/>
      <c r="EKD78" s="262"/>
      <c r="EKE78" s="262"/>
      <c r="EKF78" s="262"/>
      <c r="EKG78" s="1740"/>
      <c r="EKH78" s="1740"/>
      <c r="EKI78" s="1740"/>
      <c r="EKJ78" s="349"/>
      <c r="EKK78" s="262"/>
      <c r="EKL78" s="262"/>
      <c r="EKM78" s="262"/>
      <c r="EKN78" s="350"/>
      <c r="EKO78" s="262"/>
      <c r="EKP78" s="262"/>
      <c r="EKQ78" s="262"/>
      <c r="EKR78" s="262"/>
      <c r="EKS78" s="262"/>
      <c r="EKT78" s="262"/>
      <c r="EKU78" s="262"/>
      <c r="EKV78" s="262"/>
      <c r="EKW78" s="262"/>
      <c r="EKX78" s="1740"/>
      <c r="EKY78" s="1740"/>
      <c r="EKZ78" s="1740"/>
      <c r="ELA78" s="349"/>
      <c r="ELB78" s="262"/>
      <c r="ELC78" s="262"/>
      <c r="ELD78" s="262"/>
      <c r="ELE78" s="350"/>
      <c r="ELF78" s="262"/>
      <c r="ELG78" s="262"/>
      <c r="ELH78" s="262"/>
      <c r="ELI78" s="262"/>
      <c r="ELJ78" s="262"/>
      <c r="ELK78" s="262"/>
      <c r="ELL78" s="262"/>
      <c r="ELM78" s="262"/>
      <c r="ELN78" s="262"/>
      <c r="ELO78" s="1740"/>
      <c r="ELP78" s="1740"/>
      <c r="ELQ78" s="1740"/>
      <c r="ELR78" s="349"/>
      <c r="ELS78" s="262"/>
      <c r="ELT78" s="262"/>
      <c r="ELU78" s="262"/>
      <c r="ELV78" s="350"/>
      <c r="ELW78" s="262"/>
      <c r="ELX78" s="262"/>
      <c r="ELY78" s="262"/>
      <c r="ELZ78" s="262"/>
      <c r="EMA78" s="262"/>
      <c r="EMB78" s="262"/>
      <c r="EMC78" s="262"/>
      <c r="EMD78" s="262"/>
      <c r="EME78" s="262"/>
      <c r="EMF78" s="1740"/>
      <c r="EMG78" s="1740"/>
      <c r="EMH78" s="1740"/>
      <c r="EMI78" s="349"/>
      <c r="EMJ78" s="262"/>
      <c r="EMK78" s="262"/>
      <c r="EML78" s="262"/>
      <c r="EMM78" s="350"/>
      <c r="EMN78" s="262"/>
      <c r="EMO78" s="262"/>
      <c r="EMP78" s="262"/>
      <c r="EMQ78" s="262"/>
      <c r="EMR78" s="262"/>
      <c r="EMS78" s="262"/>
      <c r="EMT78" s="262"/>
      <c r="EMU78" s="262"/>
      <c r="EMV78" s="262"/>
      <c r="EMW78" s="1740"/>
      <c r="EMX78" s="1740"/>
      <c r="EMY78" s="1740"/>
      <c r="EMZ78" s="349"/>
      <c r="ENA78" s="262"/>
      <c r="ENB78" s="262"/>
      <c r="ENC78" s="262"/>
      <c r="END78" s="350"/>
      <c r="ENE78" s="262"/>
      <c r="ENF78" s="262"/>
      <c r="ENG78" s="262"/>
      <c r="ENH78" s="262"/>
      <c r="ENI78" s="262"/>
      <c r="ENJ78" s="262"/>
      <c r="ENK78" s="262"/>
      <c r="ENL78" s="262"/>
      <c r="ENM78" s="262"/>
      <c r="ENN78" s="1740"/>
      <c r="ENO78" s="1740"/>
      <c r="ENP78" s="1740"/>
      <c r="ENQ78" s="349"/>
      <c r="ENR78" s="262"/>
      <c r="ENS78" s="262"/>
      <c r="ENT78" s="262"/>
      <c r="ENU78" s="350"/>
      <c r="ENV78" s="262"/>
      <c r="ENW78" s="262"/>
      <c r="ENX78" s="262"/>
      <c r="ENY78" s="262"/>
      <c r="ENZ78" s="262"/>
      <c r="EOA78" s="262"/>
      <c r="EOB78" s="262"/>
      <c r="EOC78" s="262"/>
      <c r="EOD78" s="262"/>
      <c r="EOE78" s="1740"/>
      <c r="EOF78" s="1740"/>
      <c r="EOG78" s="1740"/>
      <c r="EOH78" s="349"/>
      <c r="EOI78" s="262"/>
      <c r="EOJ78" s="262"/>
      <c r="EOK78" s="262"/>
      <c r="EOL78" s="350"/>
      <c r="EOM78" s="262"/>
      <c r="EON78" s="262"/>
      <c r="EOO78" s="262"/>
      <c r="EOP78" s="262"/>
      <c r="EOQ78" s="262"/>
      <c r="EOR78" s="262"/>
      <c r="EOS78" s="262"/>
      <c r="EOT78" s="262"/>
      <c r="EOU78" s="262"/>
      <c r="EOV78" s="1740"/>
      <c r="EOW78" s="1740"/>
      <c r="EOX78" s="1740"/>
      <c r="EOY78" s="349"/>
      <c r="EOZ78" s="262"/>
      <c r="EPA78" s="262"/>
      <c r="EPB78" s="262"/>
      <c r="EPC78" s="350"/>
      <c r="EPD78" s="262"/>
      <c r="EPE78" s="262"/>
      <c r="EPF78" s="262"/>
      <c r="EPG78" s="262"/>
      <c r="EPH78" s="262"/>
      <c r="EPI78" s="262"/>
      <c r="EPJ78" s="262"/>
      <c r="EPK78" s="262"/>
      <c r="EPL78" s="262"/>
      <c r="EPM78" s="1740"/>
      <c r="EPN78" s="1740"/>
      <c r="EPO78" s="1740"/>
      <c r="EPP78" s="349"/>
      <c r="EPQ78" s="262"/>
      <c r="EPR78" s="262"/>
      <c r="EPS78" s="262"/>
      <c r="EPT78" s="350"/>
      <c r="EPU78" s="262"/>
      <c r="EPV78" s="262"/>
      <c r="EPW78" s="262"/>
      <c r="EPX78" s="262"/>
      <c r="EPY78" s="262"/>
      <c r="EPZ78" s="262"/>
      <c r="EQA78" s="262"/>
      <c r="EQB78" s="262"/>
      <c r="EQC78" s="262"/>
      <c r="EQD78" s="1740"/>
      <c r="EQE78" s="1740"/>
      <c r="EQF78" s="1740"/>
      <c r="EQG78" s="349"/>
      <c r="EQH78" s="262"/>
      <c r="EQI78" s="262"/>
      <c r="EQJ78" s="262"/>
      <c r="EQK78" s="350"/>
      <c r="EQL78" s="262"/>
      <c r="EQM78" s="262"/>
      <c r="EQN78" s="262"/>
      <c r="EQO78" s="262"/>
      <c r="EQP78" s="262"/>
      <c r="EQQ78" s="262"/>
      <c r="EQR78" s="262"/>
      <c r="EQS78" s="262"/>
      <c r="EQT78" s="262"/>
      <c r="EQU78" s="1740"/>
      <c r="EQV78" s="1740"/>
      <c r="EQW78" s="1740"/>
      <c r="EQX78" s="349"/>
      <c r="EQY78" s="262"/>
      <c r="EQZ78" s="262"/>
      <c r="ERA78" s="262"/>
      <c r="ERB78" s="350"/>
      <c r="ERC78" s="262"/>
      <c r="ERD78" s="262"/>
      <c r="ERE78" s="262"/>
      <c r="ERF78" s="262"/>
      <c r="ERG78" s="262"/>
      <c r="ERH78" s="262"/>
      <c r="ERI78" s="262"/>
      <c r="ERJ78" s="262"/>
      <c r="ERK78" s="262"/>
      <c r="ERL78" s="1740"/>
      <c r="ERM78" s="1740"/>
      <c r="ERN78" s="1740"/>
      <c r="ERO78" s="349"/>
      <c r="ERP78" s="262"/>
      <c r="ERQ78" s="262"/>
      <c r="ERR78" s="262"/>
      <c r="ERS78" s="350"/>
      <c r="ERT78" s="262"/>
      <c r="ERU78" s="262"/>
      <c r="ERV78" s="262"/>
      <c r="ERW78" s="262"/>
      <c r="ERX78" s="262"/>
      <c r="ERY78" s="262"/>
      <c r="ERZ78" s="262"/>
      <c r="ESA78" s="262"/>
      <c r="ESB78" s="262"/>
      <c r="ESC78" s="1740"/>
      <c r="ESD78" s="1740"/>
      <c r="ESE78" s="1740"/>
      <c r="ESF78" s="349"/>
      <c r="ESG78" s="262"/>
      <c r="ESH78" s="262"/>
      <c r="ESI78" s="262"/>
      <c r="ESJ78" s="350"/>
      <c r="ESK78" s="262"/>
      <c r="ESL78" s="262"/>
      <c r="ESM78" s="262"/>
      <c r="ESN78" s="262"/>
      <c r="ESO78" s="262"/>
      <c r="ESP78" s="262"/>
      <c r="ESQ78" s="262"/>
      <c r="ESR78" s="262"/>
      <c r="ESS78" s="262"/>
      <c r="EST78" s="1740"/>
      <c r="ESU78" s="1740"/>
      <c r="ESV78" s="1740"/>
      <c r="ESW78" s="349"/>
      <c r="ESX78" s="262"/>
      <c r="ESY78" s="262"/>
      <c r="ESZ78" s="262"/>
      <c r="ETA78" s="350"/>
      <c r="ETB78" s="262"/>
      <c r="ETC78" s="262"/>
      <c r="ETD78" s="262"/>
      <c r="ETE78" s="262"/>
      <c r="ETF78" s="262"/>
      <c r="ETG78" s="262"/>
      <c r="ETH78" s="262"/>
      <c r="ETI78" s="262"/>
      <c r="ETJ78" s="262"/>
      <c r="ETK78" s="1740"/>
      <c r="ETL78" s="1740"/>
      <c r="ETM78" s="1740"/>
      <c r="ETN78" s="349"/>
      <c r="ETO78" s="262"/>
      <c r="ETP78" s="262"/>
      <c r="ETQ78" s="262"/>
      <c r="ETR78" s="350"/>
      <c r="ETS78" s="262"/>
      <c r="ETT78" s="262"/>
      <c r="ETU78" s="262"/>
      <c r="ETV78" s="262"/>
      <c r="ETW78" s="262"/>
      <c r="ETX78" s="262"/>
      <c r="ETY78" s="262"/>
      <c r="ETZ78" s="262"/>
      <c r="EUA78" s="262"/>
      <c r="EUB78" s="1740"/>
      <c r="EUC78" s="1740"/>
      <c r="EUD78" s="1740"/>
      <c r="EUE78" s="349"/>
      <c r="EUF78" s="262"/>
      <c r="EUG78" s="262"/>
      <c r="EUH78" s="262"/>
      <c r="EUI78" s="350"/>
      <c r="EUJ78" s="262"/>
      <c r="EUK78" s="262"/>
      <c r="EUL78" s="262"/>
      <c r="EUM78" s="262"/>
      <c r="EUN78" s="262"/>
      <c r="EUO78" s="262"/>
      <c r="EUP78" s="262"/>
      <c r="EUQ78" s="262"/>
      <c r="EUR78" s="262"/>
      <c r="EUS78" s="1740"/>
      <c r="EUT78" s="1740"/>
      <c r="EUU78" s="1740"/>
      <c r="EUV78" s="349"/>
      <c r="EUW78" s="262"/>
      <c r="EUX78" s="262"/>
      <c r="EUY78" s="262"/>
      <c r="EUZ78" s="350"/>
      <c r="EVA78" s="262"/>
      <c r="EVB78" s="262"/>
      <c r="EVC78" s="262"/>
      <c r="EVD78" s="262"/>
      <c r="EVE78" s="262"/>
      <c r="EVF78" s="262"/>
      <c r="EVG78" s="262"/>
      <c r="EVH78" s="262"/>
      <c r="EVI78" s="262"/>
      <c r="EVJ78" s="1740"/>
      <c r="EVK78" s="1740"/>
      <c r="EVL78" s="1740"/>
      <c r="EVM78" s="349"/>
      <c r="EVN78" s="262"/>
      <c r="EVO78" s="262"/>
      <c r="EVP78" s="262"/>
      <c r="EVQ78" s="350"/>
      <c r="EVR78" s="262"/>
      <c r="EVS78" s="262"/>
      <c r="EVT78" s="262"/>
      <c r="EVU78" s="262"/>
      <c r="EVV78" s="262"/>
      <c r="EVW78" s="262"/>
      <c r="EVX78" s="262"/>
      <c r="EVY78" s="262"/>
      <c r="EVZ78" s="262"/>
      <c r="EWA78" s="1740"/>
      <c r="EWB78" s="1740"/>
      <c r="EWC78" s="1740"/>
      <c r="EWD78" s="349"/>
      <c r="EWE78" s="262"/>
      <c r="EWF78" s="262"/>
      <c r="EWG78" s="262"/>
      <c r="EWH78" s="350"/>
      <c r="EWI78" s="262"/>
      <c r="EWJ78" s="262"/>
      <c r="EWK78" s="262"/>
      <c r="EWL78" s="262"/>
      <c r="EWM78" s="262"/>
      <c r="EWN78" s="262"/>
      <c r="EWO78" s="262"/>
      <c r="EWP78" s="262"/>
      <c r="EWQ78" s="262"/>
      <c r="EWR78" s="1740"/>
      <c r="EWS78" s="1740"/>
      <c r="EWT78" s="1740"/>
      <c r="EWU78" s="349"/>
      <c r="EWV78" s="262"/>
      <c r="EWW78" s="262"/>
      <c r="EWX78" s="262"/>
      <c r="EWY78" s="350"/>
      <c r="EWZ78" s="262"/>
      <c r="EXA78" s="262"/>
      <c r="EXB78" s="262"/>
      <c r="EXC78" s="262"/>
      <c r="EXD78" s="262"/>
      <c r="EXE78" s="262"/>
      <c r="EXF78" s="262"/>
      <c r="EXG78" s="262"/>
      <c r="EXH78" s="262"/>
      <c r="EXI78" s="1740"/>
      <c r="EXJ78" s="1740"/>
      <c r="EXK78" s="1740"/>
      <c r="EXL78" s="349"/>
      <c r="EXM78" s="262"/>
      <c r="EXN78" s="262"/>
      <c r="EXO78" s="262"/>
      <c r="EXP78" s="350"/>
      <c r="EXQ78" s="262"/>
      <c r="EXR78" s="262"/>
      <c r="EXS78" s="262"/>
      <c r="EXT78" s="262"/>
      <c r="EXU78" s="262"/>
      <c r="EXV78" s="262"/>
      <c r="EXW78" s="262"/>
      <c r="EXX78" s="262"/>
      <c r="EXY78" s="262"/>
      <c r="EXZ78" s="1740"/>
      <c r="EYA78" s="1740"/>
      <c r="EYB78" s="1740"/>
      <c r="EYC78" s="349"/>
      <c r="EYD78" s="262"/>
      <c r="EYE78" s="262"/>
      <c r="EYF78" s="262"/>
      <c r="EYG78" s="350"/>
      <c r="EYH78" s="262"/>
      <c r="EYI78" s="262"/>
      <c r="EYJ78" s="262"/>
      <c r="EYK78" s="262"/>
      <c r="EYL78" s="262"/>
      <c r="EYM78" s="262"/>
      <c r="EYN78" s="262"/>
      <c r="EYO78" s="262"/>
      <c r="EYP78" s="262"/>
      <c r="EYQ78" s="1740"/>
      <c r="EYR78" s="1740"/>
      <c r="EYS78" s="1740"/>
      <c r="EYT78" s="349"/>
      <c r="EYU78" s="262"/>
      <c r="EYV78" s="262"/>
      <c r="EYW78" s="262"/>
      <c r="EYX78" s="350"/>
      <c r="EYY78" s="262"/>
      <c r="EYZ78" s="262"/>
      <c r="EZA78" s="262"/>
      <c r="EZB78" s="262"/>
      <c r="EZC78" s="262"/>
      <c r="EZD78" s="262"/>
      <c r="EZE78" s="262"/>
      <c r="EZF78" s="262"/>
      <c r="EZG78" s="262"/>
      <c r="EZH78" s="1740"/>
      <c r="EZI78" s="1740"/>
      <c r="EZJ78" s="1740"/>
      <c r="EZK78" s="349"/>
      <c r="EZL78" s="262"/>
      <c r="EZM78" s="262"/>
      <c r="EZN78" s="262"/>
      <c r="EZO78" s="350"/>
      <c r="EZP78" s="262"/>
      <c r="EZQ78" s="262"/>
      <c r="EZR78" s="262"/>
      <c r="EZS78" s="262"/>
      <c r="EZT78" s="262"/>
      <c r="EZU78" s="262"/>
      <c r="EZV78" s="262"/>
      <c r="EZW78" s="262"/>
      <c r="EZX78" s="262"/>
      <c r="EZY78" s="1740"/>
      <c r="EZZ78" s="1740"/>
      <c r="FAA78" s="1740"/>
      <c r="FAB78" s="349"/>
      <c r="FAC78" s="262"/>
      <c r="FAD78" s="262"/>
      <c r="FAE78" s="262"/>
      <c r="FAF78" s="350"/>
      <c r="FAG78" s="262"/>
      <c r="FAH78" s="262"/>
      <c r="FAI78" s="262"/>
      <c r="FAJ78" s="262"/>
      <c r="FAK78" s="262"/>
      <c r="FAL78" s="262"/>
      <c r="FAM78" s="262"/>
      <c r="FAN78" s="262"/>
      <c r="FAO78" s="262"/>
      <c r="FAP78" s="1740"/>
      <c r="FAQ78" s="1740"/>
      <c r="FAR78" s="1740"/>
      <c r="FAS78" s="349"/>
      <c r="FAT78" s="262"/>
      <c r="FAU78" s="262"/>
      <c r="FAV78" s="262"/>
      <c r="FAW78" s="350"/>
      <c r="FAX78" s="262"/>
      <c r="FAY78" s="262"/>
      <c r="FAZ78" s="262"/>
      <c r="FBA78" s="262"/>
      <c r="FBB78" s="262"/>
      <c r="FBC78" s="262"/>
      <c r="FBD78" s="262"/>
      <c r="FBE78" s="262"/>
      <c r="FBF78" s="262"/>
      <c r="FBG78" s="1740"/>
      <c r="FBH78" s="1740"/>
      <c r="FBI78" s="1740"/>
      <c r="FBJ78" s="349"/>
      <c r="FBK78" s="262"/>
      <c r="FBL78" s="262"/>
      <c r="FBM78" s="262"/>
      <c r="FBN78" s="350"/>
      <c r="FBO78" s="262"/>
      <c r="FBP78" s="262"/>
      <c r="FBQ78" s="262"/>
      <c r="FBR78" s="262"/>
      <c r="FBS78" s="262"/>
      <c r="FBT78" s="262"/>
      <c r="FBU78" s="262"/>
      <c r="FBV78" s="262"/>
      <c r="FBW78" s="262"/>
      <c r="FBX78" s="1740"/>
      <c r="FBY78" s="1740"/>
      <c r="FBZ78" s="1740"/>
      <c r="FCA78" s="349"/>
      <c r="FCB78" s="262"/>
      <c r="FCC78" s="262"/>
      <c r="FCD78" s="262"/>
      <c r="FCE78" s="350"/>
      <c r="FCF78" s="262"/>
      <c r="FCG78" s="262"/>
      <c r="FCH78" s="262"/>
      <c r="FCI78" s="262"/>
      <c r="FCJ78" s="262"/>
      <c r="FCK78" s="262"/>
      <c r="FCL78" s="262"/>
      <c r="FCM78" s="262"/>
      <c r="FCN78" s="262"/>
      <c r="FCO78" s="1740"/>
      <c r="FCP78" s="1740"/>
      <c r="FCQ78" s="1740"/>
      <c r="FCR78" s="349"/>
      <c r="FCS78" s="262"/>
      <c r="FCT78" s="262"/>
      <c r="FCU78" s="262"/>
      <c r="FCV78" s="350"/>
      <c r="FCW78" s="262"/>
      <c r="FCX78" s="262"/>
      <c r="FCY78" s="262"/>
      <c r="FCZ78" s="262"/>
      <c r="FDA78" s="262"/>
      <c r="FDB78" s="262"/>
      <c r="FDC78" s="262"/>
      <c r="FDD78" s="262"/>
      <c r="FDE78" s="262"/>
      <c r="FDF78" s="1740"/>
      <c r="FDG78" s="1740"/>
      <c r="FDH78" s="1740"/>
      <c r="FDI78" s="349"/>
      <c r="FDJ78" s="262"/>
      <c r="FDK78" s="262"/>
      <c r="FDL78" s="262"/>
      <c r="FDM78" s="350"/>
      <c r="FDN78" s="262"/>
      <c r="FDO78" s="262"/>
      <c r="FDP78" s="262"/>
      <c r="FDQ78" s="262"/>
      <c r="FDR78" s="262"/>
      <c r="FDS78" s="262"/>
      <c r="FDT78" s="262"/>
      <c r="FDU78" s="262"/>
      <c r="FDV78" s="262"/>
      <c r="FDW78" s="1740"/>
      <c r="FDX78" s="1740"/>
      <c r="FDY78" s="1740"/>
      <c r="FDZ78" s="349"/>
      <c r="FEA78" s="262"/>
      <c r="FEB78" s="262"/>
      <c r="FEC78" s="262"/>
      <c r="FED78" s="350"/>
      <c r="FEE78" s="262"/>
      <c r="FEF78" s="262"/>
      <c r="FEG78" s="262"/>
      <c r="FEH78" s="262"/>
      <c r="FEI78" s="262"/>
      <c r="FEJ78" s="262"/>
      <c r="FEK78" s="262"/>
      <c r="FEL78" s="262"/>
      <c r="FEM78" s="262"/>
      <c r="FEN78" s="1740"/>
      <c r="FEO78" s="1740"/>
      <c r="FEP78" s="1740"/>
      <c r="FEQ78" s="349"/>
      <c r="FER78" s="262"/>
      <c r="FES78" s="262"/>
      <c r="FET78" s="262"/>
      <c r="FEU78" s="350"/>
      <c r="FEV78" s="262"/>
      <c r="FEW78" s="262"/>
      <c r="FEX78" s="262"/>
      <c r="FEY78" s="262"/>
      <c r="FEZ78" s="262"/>
      <c r="FFA78" s="262"/>
      <c r="FFB78" s="262"/>
      <c r="FFC78" s="262"/>
      <c r="FFD78" s="262"/>
      <c r="FFE78" s="1740"/>
      <c r="FFF78" s="1740"/>
      <c r="FFG78" s="1740"/>
      <c r="FFH78" s="349"/>
      <c r="FFI78" s="262"/>
      <c r="FFJ78" s="262"/>
      <c r="FFK78" s="262"/>
      <c r="FFL78" s="350"/>
      <c r="FFM78" s="262"/>
      <c r="FFN78" s="262"/>
      <c r="FFO78" s="262"/>
      <c r="FFP78" s="262"/>
      <c r="FFQ78" s="262"/>
      <c r="FFR78" s="262"/>
      <c r="FFS78" s="262"/>
      <c r="FFT78" s="262"/>
      <c r="FFU78" s="262"/>
      <c r="FFV78" s="1740"/>
      <c r="FFW78" s="1740"/>
      <c r="FFX78" s="1740"/>
      <c r="FFY78" s="349"/>
      <c r="FFZ78" s="262"/>
      <c r="FGA78" s="262"/>
      <c r="FGB78" s="262"/>
      <c r="FGC78" s="350"/>
      <c r="FGD78" s="262"/>
      <c r="FGE78" s="262"/>
      <c r="FGF78" s="262"/>
      <c r="FGG78" s="262"/>
      <c r="FGH78" s="262"/>
      <c r="FGI78" s="262"/>
      <c r="FGJ78" s="262"/>
      <c r="FGK78" s="262"/>
      <c r="FGL78" s="262"/>
      <c r="FGM78" s="1740"/>
      <c r="FGN78" s="1740"/>
      <c r="FGO78" s="1740"/>
      <c r="FGP78" s="349"/>
      <c r="FGQ78" s="262"/>
      <c r="FGR78" s="262"/>
      <c r="FGS78" s="262"/>
      <c r="FGT78" s="350"/>
      <c r="FGU78" s="262"/>
      <c r="FGV78" s="262"/>
      <c r="FGW78" s="262"/>
      <c r="FGX78" s="262"/>
      <c r="FGY78" s="262"/>
      <c r="FGZ78" s="262"/>
      <c r="FHA78" s="262"/>
      <c r="FHB78" s="262"/>
      <c r="FHC78" s="262"/>
      <c r="FHD78" s="1740"/>
      <c r="FHE78" s="1740"/>
      <c r="FHF78" s="1740"/>
      <c r="FHG78" s="349"/>
      <c r="FHH78" s="262"/>
      <c r="FHI78" s="262"/>
      <c r="FHJ78" s="262"/>
      <c r="FHK78" s="350"/>
      <c r="FHL78" s="262"/>
      <c r="FHM78" s="262"/>
      <c r="FHN78" s="262"/>
      <c r="FHO78" s="262"/>
      <c r="FHP78" s="262"/>
      <c r="FHQ78" s="262"/>
      <c r="FHR78" s="262"/>
      <c r="FHS78" s="262"/>
      <c r="FHT78" s="262"/>
      <c r="FHU78" s="1740"/>
      <c r="FHV78" s="1740"/>
      <c r="FHW78" s="1740"/>
      <c r="FHX78" s="349"/>
      <c r="FHY78" s="262"/>
      <c r="FHZ78" s="262"/>
      <c r="FIA78" s="262"/>
      <c r="FIB78" s="350"/>
      <c r="FIC78" s="262"/>
      <c r="FID78" s="262"/>
      <c r="FIE78" s="262"/>
      <c r="FIF78" s="262"/>
      <c r="FIG78" s="262"/>
      <c r="FIH78" s="262"/>
      <c r="FII78" s="262"/>
      <c r="FIJ78" s="262"/>
      <c r="FIK78" s="262"/>
      <c r="FIL78" s="1740"/>
      <c r="FIM78" s="1740"/>
      <c r="FIN78" s="1740"/>
      <c r="FIO78" s="349"/>
      <c r="FIP78" s="262"/>
      <c r="FIQ78" s="262"/>
      <c r="FIR78" s="262"/>
      <c r="FIS78" s="350"/>
      <c r="FIT78" s="262"/>
      <c r="FIU78" s="262"/>
      <c r="FIV78" s="262"/>
      <c r="FIW78" s="262"/>
      <c r="FIX78" s="262"/>
      <c r="FIY78" s="262"/>
      <c r="FIZ78" s="262"/>
      <c r="FJA78" s="262"/>
      <c r="FJB78" s="262"/>
      <c r="FJC78" s="1740"/>
      <c r="FJD78" s="1740"/>
      <c r="FJE78" s="1740"/>
      <c r="FJF78" s="349"/>
      <c r="FJG78" s="262"/>
      <c r="FJH78" s="262"/>
      <c r="FJI78" s="262"/>
      <c r="FJJ78" s="350"/>
      <c r="FJK78" s="262"/>
      <c r="FJL78" s="262"/>
      <c r="FJM78" s="262"/>
      <c r="FJN78" s="262"/>
      <c r="FJO78" s="262"/>
      <c r="FJP78" s="262"/>
      <c r="FJQ78" s="262"/>
      <c r="FJR78" s="262"/>
      <c r="FJS78" s="262"/>
      <c r="FJT78" s="1740"/>
      <c r="FJU78" s="1740"/>
      <c r="FJV78" s="1740"/>
      <c r="FJW78" s="349"/>
      <c r="FJX78" s="262"/>
      <c r="FJY78" s="262"/>
      <c r="FJZ78" s="262"/>
      <c r="FKA78" s="350"/>
      <c r="FKB78" s="262"/>
      <c r="FKC78" s="262"/>
      <c r="FKD78" s="262"/>
      <c r="FKE78" s="262"/>
      <c r="FKF78" s="262"/>
      <c r="FKG78" s="262"/>
      <c r="FKH78" s="262"/>
      <c r="FKI78" s="262"/>
      <c r="FKJ78" s="262"/>
      <c r="FKK78" s="1740"/>
      <c r="FKL78" s="1740"/>
      <c r="FKM78" s="1740"/>
      <c r="FKN78" s="349"/>
      <c r="FKO78" s="262"/>
      <c r="FKP78" s="262"/>
      <c r="FKQ78" s="262"/>
      <c r="FKR78" s="350"/>
      <c r="FKS78" s="262"/>
      <c r="FKT78" s="262"/>
      <c r="FKU78" s="262"/>
      <c r="FKV78" s="262"/>
      <c r="FKW78" s="262"/>
      <c r="FKX78" s="262"/>
      <c r="FKY78" s="262"/>
      <c r="FKZ78" s="262"/>
      <c r="FLA78" s="262"/>
      <c r="FLB78" s="1740"/>
      <c r="FLC78" s="1740"/>
      <c r="FLD78" s="1740"/>
      <c r="FLE78" s="349"/>
      <c r="FLF78" s="262"/>
      <c r="FLG78" s="262"/>
      <c r="FLH78" s="262"/>
      <c r="FLI78" s="350"/>
      <c r="FLJ78" s="262"/>
      <c r="FLK78" s="262"/>
      <c r="FLL78" s="262"/>
      <c r="FLM78" s="262"/>
      <c r="FLN78" s="262"/>
      <c r="FLO78" s="262"/>
      <c r="FLP78" s="262"/>
      <c r="FLQ78" s="262"/>
      <c r="FLR78" s="262"/>
      <c r="FLS78" s="1740"/>
      <c r="FLT78" s="1740"/>
      <c r="FLU78" s="1740"/>
      <c r="FLV78" s="349"/>
      <c r="FLW78" s="262"/>
      <c r="FLX78" s="262"/>
      <c r="FLY78" s="262"/>
      <c r="FLZ78" s="350"/>
      <c r="FMA78" s="262"/>
      <c r="FMB78" s="262"/>
      <c r="FMC78" s="262"/>
      <c r="FMD78" s="262"/>
      <c r="FME78" s="262"/>
      <c r="FMF78" s="262"/>
      <c r="FMG78" s="262"/>
      <c r="FMH78" s="262"/>
      <c r="FMI78" s="262"/>
      <c r="FMJ78" s="1740"/>
      <c r="FMK78" s="1740"/>
      <c r="FML78" s="1740"/>
      <c r="FMM78" s="349"/>
      <c r="FMN78" s="262"/>
      <c r="FMO78" s="262"/>
      <c r="FMP78" s="262"/>
      <c r="FMQ78" s="350"/>
      <c r="FMR78" s="262"/>
      <c r="FMS78" s="262"/>
      <c r="FMT78" s="262"/>
      <c r="FMU78" s="262"/>
      <c r="FMV78" s="262"/>
      <c r="FMW78" s="262"/>
      <c r="FMX78" s="262"/>
      <c r="FMY78" s="262"/>
      <c r="FMZ78" s="262"/>
      <c r="FNA78" s="1740"/>
      <c r="FNB78" s="1740"/>
      <c r="FNC78" s="1740"/>
      <c r="FND78" s="349"/>
      <c r="FNE78" s="262"/>
      <c r="FNF78" s="262"/>
      <c r="FNG78" s="262"/>
      <c r="FNH78" s="350"/>
      <c r="FNI78" s="262"/>
      <c r="FNJ78" s="262"/>
      <c r="FNK78" s="262"/>
      <c r="FNL78" s="262"/>
      <c r="FNM78" s="262"/>
      <c r="FNN78" s="262"/>
      <c r="FNO78" s="262"/>
      <c r="FNP78" s="262"/>
      <c r="FNQ78" s="262"/>
      <c r="FNR78" s="1740"/>
      <c r="FNS78" s="1740"/>
      <c r="FNT78" s="1740"/>
      <c r="FNU78" s="349"/>
      <c r="FNV78" s="262"/>
      <c r="FNW78" s="262"/>
      <c r="FNX78" s="262"/>
      <c r="FNY78" s="350"/>
      <c r="FNZ78" s="262"/>
      <c r="FOA78" s="262"/>
      <c r="FOB78" s="262"/>
      <c r="FOC78" s="262"/>
      <c r="FOD78" s="262"/>
      <c r="FOE78" s="262"/>
      <c r="FOF78" s="262"/>
      <c r="FOG78" s="262"/>
      <c r="FOH78" s="262"/>
      <c r="FOI78" s="1740"/>
      <c r="FOJ78" s="1740"/>
      <c r="FOK78" s="1740"/>
      <c r="FOL78" s="349"/>
      <c r="FOM78" s="262"/>
      <c r="FON78" s="262"/>
      <c r="FOO78" s="262"/>
      <c r="FOP78" s="350"/>
      <c r="FOQ78" s="262"/>
      <c r="FOR78" s="262"/>
      <c r="FOS78" s="262"/>
      <c r="FOT78" s="262"/>
      <c r="FOU78" s="262"/>
      <c r="FOV78" s="262"/>
      <c r="FOW78" s="262"/>
      <c r="FOX78" s="262"/>
      <c r="FOY78" s="262"/>
      <c r="FOZ78" s="1740"/>
      <c r="FPA78" s="1740"/>
      <c r="FPB78" s="1740"/>
      <c r="FPC78" s="349"/>
      <c r="FPD78" s="262"/>
      <c r="FPE78" s="262"/>
      <c r="FPF78" s="262"/>
      <c r="FPG78" s="350"/>
      <c r="FPH78" s="262"/>
      <c r="FPI78" s="262"/>
      <c r="FPJ78" s="262"/>
      <c r="FPK78" s="262"/>
      <c r="FPL78" s="262"/>
      <c r="FPM78" s="262"/>
      <c r="FPN78" s="262"/>
      <c r="FPO78" s="262"/>
      <c r="FPP78" s="262"/>
      <c r="FPQ78" s="1740"/>
      <c r="FPR78" s="1740"/>
      <c r="FPS78" s="1740"/>
      <c r="FPT78" s="349"/>
      <c r="FPU78" s="262"/>
      <c r="FPV78" s="262"/>
      <c r="FPW78" s="262"/>
      <c r="FPX78" s="350"/>
      <c r="FPY78" s="262"/>
      <c r="FPZ78" s="262"/>
      <c r="FQA78" s="262"/>
      <c r="FQB78" s="262"/>
      <c r="FQC78" s="262"/>
      <c r="FQD78" s="262"/>
      <c r="FQE78" s="262"/>
      <c r="FQF78" s="262"/>
      <c r="FQG78" s="262"/>
      <c r="FQH78" s="1740"/>
      <c r="FQI78" s="1740"/>
      <c r="FQJ78" s="1740"/>
      <c r="FQK78" s="349"/>
      <c r="FQL78" s="262"/>
      <c r="FQM78" s="262"/>
      <c r="FQN78" s="262"/>
      <c r="FQO78" s="350"/>
      <c r="FQP78" s="262"/>
      <c r="FQQ78" s="262"/>
      <c r="FQR78" s="262"/>
      <c r="FQS78" s="262"/>
      <c r="FQT78" s="262"/>
      <c r="FQU78" s="262"/>
      <c r="FQV78" s="262"/>
      <c r="FQW78" s="262"/>
      <c r="FQX78" s="262"/>
      <c r="FQY78" s="1740"/>
      <c r="FQZ78" s="1740"/>
      <c r="FRA78" s="1740"/>
      <c r="FRB78" s="349"/>
      <c r="FRC78" s="262"/>
      <c r="FRD78" s="262"/>
      <c r="FRE78" s="262"/>
      <c r="FRF78" s="350"/>
      <c r="FRG78" s="262"/>
      <c r="FRH78" s="262"/>
      <c r="FRI78" s="262"/>
      <c r="FRJ78" s="262"/>
      <c r="FRK78" s="262"/>
      <c r="FRL78" s="262"/>
      <c r="FRM78" s="262"/>
      <c r="FRN78" s="262"/>
      <c r="FRO78" s="262"/>
      <c r="FRP78" s="1740"/>
      <c r="FRQ78" s="1740"/>
      <c r="FRR78" s="1740"/>
      <c r="FRS78" s="349"/>
      <c r="FRT78" s="262"/>
      <c r="FRU78" s="262"/>
      <c r="FRV78" s="262"/>
      <c r="FRW78" s="350"/>
      <c r="FRX78" s="262"/>
      <c r="FRY78" s="262"/>
      <c r="FRZ78" s="262"/>
      <c r="FSA78" s="262"/>
      <c r="FSB78" s="262"/>
      <c r="FSC78" s="262"/>
      <c r="FSD78" s="262"/>
      <c r="FSE78" s="262"/>
      <c r="FSF78" s="262"/>
      <c r="FSG78" s="1740"/>
      <c r="FSH78" s="1740"/>
      <c r="FSI78" s="1740"/>
      <c r="FSJ78" s="349"/>
      <c r="FSK78" s="262"/>
      <c r="FSL78" s="262"/>
      <c r="FSM78" s="262"/>
      <c r="FSN78" s="350"/>
      <c r="FSO78" s="262"/>
      <c r="FSP78" s="262"/>
      <c r="FSQ78" s="262"/>
      <c r="FSR78" s="262"/>
      <c r="FSS78" s="262"/>
      <c r="FST78" s="262"/>
      <c r="FSU78" s="262"/>
      <c r="FSV78" s="262"/>
      <c r="FSW78" s="262"/>
      <c r="FSX78" s="1740"/>
      <c r="FSY78" s="1740"/>
      <c r="FSZ78" s="1740"/>
      <c r="FTA78" s="349"/>
      <c r="FTB78" s="262"/>
      <c r="FTC78" s="262"/>
      <c r="FTD78" s="262"/>
      <c r="FTE78" s="350"/>
      <c r="FTF78" s="262"/>
      <c r="FTG78" s="262"/>
      <c r="FTH78" s="262"/>
      <c r="FTI78" s="262"/>
      <c r="FTJ78" s="262"/>
      <c r="FTK78" s="262"/>
      <c r="FTL78" s="262"/>
      <c r="FTM78" s="262"/>
      <c r="FTN78" s="262"/>
      <c r="FTO78" s="1740"/>
      <c r="FTP78" s="1740"/>
      <c r="FTQ78" s="1740"/>
      <c r="FTR78" s="349"/>
      <c r="FTS78" s="262"/>
      <c r="FTT78" s="262"/>
      <c r="FTU78" s="262"/>
      <c r="FTV78" s="350"/>
      <c r="FTW78" s="262"/>
      <c r="FTX78" s="262"/>
      <c r="FTY78" s="262"/>
      <c r="FTZ78" s="262"/>
      <c r="FUA78" s="262"/>
      <c r="FUB78" s="262"/>
      <c r="FUC78" s="262"/>
      <c r="FUD78" s="262"/>
      <c r="FUE78" s="262"/>
      <c r="FUF78" s="1740"/>
      <c r="FUG78" s="1740"/>
      <c r="FUH78" s="1740"/>
      <c r="FUI78" s="349"/>
      <c r="FUJ78" s="262"/>
      <c r="FUK78" s="262"/>
      <c r="FUL78" s="262"/>
      <c r="FUM78" s="350"/>
      <c r="FUN78" s="262"/>
      <c r="FUO78" s="262"/>
      <c r="FUP78" s="262"/>
      <c r="FUQ78" s="262"/>
      <c r="FUR78" s="262"/>
      <c r="FUS78" s="262"/>
      <c r="FUT78" s="262"/>
      <c r="FUU78" s="262"/>
      <c r="FUV78" s="262"/>
      <c r="FUW78" s="1740"/>
      <c r="FUX78" s="1740"/>
      <c r="FUY78" s="1740"/>
      <c r="FUZ78" s="349"/>
      <c r="FVA78" s="262"/>
      <c r="FVB78" s="262"/>
      <c r="FVC78" s="262"/>
      <c r="FVD78" s="350"/>
      <c r="FVE78" s="262"/>
      <c r="FVF78" s="262"/>
      <c r="FVG78" s="262"/>
      <c r="FVH78" s="262"/>
      <c r="FVI78" s="262"/>
      <c r="FVJ78" s="262"/>
      <c r="FVK78" s="262"/>
      <c r="FVL78" s="262"/>
      <c r="FVM78" s="262"/>
      <c r="FVN78" s="1740"/>
      <c r="FVO78" s="1740"/>
      <c r="FVP78" s="1740"/>
      <c r="FVQ78" s="349"/>
      <c r="FVR78" s="262"/>
      <c r="FVS78" s="262"/>
      <c r="FVT78" s="262"/>
      <c r="FVU78" s="350"/>
      <c r="FVV78" s="262"/>
      <c r="FVW78" s="262"/>
      <c r="FVX78" s="262"/>
      <c r="FVY78" s="262"/>
      <c r="FVZ78" s="262"/>
      <c r="FWA78" s="262"/>
      <c r="FWB78" s="262"/>
      <c r="FWC78" s="262"/>
      <c r="FWD78" s="262"/>
      <c r="FWE78" s="1740"/>
      <c r="FWF78" s="1740"/>
      <c r="FWG78" s="1740"/>
      <c r="FWH78" s="349"/>
      <c r="FWI78" s="262"/>
      <c r="FWJ78" s="262"/>
      <c r="FWK78" s="262"/>
      <c r="FWL78" s="350"/>
      <c r="FWM78" s="262"/>
      <c r="FWN78" s="262"/>
      <c r="FWO78" s="262"/>
      <c r="FWP78" s="262"/>
      <c r="FWQ78" s="262"/>
      <c r="FWR78" s="262"/>
      <c r="FWS78" s="262"/>
      <c r="FWT78" s="262"/>
      <c r="FWU78" s="262"/>
      <c r="FWV78" s="1740"/>
      <c r="FWW78" s="1740"/>
      <c r="FWX78" s="1740"/>
      <c r="FWY78" s="349"/>
      <c r="FWZ78" s="262"/>
      <c r="FXA78" s="262"/>
      <c r="FXB78" s="262"/>
      <c r="FXC78" s="350"/>
      <c r="FXD78" s="262"/>
      <c r="FXE78" s="262"/>
      <c r="FXF78" s="262"/>
      <c r="FXG78" s="262"/>
      <c r="FXH78" s="262"/>
      <c r="FXI78" s="262"/>
      <c r="FXJ78" s="262"/>
      <c r="FXK78" s="262"/>
      <c r="FXL78" s="262"/>
      <c r="FXM78" s="1740"/>
      <c r="FXN78" s="1740"/>
      <c r="FXO78" s="1740"/>
      <c r="FXP78" s="349"/>
      <c r="FXQ78" s="262"/>
      <c r="FXR78" s="262"/>
      <c r="FXS78" s="262"/>
      <c r="FXT78" s="350"/>
      <c r="FXU78" s="262"/>
      <c r="FXV78" s="262"/>
      <c r="FXW78" s="262"/>
      <c r="FXX78" s="262"/>
      <c r="FXY78" s="262"/>
      <c r="FXZ78" s="262"/>
      <c r="FYA78" s="262"/>
      <c r="FYB78" s="262"/>
      <c r="FYC78" s="262"/>
      <c r="FYD78" s="1740"/>
      <c r="FYE78" s="1740"/>
      <c r="FYF78" s="1740"/>
      <c r="FYG78" s="349"/>
      <c r="FYH78" s="262"/>
      <c r="FYI78" s="262"/>
      <c r="FYJ78" s="262"/>
      <c r="FYK78" s="350"/>
      <c r="FYL78" s="262"/>
      <c r="FYM78" s="262"/>
      <c r="FYN78" s="262"/>
      <c r="FYO78" s="262"/>
      <c r="FYP78" s="262"/>
      <c r="FYQ78" s="262"/>
      <c r="FYR78" s="262"/>
      <c r="FYS78" s="262"/>
      <c r="FYT78" s="262"/>
      <c r="FYU78" s="1740"/>
      <c r="FYV78" s="1740"/>
      <c r="FYW78" s="1740"/>
      <c r="FYX78" s="349"/>
      <c r="FYY78" s="262"/>
      <c r="FYZ78" s="262"/>
      <c r="FZA78" s="262"/>
      <c r="FZB78" s="350"/>
      <c r="FZC78" s="262"/>
      <c r="FZD78" s="262"/>
      <c r="FZE78" s="262"/>
      <c r="FZF78" s="262"/>
      <c r="FZG78" s="262"/>
      <c r="FZH78" s="262"/>
      <c r="FZI78" s="262"/>
      <c r="FZJ78" s="262"/>
      <c r="FZK78" s="262"/>
      <c r="FZL78" s="1740"/>
      <c r="FZM78" s="1740"/>
      <c r="FZN78" s="1740"/>
      <c r="FZO78" s="349"/>
      <c r="FZP78" s="262"/>
      <c r="FZQ78" s="262"/>
      <c r="FZR78" s="262"/>
      <c r="FZS78" s="350"/>
      <c r="FZT78" s="262"/>
      <c r="FZU78" s="262"/>
      <c r="FZV78" s="262"/>
      <c r="FZW78" s="262"/>
      <c r="FZX78" s="262"/>
      <c r="FZY78" s="262"/>
      <c r="FZZ78" s="262"/>
      <c r="GAA78" s="262"/>
      <c r="GAB78" s="262"/>
      <c r="GAC78" s="1740"/>
      <c r="GAD78" s="1740"/>
      <c r="GAE78" s="1740"/>
      <c r="GAF78" s="349"/>
      <c r="GAG78" s="262"/>
      <c r="GAH78" s="262"/>
      <c r="GAI78" s="262"/>
      <c r="GAJ78" s="350"/>
      <c r="GAK78" s="262"/>
      <c r="GAL78" s="262"/>
      <c r="GAM78" s="262"/>
      <c r="GAN78" s="262"/>
      <c r="GAO78" s="262"/>
      <c r="GAP78" s="262"/>
      <c r="GAQ78" s="262"/>
      <c r="GAR78" s="262"/>
      <c r="GAS78" s="262"/>
      <c r="GAT78" s="1740"/>
      <c r="GAU78" s="1740"/>
      <c r="GAV78" s="1740"/>
      <c r="GAW78" s="349"/>
      <c r="GAX78" s="262"/>
      <c r="GAY78" s="262"/>
      <c r="GAZ78" s="262"/>
      <c r="GBA78" s="350"/>
      <c r="GBB78" s="262"/>
      <c r="GBC78" s="262"/>
      <c r="GBD78" s="262"/>
      <c r="GBE78" s="262"/>
      <c r="GBF78" s="262"/>
      <c r="GBG78" s="262"/>
      <c r="GBH78" s="262"/>
      <c r="GBI78" s="262"/>
      <c r="GBJ78" s="262"/>
      <c r="GBK78" s="1740"/>
      <c r="GBL78" s="1740"/>
      <c r="GBM78" s="1740"/>
      <c r="GBN78" s="349"/>
      <c r="GBO78" s="262"/>
      <c r="GBP78" s="262"/>
      <c r="GBQ78" s="262"/>
      <c r="GBR78" s="350"/>
      <c r="GBS78" s="262"/>
      <c r="GBT78" s="262"/>
      <c r="GBU78" s="262"/>
      <c r="GBV78" s="262"/>
      <c r="GBW78" s="262"/>
      <c r="GBX78" s="262"/>
      <c r="GBY78" s="262"/>
      <c r="GBZ78" s="262"/>
      <c r="GCA78" s="262"/>
      <c r="GCB78" s="1740"/>
      <c r="GCC78" s="1740"/>
      <c r="GCD78" s="1740"/>
      <c r="GCE78" s="349"/>
      <c r="GCF78" s="262"/>
      <c r="GCG78" s="262"/>
      <c r="GCH78" s="262"/>
      <c r="GCI78" s="350"/>
      <c r="GCJ78" s="262"/>
      <c r="GCK78" s="262"/>
      <c r="GCL78" s="262"/>
      <c r="GCM78" s="262"/>
      <c r="GCN78" s="262"/>
      <c r="GCO78" s="262"/>
      <c r="GCP78" s="262"/>
      <c r="GCQ78" s="262"/>
      <c r="GCR78" s="262"/>
      <c r="GCS78" s="1740"/>
      <c r="GCT78" s="1740"/>
      <c r="GCU78" s="1740"/>
      <c r="GCV78" s="349"/>
      <c r="GCW78" s="262"/>
      <c r="GCX78" s="262"/>
      <c r="GCY78" s="262"/>
      <c r="GCZ78" s="350"/>
      <c r="GDA78" s="262"/>
      <c r="GDB78" s="262"/>
      <c r="GDC78" s="262"/>
      <c r="GDD78" s="262"/>
      <c r="GDE78" s="262"/>
      <c r="GDF78" s="262"/>
      <c r="GDG78" s="262"/>
      <c r="GDH78" s="262"/>
      <c r="GDI78" s="262"/>
      <c r="GDJ78" s="1740"/>
      <c r="GDK78" s="1740"/>
      <c r="GDL78" s="1740"/>
      <c r="GDM78" s="349"/>
      <c r="GDN78" s="262"/>
      <c r="GDO78" s="262"/>
      <c r="GDP78" s="262"/>
      <c r="GDQ78" s="350"/>
      <c r="GDR78" s="262"/>
      <c r="GDS78" s="262"/>
      <c r="GDT78" s="262"/>
      <c r="GDU78" s="262"/>
      <c r="GDV78" s="262"/>
      <c r="GDW78" s="262"/>
      <c r="GDX78" s="262"/>
      <c r="GDY78" s="262"/>
      <c r="GDZ78" s="262"/>
      <c r="GEA78" s="1740"/>
      <c r="GEB78" s="1740"/>
      <c r="GEC78" s="1740"/>
      <c r="GED78" s="349"/>
      <c r="GEE78" s="262"/>
      <c r="GEF78" s="262"/>
      <c r="GEG78" s="262"/>
      <c r="GEH78" s="350"/>
      <c r="GEI78" s="262"/>
      <c r="GEJ78" s="262"/>
      <c r="GEK78" s="262"/>
      <c r="GEL78" s="262"/>
      <c r="GEM78" s="262"/>
      <c r="GEN78" s="262"/>
      <c r="GEO78" s="262"/>
      <c r="GEP78" s="262"/>
      <c r="GEQ78" s="262"/>
      <c r="GER78" s="1740"/>
      <c r="GES78" s="1740"/>
      <c r="GET78" s="1740"/>
      <c r="GEU78" s="349"/>
      <c r="GEV78" s="262"/>
      <c r="GEW78" s="262"/>
      <c r="GEX78" s="262"/>
      <c r="GEY78" s="350"/>
      <c r="GEZ78" s="262"/>
      <c r="GFA78" s="262"/>
      <c r="GFB78" s="262"/>
      <c r="GFC78" s="262"/>
      <c r="GFD78" s="262"/>
      <c r="GFE78" s="262"/>
      <c r="GFF78" s="262"/>
      <c r="GFG78" s="262"/>
      <c r="GFH78" s="262"/>
      <c r="GFI78" s="1740"/>
      <c r="GFJ78" s="1740"/>
      <c r="GFK78" s="1740"/>
      <c r="GFL78" s="349"/>
      <c r="GFM78" s="262"/>
      <c r="GFN78" s="262"/>
      <c r="GFO78" s="262"/>
      <c r="GFP78" s="350"/>
      <c r="GFQ78" s="262"/>
      <c r="GFR78" s="262"/>
      <c r="GFS78" s="262"/>
      <c r="GFT78" s="262"/>
      <c r="GFU78" s="262"/>
      <c r="GFV78" s="262"/>
      <c r="GFW78" s="262"/>
      <c r="GFX78" s="262"/>
      <c r="GFY78" s="262"/>
      <c r="GFZ78" s="1740"/>
      <c r="GGA78" s="1740"/>
      <c r="GGB78" s="1740"/>
      <c r="GGC78" s="349"/>
      <c r="GGD78" s="262"/>
      <c r="GGE78" s="262"/>
      <c r="GGF78" s="262"/>
      <c r="GGG78" s="350"/>
      <c r="GGH78" s="262"/>
      <c r="GGI78" s="262"/>
      <c r="GGJ78" s="262"/>
      <c r="GGK78" s="262"/>
      <c r="GGL78" s="262"/>
      <c r="GGM78" s="262"/>
      <c r="GGN78" s="262"/>
      <c r="GGO78" s="262"/>
      <c r="GGP78" s="262"/>
      <c r="GGQ78" s="1740"/>
      <c r="GGR78" s="1740"/>
      <c r="GGS78" s="1740"/>
      <c r="GGT78" s="349"/>
      <c r="GGU78" s="262"/>
      <c r="GGV78" s="262"/>
      <c r="GGW78" s="262"/>
      <c r="GGX78" s="350"/>
      <c r="GGY78" s="262"/>
      <c r="GGZ78" s="262"/>
      <c r="GHA78" s="262"/>
      <c r="GHB78" s="262"/>
      <c r="GHC78" s="262"/>
      <c r="GHD78" s="262"/>
      <c r="GHE78" s="262"/>
      <c r="GHF78" s="262"/>
      <c r="GHG78" s="262"/>
      <c r="GHH78" s="1740"/>
      <c r="GHI78" s="1740"/>
      <c r="GHJ78" s="1740"/>
      <c r="GHK78" s="349"/>
      <c r="GHL78" s="262"/>
      <c r="GHM78" s="262"/>
      <c r="GHN78" s="262"/>
      <c r="GHO78" s="350"/>
      <c r="GHP78" s="262"/>
      <c r="GHQ78" s="262"/>
      <c r="GHR78" s="262"/>
      <c r="GHS78" s="262"/>
      <c r="GHT78" s="262"/>
      <c r="GHU78" s="262"/>
      <c r="GHV78" s="262"/>
      <c r="GHW78" s="262"/>
      <c r="GHX78" s="262"/>
      <c r="GHY78" s="1740"/>
      <c r="GHZ78" s="1740"/>
      <c r="GIA78" s="1740"/>
      <c r="GIB78" s="349"/>
      <c r="GIC78" s="262"/>
      <c r="GID78" s="262"/>
      <c r="GIE78" s="262"/>
      <c r="GIF78" s="350"/>
      <c r="GIG78" s="262"/>
      <c r="GIH78" s="262"/>
      <c r="GII78" s="262"/>
      <c r="GIJ78" s="262"/>
      <c r="GIK78" s="262"/>
      <c r="GIL78" s="262"/>
      <c r="GIM78" s="262"/>
      <c r="GIN78" s="262"/>
      <c r="GIO78" s="262"/>
      <c r="GIP78" s="1740"/>
      <c r="GIQ78" s="1740"/>
      <c r="GIR78" s="1740"/>
      <c r="GIS78" s="349"/>
      <c r="GIT78" s="262"/>
      <c r="GIU78" s="262"/>
      <c r="GIV78" s="262"/>
      <c r="GIW78" s="350"/>
      <c r="GIX78" s="262"/>
      <c r="GIY78" s="262"/>
      <c r="GIZ78" s="262"/>
      <c r="GJA78" s="262"/>
      <c r="GJB78" s="262"/>
      <c r="GJC78" s="262"/>
      <c r="GJD78" s="262"/>
      <c r="GJE78" s="262"/>
      <c r="GJF78" s="262"/>
      <c r="GJG78" s="1740"/>
      <c r="GJH78" s="1740"/>
      <c r="GJI78" s="1740"/>
      <c r="GJJ78" s="349"/>
      <c r="GJK78" s="262"/>
      <c r="GJL78" s="262"/>
      <c r="GJM78" s="262"/>
      <c r="GJN78" s="350"/>
      <c r="GJO78" s="262"/>
      <c r="GJP78" s="262"/>
      <c r="GJQ78" s="262"/>
      <c r="GJR78" s="262"/>
      <c r="GJS78" s="262"/>
      <c r="GJT78" s="262"/>
      <c r="GJU78" s="262"/>
      <c r="GJV78" s="262"/>
      <c r="GJW78" s="262"/>
      <c r="GJX78" s="1740"/>
      <c r="GJY78" s="1740"/>
      <c r="GJZ78" s="1740"/>
      <c r="GKA78" s="349"/>
      <c r="GKB78" s="262"/>
      <c r="GKC78" s="262"/>
      <c r="GKD78" s="262"/>
      <c r="GKE78" s="350"/>
      <c r="GKF78" s="262"/>
      <c r="GKG78" s="262"/>
      <c r="GKH78" s="262"/>
      <c r="GKI78" s="262"/>
      <c r="GKJ78" s="262"/>
      <c r="GKK78" s="262"/>
      <c r="GKL78" s="262"/>
      <c r="GKM78" s="262"/>
      <c r="GKN78" s="262"/>
      <c r="GKO78" s="1740"/>
      <c r="GKP78" s="1740"/>
      <c r="GKQ78" s="1740"/>
      <c r="GKR78" s="349"/>
      <c r="GKS78" s="262"/>
      <c r="GKT78" s="262"/>
      <c r="GKU78" s="262"/>
      <c r="GKV78" s="350"/>
      <c r="GKW78" s="262"/>
      <c r="GKX78" s="262"/>
      <c r="GKY78" s="262"/>
      <c r="GKZ78" s="262"/>
      <c r="GLA78" s="262"/>
      <c r="GLB78" s="262"/>
      <c r="GLC78" s="262"/>
      <c r="GLD78" s="262"/>
      <c r="GLE78" s="262"/>
      <c r="GLF78" s="1740"/>
      <c r="GLG78" s="1740"/>
      <c r="GLH78" s="1740"/>
      <c r="GLI78" s="349"/>
      <c r="GLJ78" s="262"/>
      <c r="GLK78" s="262"/>
      <c r="GLL78" s="262"/>
      <c r="GLM78" s="350"/>
      <c r="GLN78" s="262"/>
      <c r="GLO78" s="262"/>
      <c r="GLP78" s="262"/>
      <c r="GLQ78" s="262"/>
      <c r="GLR78" s="262"/>
      <c r="GLS78" s="262"/>
      <c r="GLT78" s="262"/>
      <c r="GLU78" s="262"/>
      <c r="GLV78" s="262"/>
      <c r="GLW78" s="1740"/>
      <c r="GLX78" s="1740"/>
      <c r="GLY78" s="1740"/>
      <c r="GLZ78" s="349"/>
      <c r="GMA78" s="262"/>
      <c r="GMB78" s="262"/>
      <c r="GMC78" s="262"/>
      <c r="GMD78" s="350"/>
      <c r="GME78" s="262"/>
      <c r="GMF78" s="262"/>
      <c r="GMG78" s="262"/>
      <c r="GMH78" s="262"/>
      <c r="GMI78" s="262"/>
      <c r="GMJ78" s="262"/>
      <c r="GMK78" s="262"/>
      <c r="GML78" s="262"/>
      <c r="GMM78" s="262"/>
      <c r="GMN78" s="1740"/>
      <c r="GMO78" s="1740"/>
      <c r="GMP78" s="1740"/>
      <c r="GMQ78" s="349"/>
      <c r="GMR78" s="262"/>
      <c r="GMS78" s="262"/>
      <c r="GMT78" s="262"/>
      <c r="GMU78" s="350"/>
      <c r="GMV78" s="262"/>
      <c r="GMW78" s="262"/>
      <c r="GMX78" s="262"/>
      <c r="GMY78" s="262"/>
      <c r="GMZ78" s="262"/>
      <c r="GNA78" s="262"/>
      <c r="GNB78" s="262"/>
      <c r="GNC78" s="262"/>
      <c r="GND78" s="262"/>
      <c r="GNE78" s="1740"/>
      <c r="GNF78" s="1740"/>
      <c r="GNG78" s="1740"/>
      <c r="GNH78" s="349"/>
      <c r="GNI78" s="262"/>
      <c r="GNJ78" s="262"/>
      <c r="GNK78" s="262"/>
      <c r="GNL78" s="350"/>
      <c r="GNM78" s="262"/>
      <c r="GNN78" s="262"/>
      <c r="GNO78" s="262"/>
      <c r="GNP78" s="262"/>
      <c r="GNQ78" s="262"/>
      <c r="GNR78" s="262"/>
      <c r="GNS78" s="262"/>
      <c r="GNT78" s="262"/>
      <c r="GNU78" s="262"/>
      <c r="GNV78" s="1740"/>
      <c r="GNW78" s="1740"/>
      <c r="GNX78" s="1740"/>
      <c r="GNY78" s="349"/>
      <c r="GNZ78" s="262"/>
      <c r="GOA78" s="262"/>
      <c r="GOB78" s="262"/>
      <c r="GOC78" s="350"/>
      <c r="GOD78" s="262"/>
      <c r="GOE78" s="262"/>
      <c r="GOF78" s="262"/>
      <c r="GOG78" s="262"/>
      <c r="GOH78" s="262"/>
      <c r="GOI78" s="262"/>
      <c r="GOJ78" s="262"/>
      <c r="GOK78" s="262"/>
      <c r="GOL78" s="262"/>
      <c r="GOM78" s="1740"/>
      <c r="GON78" s="1740"/>
      <c r="GOO78" s="1740"/>
      <c r="GOP78" s="349"/>
      <c r="GOQ78" s="262"/>
      <c r="GOR78" s="262"/>
      <c r="GOS78" s="262"/>
      <c r="GOT78" s="350"/>
      <c r="GOU78" s="262"/>
      <c r="GOV78" s="262"/>
      <c r="GOW78" s="262"/>
      <c r="GOX78" s="262"/>
      <c r="GOY78" s="262"/>
      <c r="GOZ78" s="262"/>
      <c r="GPA78" s="262"/>
      <c r="GPB78" s="262"/>
      <c r="GPC78" s="262"/>
      <c r="GPD78" s="1740"/>
      <c r="GPE78" s="1740"/>
      <c r="GPF78" s="1740"/>
      <c r="GPG78" s="349"/>
      <c r="GPH78" s="262"/>
      <c r="GPI78" s="262"/>
      <c r="GPJ78" s="262"/>
      <c r="GPK78" s="350"/>
      <c r="GPL78" s="262"/>
      <c r="GPM78" s="262"/>
      <c r="GPN78" s="262"/>
      <c r="GPO78" s="262"/>
      <c r="GPP78" s="262"/>
      <c r="GPQ78" s="262"/>
      <c r="GPR78" s="262"/>
      <c r="GPS78" s="262"/>
      <c r="GPT78" s="262"/>
      <c r="GPU78" s="1740"/>
      <c r="GPV78" s="1740"/>
      <c r="GPW78" s="1740"/>
      <c r="GPX78" s="349"/>
      <c r="GPY78" s="262"/>
      <c r="GPZ78" s="262"/>
      <c r="GQA78" s="262"/>
      <c r="GQB78" s="350"/>
      <c r="GQC78" s="262"/>
      <c r="GQD78" s="262"/>
      <c r="GQE78" s="262"/>
      <c r="GQF78" s="262"/>
      <c r="GQG78" s="262"/>
      <c r="GQH78" s="262"/>
      <c r="GQI78" s="262"/>
      <c r="GQJ78" s="262"/>
      <c r="GQK78" s="262"/>
      <c r="GQL78" s="1740"/>
      <c r="GQM78" s="1740"/>
      <c r="GQN78" s="1740"/>
      <c r="GQO78" s="349"/>
      <c r="GQP78" s="262"/>
      <c r="GQQ78" s="262"/>
      <c r="GQR78" s="262"/>
      <c r="GQS78" s="350"/>
      <c r="GQT78" s="262"/>
      <c r="GQU78" s="262"/>
      <c r="GQV78" s="262"/>
      <c r="GQW78" s="262"/>
      <c r="GQX78" s="262"/>
      <c r="GQY78" s="262"/>
      <c r="GQZ78" s="262"/>
      <c r="GRA78" s="262"/>
      <c r="GRB78" s="262"/>
      <c r="GRC78" s="1740"/>
      <c r="GRD78" s="1740"/>
      <c r="GRE78" s="1740"/>
      <c r="GRF78" s="349"/>
      <c r="GRG78" s="262"/>
      <c r="GRH78" s="262"/>
      <c r="GRI78" s="262"/>
      <c r="GRJ78" s="350"/>
      <c r="GRK78" s="262"/>
      <c r="GRL78" s="262"/>
      <c r="GRM78" s="262"/>
      <c r="GRN78" s="262"/>
      <c r="GRO78" s="262"/>
      <c r="GRP78" s="262"/>
      <c r="GRQ78" s="262"/>
      <c r="GRR78" s="262"/>
      <c r="GRS78" s="262"/>
      <c r="GRT78" s="1740"/>
      <c r="GRU78" s="1740"/>
      <c r="GRV78" s="1740"/>
      <c r="GRW78" s="349"/>
      <c r="GRX78" s="262"/>
      <c r="GRY78" s="262"/>
      <c r="GRZ78" s="262"/>
      <c r="GSA78" s="350"/>
      <c r="GSB78" s="262"/>
      <c r="GSC78" s="262"/>
      <c r="GSD78" s="262"/>
      <c r="GSE78" s="262"/>
      <c r="GSF78" s="262"/>
      <c r="GSG78" s="262"/>
      <c r="GSH78" s="262"/>
      <c r="GSI78" s="262"/>
      <c r="GSJ78" s="262"/>
      <c r="GSK78" s="1740"/>
      <c r="GSL78" s="1740"/>
      <c r="GSM78" s="1740"/>
      <c r="GSN78" s="349"/>
      <c r="GSO78" s="262"/>
      <c r="GSP78" s="262"/>
      <c r="GSQ78" s="262"/>
      <c r="GSR78" s="350"/>
      <c r="GSS78" s="262"/>
      <c r="GST78" s="262"/>
      <c r="GSU78" s="262"/>
      <c r="GSV78" s="262"/>
      <c r="GSW78" s="262"/>
      <c r="GSX78" s="262"/>
      <c r="GSY78" s="262"/>
      <c r="GSZ78" s="262"/>
      <c r="GTA78" s="262"/>
      <c r="GTB78" s="1740"/>
      <c r="GTC78" s="1740"/>
      <c r="GTD78" s="1740"/>
      <c r="GTE78" s="349"/>
      <c r="GTF78" s="262"/>
      <c r="GTG78" s="262"/>
      <c r="GTH78" s="262"/>
      <c r="GTI78" s="350"/>
      <c r="GTJ78" s="262"/>
      <c r="GTK78" s="262"/>
      <c r="GTL78" s="262"/>
      <c r="GTM78" s="262"/>
      <c r="GTN78" s="262"/>
      <c r="GTO78" s="262"/>
      <c r="GTP78" s="262"/>
      <c r="GTQ78" s="262"/>
      <c r="GTR78" s="262"/>
      <c r="GTS78" s="1740"/>
      <c r="GTT78" s="1740"/>
      <c r="GTU78" s="1740"/>
      <c r="GTV78" s="349"/>
      <c r="GTW78" s="262"/>
      <c r="GTX78" s="262"/>
      <c r="GTY78" s="262"/>
      <c r="GTZ78" s="350"/>
      <c r="GUA78" s="262"/>
      <c r="GUB78" s="262"/>
      <c r="GUC78" s="262"/>
      <c r="GUD78" s="262"/>
      <c r="GUE78" s="262"/>
      <c r="GUF78" s="262"/>
      <c r="GUG78" s="262"/>
      <c r="GUH78" s="262"/>
      <c r="GUI78" s="262"/>
      <c r="GUJ78" s="1740"/>
      <c r="GUK78" s="1740"/>
      <c r="GUL78" s="1740"/>
      <c r="GUM78" s="349"/>
      <c r="GUN78" s="262"/>
      <c r="GUO78" s="262"/>
      <c r="GUP78" s="262"/>
      <c r="GUQ78" s="350"/>
      <c r="GUR78" s="262"/>
      <c r="GUS78" s="262"/>
      <c r="GUT78" s="262"/>
      <c r="GUU78" s="262"/>
      <c r="GUV78" s="262"/>
      <c r="GUW78" s="262"/>
      <c r="GUX78" s="262"/>
      <c r="GUY78" s="262"/>
      <c r="GUZ78" s="262"/>
      <c r="GVA78" s="1740"/>
      <c r="GVB78" s="1740"/>
      <c r="GVC78" s="1740"/>
      <c r="GVD78" s="349"/>
      <c r="GVE78" s="262"/>
      <c r="GVF78" s="262"/>
      <c r="GVG78" s="262"/>
      <c r="GVH78" s="350"/>
      <c r="GVI78" s="262"/>
      <c r="GVJ78" s="262"/>
      <c r="GVK78" s="262"/>
      <c r="GVL78" s="262"/>
      <c r="GVM78" s="262"/>
      <c r="GVN78" s="262"/>
      <c r="GVO78" s="262"/>
      <c r="GVP78" s="262"/>
      <c r="GVQ78" s="262"/>
      <c r="GVR78" s="1740"/>
      <c r="GVS78" s="1740"/>
      <c r="GVT78" s="1740"/>
      <c r="GVU78" s="349"/>
      <c r="GVV78" s="262"/>
      <c r="GVW78" s="262"/>
      <c r="GVX78" s="262"/>
      <c r="GVY78" s="350"/>
      <c r="GVZ78" s="262"/>
      <c r="GWA78" s="262"/>
      <c r="GWB78" s="262"/>
      <c r="GWC78" s="262"/>
      <c r="GWD78" s="262"/>
      <c r="GWE78" s="262"/>
      <c r="GWF78" s="262"/>
      <c r="GWG78" s="262"/>
      <c r="GWH78" s="262"/>
      <c r="GWI78" s="1740"/>
      <c r="GWJ78" s="1740"/>
      <c r="GWK78" s="1740"/>
      <c r="GWL78" s="349"/>
      <c r="GWM78" s="262"/>
      <c r="GWN78" s="262"/>
      <c r="GWO78" s="262"/>
      <c r="GWP78" s="350"/>
      <c r="GWQ78" s="262"/>
      <c r="GWR78" s="262"/>
      <c r="GWS78" s="262"/>
      <c r="GWT78" s="262"/>
      <c r="GWU78" s="262"/>
      <c r="GWV78" s="262"/>
      <c r="GWW78" s="262"/>
      <c r="GWX78" s="262"/>
      <c r="GWY78" s="262"/>
      <c r="GWZ78" s="1740"/>
      <c r="GXA78" s="1740"/>
      <c r="GXB78" s="1740"/>
      <c r="GXC78" s="349"/>
      <c r="GXD78" s="262"/>
      <c r="GXE78" s="262"/>
      <c r="GXF78" s="262"/>
      <c r="GXG78" s="350"/>
      <c r="GXH78" s="262"/>
      <c r="GXI78" s="262"/>
      <c r="GXJ78" s="262"/>
      <c r="GXK78" s="262"/>
      <c r="GXL78" s="262"/>
      <c r="GXM78" s="262"/>
      <c r="GXN78" s="262"/>
      <c r="GXO78" s="262"/>
      <c r="GXP78" s="262"/>
      <c r="GXQ78" s="1740"/>
      <c r="GXR78" s="1740"/>
      <c r="GXS78" s="1740"/>
      <c r="GXT78" s="349"/>
      <c r="GXU78" s="262"/>
      <c r="GXV78" s="262"/>
      <c r="GXW78" s="262"/>
      <c r="GXX78" s="350"/>
      <c r="GXY78" s="262"/>
      <c r="GXZ78" s="262"/>
      <c r="GYA78" s="262"/>
      <c r="GYB78" s="262"/>
      <c r="GYC78" s="262"/>
      <c r="GYD78" s="262"/>
      <c r="GYE78" s="262"/>
      <c r="GYF78" s="262"/>
      <c r="GYG78" s="262"/>
      <c r="GYH78" s="1740"/>
      <c r="GYI78" s="1740"/>
      <c r="GYJ78" s="1740"/>
      <c r="GYK78" s="349"/>
      <c r="GYL78" s="262"/>
      <c r="GYM78" s="262"/>
      <c r="GYN78" s="262"/>
      <c r="GYO78" s="350"/>
      <c r="GYP78" s="262"/>
      <c r="GYQ78" s="262"/>
      <c r="GYR78" s="262"/>
      <c r="GYS78" s="262"/>
      <c r="GYT78" s="262"/>
      <c r="GYU78" s="262"/>
      <c r="GYV78" s="262"/>
      <c r="GYW78" s="262"/>
      <c r="GYX78" s="262"/>
      <c r="GYY78" s="1740"/>
      <c r="GYZ78" s="1740"/>
      <c r="GZA78" s="1740"/>
      <c r="GZB78" s="349"/>
      <c r="GZC78" s="262"/>
      <c r="GZD78" s="262"/>
      <c r="GZE78" s="262"/>
      <c r="GZF78" s="350"/>
      <c r="GZG78" s="262"/>
      <c r="GZH78" s="262"/>
      <c r="GZI78" s="262"/>
      <c r="GZJ78" s="262"/>
      <c r="GZK78" s="262"/>
      <c r="GZL78" s="262"/>
      <c r="GZM78" s="262"/>
      <c r="GZN78" s="262"/>
      <c r="GZO78" s="262"/>
      <c r="GZP78" s="1740"/>
      <c r="GZQ78" s="1740"/>
      <c r="GZR78" s="1740"/>
      <c r="GZS78" s="349"/>
      <c r="GZT78" s="262"/>
      <c r="GZU78" s="262"/>
      <c r="GZV78" s="262"/>
      <c r="GZW78" s="350"/>
      <c r="GZX78" s="262"/>
      <c r="GZY78" s="262"/>
      <c r="GZZ78" s="262"/>
      <c r="HAA78" s="262"/>
      <c r="HAB78" s="262"/>
      <c r="HAC78" s="262"/>
      <c r="HAD78" s="262"/>
      <c r="HAE78" s="262"/>
      <c r="HAF78" s="262"/>
      <c r="HAG78" s="1740"/>
      <c r="HAH78" s="1740"/>
      <c r="HAI78" s="1740"/>
      <c r="HAJ78" s="349"/>
      <c r="HAK78" s="262"/>
      <c r="HAL78" s="262"/>
      <c r="HAM78" s="262"/>
      <c r="HAN78" s="350"/>
      <c r="HAO78" s="262"/>
      <c r="HAP78" s="262"/>
      <c r="HAQ78" s="262"/>
      <c r="HAR78" s="262"/>
      <c r="HAS78" s="262"/>
      <c r="HAT78" s="262"/>
      <c r="HAU78" s="262"/>
      <c r="HAV78" s="262"/>
      <c r="HAW78" s="262"/>
      <c r="HAX78" s="1740"/>
      <c r="HAY78" s="1740"/>
      <c r="HAZ78" s="1740"/>
      <c r="HBA78" s="349"/>
      <c r="HBB78" s="262"/>
      <c r="HBC78" s="262"/>
      <c r="HBD78" s="262"/>
      <c r="HBE78" s="350"/>
      <c r="HBF78" s="262"/>
      <c r="HBG78" s="262"/>
      <c r="HBH78" s="262"/>
      <c r="HBI78" s="262"/>
      <c r="HBJ78" s="262"/>
      <c r="HBK78" s="262"/>
      <c r="HBL78" s="262"/>
      <c r="HBM78" s="262"/>
      <c r="HBN78" s="262"/>
      <c r="HBO78" s="1740"/>
      <c r="HBP78" s="1740"/>
      <c r="HBQ78" s="1740"/>
      <c r="HBR78" s="349"/>
      <c r="HBS78" s="262"/>
      <c r="HBT78" s="262"/>
      <c r="HBU78" s="262"/>
      <c r="HBV78" s="350"/>
      <c r="HBW78" s="262"/>
      <c r="HBX78" s="262"/>
      <c r="HBY78" s="262"/>
      <c r="HBZ78" s="262"/>
      <c r="HCA78" s="262"/>
      <c r="HCB78" s="262"/>
      <c r="HCC78" s="262"/>
      <c r="HCD78" s="262"/>
      <c r="HCE78" s="262"/>
      <c r="HCF78" s="1740"/>
      <c r="HCG78" s="1740"/>
      <c r="HCH78" s="1740"/>
      <c r="HCI78" s="349"/>
      <c r="HCJ78" s="262"/>
      <c r="HCK78" s="262"/>
      <c r="HCL78" s="262"/>
      <c r="HCM78" s="350"/>
      <c r="HCN78" s="262"/>
      <c r="HCO78" s="262"/>
      <c r="HCP78" s="262"/>
      <c r="HCQ78" s="262"/>
      <c r="HCR78" s="262"/>
      <c r="HCS78" s="262"/>
      <c r="HCT78" s="262"/>
      <c r="HCU78" s="262"/>
      <c r="HCV78" s="262"/>
      <c r="HCW78" s="1740"/>
      <c r="HCX78" s="1740"/>
      <c r="HCY78" s="1740"/>
      <c r="HCZ78" s="349"/>
      <c r="HDA78" s="262"/>
      <c r="HDB78" s="262"/>
      <c r="HDC78" s="262"/>
      <c r="HDD78" s="350"/>
      <c r="HDE78" s="262"/>
      <c r="HDF78" s="262"/>
      <c r="HDG78" s="262"/>
      <c r="HDH78" s="262"/>
      <c r="HDI78" s="262"/>
      <c r="HDJ78" s="262"/>
      <c r="HDK78" s="262"/>
      <c r="HDL78" s="262"/>
      <c r="HDM78" s="262"/>
      <c r="HDN78" s="1740"/>
      <c r="HDO78" s="1740"/>
      <c r="HDP78" s="1740"/>
      <c r="HDQ78" s="349"/>
      <c r="HDR78" s="262"/>
      <c r="HDS78" s="262"/>
      <c r="HDT78" s="262"/>
      <c r="HDU78" s="350"/>
      <c r="HDV78" s="262"/>
      <c r="HDW78" s="262"/>
      <c r="HDX78" s="262"/>
      <c r="HDY78" s="262"/>
      <c r="HDZ78" s="262"/>
      <c r="HEA78" s="262"/>
      <c r="HEB78" s="262"/>
      <c r="HEC78" s="262"/>
      <c r="HED78" s="262"/>
      <c r="HEE78" s="1740"/>
      <c r="HEF78" s="1740"/>
      <c r="HEG78" s="1740"/>
      <c r="HEH78" s="349"/>
      <c r="HEI78" s="262"/>
      <c r="HEJ78" s="262"/>
      <c r="HEK78" s="262"/>
      <c r="HEL78" s="350"/>
      <c r="HEM78" s="262"/>
      <c r="HEN78" s="262"/>
      <c r="HEO78" s="262"/>
      <c r="HEP78" s="262"/>
      <c r="HEQ78" s="262"/>
      <c r="HER78" s="262"/>
      <c r="HES78" s="262"/>
      <c r="HET78" s="262"/>
      <c r="HEU78" s="262"/>
      <c r="HEV78" s="1740"/>
      <c r="HEW78" s="1740"/>
      <c r="HEX78" s="1740"/>
      <c r="HEY78" s="349"/>
      <c r="HEZ78" s="262"/>
      <c r="HFA78" s="262"/>
      <c r="HFB78" s="262"/>
      <c r="HFC78" s="350"/>
      <c r="HFD78" s="262"/>
      <c r="HFE78" s="262"/>
      <c r="HFF78" s="262"/>
      <c r="HFG78" s="262"/>
      <c r="HFH78" s="262"/>
      <c r="HFI78" s="262"/>
      <c r="HFJ78" s="262"/>
      <c r="HFK78" s="262"/>
      <c r="HFL78" s="262"/>
      <c r="HFM78" s="1740"/>
      <c r="HFN78" s="1740"/>
      <c r="HFO78" s="1740"/>
      <c r="HFP78" s="349"/>
      <c r="HFQ78" s="262"/>
      <c r="HFR78" s="262"/>
      <c r="HFS78" s="262"/>
      <c r="HFT78" s="350"/>
      <c r="HFU78" s="262"/>
      <c r="HFV78" s="262"/>
      <c r="HFW78" s="262"/>
      <c r="HFX78" s="262"/>
      <c r="HFY78" s="262"/>
      <c r="HFZ78" s="262"/>
      <c r="HGA78" s="262"/>
      <c r="HGB78" s="262"/>
      <c r="HGC78" s="262"/>
      <c r="HGD78" s="1740"/>
      <c r="HGE78" s="1740"/>
      <c r="HGF78" s="1740"/>
      <c r="HGG78" s="349"/>
      <c r="HGH78" s="262"/>
      <c r="HGI78" s="262"/>
      <c r="HGJ78" s="262"/>
      <c r="HGK78" s="350"/>
      <c r="HGL78" s="262"/>
      <c r="HGM78" s="262"/>
      <c r="HGN78" s="262"/>
      <c r="HGO78" s="262"/>
      <c r="HGP78" s="262"/>
      <c r="HGQ78" s="262"/>
      <c r="HGR78" s="262"/>
      <c r="HGS78" s="262"/>
      <c r="HGT78" s="262"/>
      <c r="HGU78" s="1740"/>
      <c r="HGV78" s="1740"/>
      <c r="HGW78" s="1740"/>
      <c r="HGX78" s="349"/>
      <c r="HGY78" s="262"/>
      <c r="HGZ78" s="262"/>
      <c r="HHA78" s="262"/>
      <c r="HHB78" s="350"/>
      <c r="HHC78" s="262"/>
      <c r="HHD78" s="262"/>
      <c r="HHE78" s="262"/>
      <c r="HHF78" s="262"/>
      <c r="HHG78" s="262"/>
      <c r="HHH78" s="262"/>
      <c r="HHI78" s="262"/>
      <c r="HHJ78" s="262"/>
      <c r="HHK78" s="262"/>
      <c r="HHL78" s="1740"/>
      <c r="HHM78" s="1740"/>
      <c r="HHN78" s="1740"/>
      <c r="HHO78" s="349"/>
      <c r="HHP78" s="262"/>
      <c r="HHQ78" s="262"/>
      <c r="HHR78" s="262"/>
      <c r="HHS78" s="350"/>
      <c r="HHT78" s="262"/>
      <c r="HHU78" s="262"/>
      <c r="HHV78" s="262"/>
      <c r="HHW78" s="262"/>
      <c r="HHX78" s="262"/>
      <c r="HHY78" s="262"/>
      <c r="HHZ78" s="262"/>
      <c r="HIA78" s="262"/>
      <c r="HIB78" s="262"/>
      <c r="HIC78" s="1740"/>
      <c r="HID78" s="1740"/>
      <c r="HIE78" s="1740"/>
      <c r="HIF78" s="349"/>
      <c r="HIG78" s="262"/>
      <c r="HIH78" s="262"/>
      <c r="HII78" s="262"/>
      <c r="HIJ78" s="350"/>
      <c r="HIK78" s="262"/>
      <c r="HIL78" s="262"/>
      <c r="HIM78" s="262"/>
      <c r="HIN78" s="262"/>
      <c r="HIO78" s="262"/>
      <c r="HIP78" s="262"/>
      <c r="HIQ78" s="262"/>
      <c r="HIR78" s="262"/>
      <c r="HIS78" s="262"/>
      <c r="HIT78" s="1740"/>
      <c r="HIU78" s="1740"/>
      <c r="HIV78" s="1740"/>
      <c r="HIW78" s="349"/>
      <c r="HIX78" s="262"/>
      <c r="HIY78" s="262"/>
      <c r="HIZ78" s="262"/>
      <c r="HJA78" s="350"/>
      <c r="HJB78" s="262"/>
      <c r="HJC78" s="262"/>
      <c r="HJD78" s="262"/>
      <c r="HJE78" s="262"/>
      <c r="HJF78" s="262"/>
      <c r="HJG78" s="262"/>
      <c r="HJH78" s="262"/>
      <c r="HJI78" s="262"/>
      <c r="HJJ78" s="262"/>
      <c r="HJK78" s="1740"/>
      <c r="HJL78" s="1740"/>
      <c r="HJM78" s="1740"/>
      <c r="HJN78" s="349"/>
      <c r="HJO78" s="262"/>
      <c r="HJP78" s="262"/>
      <c r="HJQ78" s="262"/>
      <c r="HJR78" s="350"/>
      <c r="HJS78" s="262"/>
      <c r="HJT78" s="262"/>
      <c r="HJU78" s="262"/>
      <c r="HJV78" s="262"/>
      <c r="HJW78" s="262"/>
      <c r="HJX78" s="262"/>
      <c r="HJY78" s="262"/>
      <c r="HJZ78" s="262"/>
      <c r="HKA78" s="262"/>
      <c r="HKB78" s="1740"/>
      <c r="HKC78" s="1740"/>
      <c r="HKD78" s="1740"/>
      <c r="HKE78" s="349"/>
      <c r="HKF78" s="262"/>
      <c r="HKG78" s="262"/>
      <c r="HKH78" s="262"/>
      <c r="HKI78" s="350"/>
      <c r="HKJ78" s="262"/>
      <c r="HKK78" s="262"/>
      <c r="HKL78" s="262"/>
      <c r="HKM78" s="262"/>
      <c r="HKN78" s="262"/>
      <c r="HKO78" s="262"/>
      <c r="HKP78" s="262"/>
      <c r="HKQ78" s="262"/>
      <c r="HKR78" s="262"/>
      <c r="HKS78" s="1740"/>
      <c r="HKT78" s="1740"/>
      <c r="HKU78" s="1740"/>
      <c r="HKV78" s="349"/>
      <c r="HKW78" s="262"/>
      <c r="HKX78" s="262"/>
      <c r="HKY78" s="262"/>
      <c r="HKZ78" s="350"/>
      <c r="HLA78" s="262"/>
      <c r="HLB78" s="262"/>
      <c r="HLC78" s="262"/>
      <c r="HLD78" s="262"/>
      <c r="HLE78" s="262"/>
      <c r="HLF78" s="262"/>
      <c r="HLG78" s="262"/>
      <c r="HLH78" s="262"/>
      <c r="HLI78" s="262"/>
      <c r="HLJ78" s="1740"/>
      <c r="HLK78" s="1740"/>
      <c r="HLL78" s="1740"/>
      <c r="HLM78" s="349"/>
      <c r="HLN78" s="262"/>
      <c r="HLO78" s="262"/>
      <c r="HLP78" s="262"/>
      <c r="HLQ78" s="350"/>
      <c r="HLR78" s="262"/>
      <c r="HLS78" s="262"/>
      <c r="HLT78" s="262"/>
      <c r="HLU78" s="262"/>
      <c r="HLV78" s="262"/>
      <c r="HLW78" s="262"/>
      <c r="HLX78" s="262"/>
      <c r="HLY78" s="262"/>
      <c r="HLZ78" s="262"/>
      <c r="HMA78" s="1740"/>
      <c r="HMB78" s="1740"/>
      <c r="HMC78" s="1740"/>
      <c r="HMD78" s="349"/>
      <c r="HME78" s="262"/>
      <c r="HMF78" s="262"/>
      <c r="HMG78" s="262"/>
      <c r="HMH78" s="350"/>
      <c r="HMI78" s="262"/>
      <c r="HMJ78" s="262"/>
      <c r="HMK78" s="262"/>
      <c r="HML78" s="262"/>
      <c r="HMM78" s="262"/>
      <c r="HMN78" s="262"/>
      <c r="HMO78" s="262"/>
      <c r="HMP78" s="262"/>
      <c r="HMQ78" s="262"/>
      <c r="HMR78" s="1740"/>
      <c r="HMS78" s="1740"/>
      <c r="HMT78" s="1740"/>
      <c r="HMU78" s="349"/>
      <c r="HMV78" s="262"/>
      <c r="HMW78" s="262"/>
      <c r="HMX78" s="262"/>
      <c r="HMY78" s="350"/>
      <c r="HMZ78" s="262"/>
      <c r="HNA78" s="262"/>
      <c r="HNB78" s="262"/>
      <c r="HNC78" s="262"/>
      <c r="HND78" s="262"/>
      <c r="HNE78" s="262"/>
      <c r="HNF78" s="262"/>
      <c r="HNG78" s="262"/>
      <c r="HNH78" s="262"/>
      <c r="HNI78" s="1740"/>
      <c r="HNJ78" s="1740"/>
      <c r="HNK78" s="1740"/>
      <c r="HNL78" s="349"/>
      <c r="HNM78" s="262"/>
      <c r="HNN78" s="262"/>
      <c r="HNO78" s="262"/>
      <c r="HNP78" s="350"/>
      <c r="HNQ78" s="262"/>
      <c r="HNR78" s="262"/>
      <c r="HNS78" s="262"/>
      <c r="HNT78" s="262"/>
      <c r="HNU78" s="262"/>
      <c r="HNV78" s="262"/>
      <c r="HNW78" s="262"/>
      <c r="HNX78" s="262"/>
      <c r="HNY78" s="262"/>
      <c r="HNZ78" s="1740"/>
      <c r="HOA78" s="1740"/>
      <c r="HOB78" s="1740"/>
      <c r="HOC78" s="349"/>
      <c r="HOD78" s="262"/>
      <c r="HOE78" s="262"/>
      <c r="HOF78" s="262"/>
      <c r="HOG78" s="350"/>
      <c r="HOH78" s="262"/>
      <c r="HOI78" s="262"/>
      <c r="HOJ78" s="262"/>
      <c r="HOK78" s="262"/>
      <c r="HOL78" s="262"/>
      <c r="HOM78" s="262"/>
      <c r="HON78" s="262"/>
      <c r="HOO78" s="262"/>
      <c r="HOP78" s="262"/>
      <c r="HOQ78" s="1740"/>
      <c r="HOR78" s="1740"/>
      <c r="HOS78" s="1740"/>
      <c r="HOT78" s="349"/>
      <c r="HOU78" s="262"/>
      <c r="HOV78" s="262"/>
      <c r="HOW78" s="262"/>
      <c r="HOX78" s="350"/>
      <c r="HOY78" s="262"/>
      <c r="HOZ78" s="262"/>
      <c r="HPA78" s="262"/>
      <c r="HPB78" s="262"/>
      <c r="HPC78" s="262"/>
      <c r="HPD78" s="262"/>
      <c r="HPE78" s="262"/>
      <c r="HPF78" s="262"/>
      <c r="HPG78" s="262"/>
      <c r="HPH78" s="1740"/>
      <c r="HPI78" s="1740"/>
      <c r="HPJ78" s="1740"/>
      <c r="HPK78" s="349"/>
      <c r="HPL78" s="262"/>
      <c r="HPM78" s="262"/>
      <c r="HPN78" s="262"/>
      <c r="HPO78" s="350"/>
      <c r="HPP78" s="262"/>
      <c r="HPQ78" s="262"/>
      <c r="HPR78" s="262"/>
      <c r="HPS78" s="262"/>
      <c r="HPT78" s="262"/>
      <c r="HPU78" s="262"/>
      <c r="HPV78" s="262"/>
      <c r="HPW78" s="262"/>
      <c r="HPX78" s="262"/>
      <c r="HPY78" s="1740"/>
      <c r="HPZ78" s="1740"/>
      <c r="HQA78" s="1740"/>
      <c r="HQB78" s="349"/>
      <c r="HQC78" s="262"/>
      <c r="HQD78" s="262"/>
      <c r="HQE78" s="262"/>
      <c r="HQF78" s="350"/>
      <c r="HQG78" s="262"/>
      <c r="HQH78" s="262"/>
      <c r="HQI78" s="262"/>
      <c r="HQJ78" s="262"/>
      <c r="HQK78" s="262"/>
      <c r="HQL78" s="262"/>
      <c r="HQM78" s="262"/>
      <c r="HQN78" s="262"/>
      <c r="HQO78" s="262"/>
      <c r="HQP78" s="1740"/>
      <c r="HQQ78" s="1740"/>
      <c r="HQR78" s="1740"/>
      <c r="HQS78" s="349"/>
      <c r="HQT78" s="262"/>
      <c r="HQU78" s="262"/>
      <c r="HQV78" s="262"/>
      <c r="HQW78" s="350"/>
      <c r="HQX78" s="262"/>
      <c r="HQY78" s="262"/>
      <c r="HQZ78" s="262"/>
      <c r="HRA78" s="262"/>
      <c r="HRB78" s="262"/>
      <c r="HRC78" s="262"/>
      <c r="HRD78" s="262"/>
      <c r="HRE78" s="262"/>
      <c r="HRF78" s="262"/>
      <c r="HRG78" s="1740"/>
      <c r="HRH78" s="1740"/>
      <c r="HRI78" s="1740"/>
      <c r="HRJ78" s="349"/>
      <c r="HRK78" s="262"/>
      <c r="HRL78" s="262"/>
      <c r="HRM78" s="262"/>
      <c r="HRN78" s="350"/>
      <c r="HRO78" s="262"/>
      <c r="HRP78" s="262"/>
      <c r="HRQ78" s="262"/>
      <c r="HRR78" s="262"/>
      <c r="HRS78" s="262"/>
      <c r="HRT78" s="262"/>
      <c r="HRU78" s="262"/>
      <c r="HRV78" s="262"/>
      <c r="HRW78" s="262"/>
      <c r="HRX78" s="1740"/>
      <c r="HRY78" s="1740"/>
      <c r="HRZ78" s="1740"/>
      <c r="HSA78" s="349"/>
      <c r="HSB78" s="262"/>
      <c r="HSC78" s="262"/>
      <c r="HSD78" s="262"/>
      <c r="HSE78" s="350"/>
      <c r="HSF78" s="262"/>
      <c r="HSG78" s="262"/>
      <c r="HSH78" s="262"/>
      <c r="HSI78" s="262"/>
      <c r="HSJ78" s="262"/>
      <c r="HSK78" s="262"/>
      <c r="HSL78" s="262"/>
      <c r="HSM78" s="262"/>
      <c r="HSN78" s="262"/>
      <c r="HSO78" s="1740"/>
      <c r="HSP78" s="1740"/>
      <c r="HSQ78" s="1740"/>
      <c r="HSR78" s="349"/>
      <c r="HSS78" s="262"/>
      <c r="HST78" s="262"/>
      <c r="HSU78" s="262"/>
      <c r="HSV78" s="350"/>
      <c r="HSW78" s="262"/>
      <c r="HSX78" s="262"/>
      <c r="HSY78" s="262"/>
      <c r="HSZ78" s="262"/>
      <c r="HTA78" s="262"/>
      <c r="HTB78" s="262"/>
      <c r="HTC78" s="262"/>
      <c r="HTD78" s="262"/>
      <c r="HTE78" s="262"/>
      <c r="HTF78" s="1740"/>
      <c r="HTG78" s="1740"/>
      <c r="HTH78" s="1740"/>
      <c r="HTI78" s="349"/>
      <c r="HTJ78" s="262"/>
      <c r="HTK78" s="262"/>
      <c r="HTL78" s="262"/>
      <c r="HTM78" s="350"/>
      <c r="HTN78" s="262"/>
      <c r="HTO78" s="262"/>
      <c r="HTP78" s="262"/>
      <c r="HTQ78" s="262"/>
      <c r="HTR78" s="262"/>
      <c r="HTS78" s="262"/>
      <c r="HTT78" s="262"/>
      <c r="HTU78" s="262"/>
      <c r="HTV78" s="262"/>
      <c r="HTW78" s="1740"/>
      <c r="HTX78" s="1740"/>
      <c r="HTY78" s="1740"/>
      <c r="HTZ78" s="349"/>
      <c r="HUA78" s="262"/>
      <c r="HUB78" s="262"/>
      <c r="HUC78" s="262"/>
      <c r="HUD78" s="350"/>
      <c r="HUE78" s="262"/>
      <c r="HUF78" s="262"/>
      <c r="HUG78" s="262"/>
      <c r="HUH78" s="262"/>
      <c r="HUI78" s="262"/>
      <c r="HUJ78" s="262"/>
      <c r="HUK78" s="262"/>
      <c r="HUL78" s="262"/>
      <c r="HUM78" s="262"/>
      <c r="HUN78" s="1740"/>
      <c r="HUO78" s="1740"/>
      <c r="HUP78" s="1740"/>
      <c r="HUQ78" s="349"/>
      <c r="HUR78" s="262"/>
      <c r="HUS78" s="262"/>
      <c r="HUT78" s="262"/>
      <c r="HUU78" s="350"/>
      <c r="HUV78" s="262"/>
      <c r="HUW78" s="262"/>
      <c r="HUX78" s="262"/>
      <c r="HUY78" s="262"/>
      <c r="HUZ78" s="262"/>
      <c r="HVA78" s="262"/>
      <c r="HVB78" s="262"/>
      <c r="HVC78" s="262"/>
      <c r="HVD78" s="262"/>
      <c r="HVE78" s="1740"/>
      <c r="HVF78" s="1740"/>
      <c r="HVG78" s="1740"/>
      <c r="HVH78" s="349"/>
      <c r="HVI78" s="262"/>
      <c r="HVJ78" s="262"/>
      <c r="HVK78" s="262"/>
      <c r="HVL78" s="350"/>
      <c r="HVM78" s="262"/>
      <c r="HVN78" s="262"/>
      <c r="HVO78" s="262"/>
      <c r="HVP78" s="262"/>
      <c r="HVQ78" s="262"/>
      <c r="HVR78" s="262"/>
      <c r="HVS78" s="262"/>
      <c r="HVT78" s="262"/>
      <c r="HVU78" s="262"/>
      <c r="HVV78" s="1740"/>
      <c r="HVW78" s="1740"/>
      <c r="HVX78" s="1740"/>
      <c r="HVY78" s="349"/>
      <c r="HVZ78" s="262"/>
      <c r="HWA78" s="262"/>
      <c r="HWB78" s="262"/>
      <c r="HWC78" s="350"/>
      <c r="HWD78" s="262"/>
      <c r="HWE78" s="262"/>
      <c r="HWF78" s="262"/>
      <c r="HWG78" s="262"/>
      <c r="HWH78" s="262"/>
      <c r="HWI78" s="262"/>
      <c r="HWJ78" s="262"/>
      <c r="HWK78" s="262"/>
      <c r="HWL78" s="262"/>
      <c r="HWM78" s="1740"/>
      <c r="HWN78" s="1740"/>
      <c r="HWO78" s="1740"/>
      <c r="HWP78" s="349"/>
      <c r="HWQ78" s="262"/>
      <c r="HWR78" s="262"/>
      <c r="HWS78" s="262"/>
      <c r="HWT78" s="350"/>
      <c r="HWU78" s="262"/>
      <c r="HWV78" s="262"/>
      <c r="HWW78" s="262"/>
      <c r="HWX78" s="262"/>
      <c r="HWY78" s="262"/>
      <c r="HWZ78" s="262"/>
      <c r="HXA78" s="262"/>
      <c r="HXB78" s="262"/>
      <c r="HXC78" s="262"/>
      <c r="HXD78" s="1740"/>
      <c r="HXE78" s="1740"/>
      <c r="HXF78" s="1740"/>
      <c r="HXG78" s="349"/>
      <c r="HXH78" s="262"/>
      <c r="HXI78" s="262"/>
      <c r="HXJ78" s="262"/>
      <c r="HXK78" s="350"/>
      <c r="HXL78" s="262"/>
      <c r="HXM78" s="262"/>
      <c r="HXN78" s="262"/>
      <c r="HXO78" s="262"/>
      <c r="HXP78" s="262"/>
      <c r="HXQ78" s="262"/>
      <c r="HXR78" s="262"/>
      <c r="HXS78" s="262"/>
      <c r="HXT78" s="262"/>
      <c r="HXU78" s="1740"/>
      <c r="HXV78" s="1740"/>
      <c r="HXW78" s="1740"/>
      <c r="HXX78" s="349"/>
      <c r="HXY78" s="262"/>
      <c r="HXZ78" s="262"/>
      <c r="HYA78" s="262"/>
      <c r="HYB78" s="350"/>
      <c r="HYC78" s="262"/>
      <c r="HYD78" s="262"/>
      <c r="HYE78" s="262"/>
      <c r="HYF78" s="262"/>
      <c r="HYG78" s="262"/>
      <c r="HYH78" s="262"/>
      <c r="HYI78" s="262"/>
      <c r="HYJ78" s="262"/>
      <c r="HYK78" s="262"/>
      <c r="HYL78" s="1740"/>
      <c r="HYM78" s="1740"/>
      <c r="HYN78" s="1740"/>
      <c r="HYO78" s="349"/>
      <c r="HYP78" s="262"/>
      <c r="HYQ78" s="262"/>
      <c r="HYR78" s="262"/>
      <c r="HYS78" s="350"/>
      <c r="HYT78" s="262"/>
      <c r="HYU78" s="262"/>
      <c r="HYV78" s="262"/>
      <c r="HYW78" s="262"/>
      <c r="HYX78" s="262"/>
      <c r="HYY78" s="262"/>
      <c r="HYZ78" s="262"/>
      <c r="HZA78" s="262"/>
      <c r="HZB78" s="262"/>
      <c r="HZC78" s="1740"/>
      <c r="HZD78" s="1740"/>
      <c r="HZE78" s="1740"/>
      <c r="HZF78" s="349"/>
      <c r="HZG78" s="262"/>
      <c r="HZH78" s="262"/>
      <c r="HZI78" s="262"/>
      <c r="HZJ78" s="350"/>
      <c r="HZK78" s="262"/>
      <c r="HZL78" s="262"/>
      <c r="HZM78" s="262"/>
      <c r="HZN78" s="262"/>
      <c r="HZO78" s="262"/>
      <c r="HZP78" s="262"/>
      <c r="HZQ78" s="262"/>
      <c r="HZR78" s="262"/>
      <c r="HZS78" s="262"/>
      <c r="HZT78" s="1740"/>
      <c r="HZU78" s="1740"/>
      <c r="HZV78" s="1740"/>
      <c r="HZW78" s="349"/>
      <c r="HZX78" s="262"/>
      <c r="HZY78" s="262"/>
      <c r="HZZ78" s="262"/>
      <c r="IAA78" s="350"/>
      <c r="IAB78" s="262"/>
      <c r="IAC78" s="262"/>
      <c r="IAD78" s="262"/>
      <c r="IAE78" s="262"/>
      <c r="IAF78" s="262"/>
      <c r="IAG78" s="262"/>
      <c r="IAH78" s="262"/>
      <c r="IAI78" s="262"/>
      <c r="IAJ78" s="262"/>
      <c r="IAK78" s="1740"/>
      <c r="IAL78" s="1740"/>
      <c r="IAM78" s="1740"/>
      <c r="IAN78" s="349"/>
      <c r="IAO78" s="262"/>
      <c r="IAP78" s="262"/>
      <c r="IAQ78" s="262"/>
      <c r="IAR78" s="350"/>
      <c r="IAS78" s="262"/>
      <c r="IAT78" s="262"/>
      <c r="IAU78" s="262"/>
      <c r="IAV78" s="262"/>
      <c r="IAW78" s="262"/>
      <c r="IAX78" s="262"/>
      <c r="IAY78" s="262"/>
      <c r="IAZ78" s="262"/>
      <c r="IBA78" s="262"/>
      <c r="IBB78" s="1740"/>
      <c r="IBC78" s="1740"/>
      <c r="IBD78" s="1740"/>
      <c r="IBE78" s="349"/>
      <c r="IBF78" s="262"/>
      <c r="IBG78" s="262"/>
      <c r="IBH78" s="262"/>
      <c r="IBI78" s="350"/>
      <c r="IBJ78" s="262"/>
      <c r="IBK78" s="262"/>
      <c r="IBL78" s="262"/>
      <c r="IBM78" s="262"/>
      <c r="IBN78" s="262"/>
      <c r="IBO78" s="262"/>
      <c r="IBP78" s="262"/>
      <c r="IBQ78" s="262"/>
      <c r="IBR78" s="262"/>
      <c r="IBS78" s="1740"/>
      <c r="IBT78" s="1740"/>
      <c r="IBU78" s="1740"/>
      <c r="IBV78" s="349"/>
      <c r="IBW78" s="262"/>
      <c r="IBX78" s="262"/>
      <c r="IBY78" s="262"/>
      <c r="IBZ78" s="350"/>
      <c r="ICA78" s="262"/>
      <c r="ICB78" s="262"/>
      <c r="ICC78" s="262"/>
      <c r="ICD78" s="262"/>
      <c r="ICE78" s="262"/>
      <c r="ICF78" s="262"/>
      <c r="ICG78" s="262"/>
      <c r="ICH78" s="262"/>
      <c r="ICI78" s="262"/>
      <c r="ICJ78" s="1740"/>
      <c r="ICK78" s="1740"/>
      <c r="ICL78" s="1740"/>
      <c r="ICM78" s="349"/>
      <c r="ICN78" s="262"/>
      <c r="ICO78" s="262"/>
      <c r="ICP78" s="262"/>
      <c r="ICQ78" s="350"/>
      <c r="ICR78" s="262"/>
      <c r="ICS78" s="262"/>
      <c r="ICT78" s="262"/>
      <c r="ICU78" s="262"/>
      <c r="ICV78" s="262"/>
      <c r="ICW78" s="262"/>
      <c r="ICX78" s="262"/>
      <c r="ICY78" s="262"/>
      <c r="ICZ78" s="262"/>
      <c r="IDA78" s="1740"/>
      <c r="IDB78" s="1740"/>
      <c r="IDC78" s="1740"/>
      <c r="IDD78" s="349"/>
      <c r="IDE78" s="262"/>
      <c r="IDF78" s="262"/>
      <c r="IDG78" s="262"/>
      <c r="IDH78" s="350"/>
      <c r="IDI78" s="262"/>
      <c r="IDJ78" s="262"/>
      <c r="IDK78" s="262"/>
      <c r="IDL78" s="262"/>
      <c r="IDM78" s="262"/>
      <c r="IDN78" s="262"/>
      <c r="IDO78" s="262"/>
      <c r="IDP78" s="262"/>
      <c r="IDQ78" s="262"/>
      <c r="IDR78" s="1740"/>
      <c r="IDS78" s="1740"/>
      <c r="IDT78" s="1740"/>
      <c r="IDU78" s="349"/>
      <c r="IDV78" s="262"/>
      <c r="IDW78" s="262"/>
      <c r="IDX78" s="262"/>
      <c r="IDY78" s="350"/>
      <c r="IDZ78" s="262"/>
      <c r="IEA78" s="262"/>
      <c r="IEB78" s="262"/>
      <c r="IEC78" s="262"/>
      <c r="IED78" s="262"/>
      <c r="IEE78" s="262"/>
      <c r="IEF78" s="262"/>
      <c r="IEG78" s="262"/>
      <c r="IEH78" s="262"/>
      <c r="IEI78" s="1740"/>
      <c r="IEJ78" s="1740"/>
      <c r="IEK78" s="1740"/>
      <c r="IEL78" s="349"/>
      <c r="IEM78" s="262"/>
      <c r="IEN78" s="262"/>
      <c r="IEO78" s="262"/>
      <c r="IEP78" s="350"/>
      <c r="IEQ78" s="262"/>
      <c r="IER78" s="262"/>
      <c r="IES78" s="262"/>
      <c r="IET78" s="262"/>
      <c r="IEU78" s="262"/>
      <c r="IEV78" s="262"/>
      <c r="IEW78" s="262"/>
      <c r="IEX78" s="262"/>
      <c r="IEY78" s="262"/>
      <c r="IEZ78" s="1740"/>
      <c r="IFA78" s="1740"/>
      <c r="IFB78" s="1740"/>
      <c r="IFC78" s="349"/>
      <c r="IFD78" s="262"/>
      <c r="IFE78" s="262"/>
      <c r="IFF78" s="262"/>
      <c r="IFG78" s="350"/>
      <c r="IFH78" s="262"/>
      <c r="IFI78" s="262"/>
      <c r="IFJ78" s="262"/>
      <c r="IFK78" s="262"/>
      <c r="IFL78" s="262"/>
      <c r="IFM78" s="262"/>
      <c r="IFN78" s="262"/>
      <c r="IFO78" s="262"/>
      <c r="IFP78" s="262"/>
      <c r="IFQ78" s="1740"/>
      <c r="IFR78" s="1740"/>
      <c r="IFS78" s="1740"/>
      <c r="IFT78" s="349"/>
      <c r="IFU78" s="262"/>
      <c r="IFV78" s="262"/>
      <c r="IFW78" s="262"/>
      <c r="IFX78" s="350"/>
      <c r="IFY78" s="262"/>
      <c r="IFZ78" s="262"/>
      <c r="IGA78" s="262"/>
      <c r="IGB78" s="262"/>
      <c r="IGC78" s="262"/>
      <c r="IGD78" s="262"/>
      <c r="IGE78" s="262"/>
      <c r="IGF78" s="262"/>
      <c r="IGG78" s="262"/>
      <c r="IGH78" s="1740"/>
      <c r="IGI78" s="1740"/>
      <c r="IGJ78" s="1740"/>
      <c r="IGK78" s="349"/>
      <c r="IGL78" s="262"/>
      <c r="IGM78" s="262"/>
      <c r="IGN78" s="262"/>
      <c r="IGO78" s="350"/>
      <c r="IGP78" s="262"/>
      <c r="IGQ78" s="262"/>
      <c r="IGR78" s="262"/>
      <c r="IGS78" s="262"/>
      <c r="IGT78" s="262"/>
      <c r="IGU78" s="262"/>
      <c r="IGV78" s="262"/>
      <c r="IGW78" s="262"/>
      <c r="IGX78" s="262"/>
      <c r="IGY78" s="1740"/>
      <c r="IGZ78" s="1740"/>
      <c r="IHA78" s="1740"/>
      <c r="IHB78" s="349"/>
      <c r="IHC78" s="262"/>
      <c r="IHD78" s="262"/>
      <c r="IHE78" s="262"/>
      <c r="IHF78" s="350"/>
      <c r="IHG78" s="262"/>
      <c r="IHH78" s="262"/>
      <c r="IHI78" s="262"/>
      <c r="IHJ78" s="262"/>
      <c r="IHK78" s="262"/>
      <c r="IHL78" s="262"/>
      <c r="IHM78" s="262"/>
      <c r="IHN78" s="262"/>
      <c r="IHO78" s="262"/>
      <c r="IHP78" s="1740"/>
      <c r="IHQ78" s="1740"/>
      <c r="IHR78" s="1740"/>
      <c r="IHS78" s="349"/>
      <c r="IHT78" s="262"/>
      <c r="IHU78" s="262"/>
      <c r="IHV78" s="262"/>
      <c r="IHW78" s="350"/>
      <c r="IHX78" s="262"/>
      <c r="IHY78" s="262"/>
      <c r="IHZ78" s="262"/>
      <c r="IIA78" s="262"/>
      <c r="IIB78" s="262"/>
      <c r="IIC78" s="262"/>
      <c r="IID78" s="262"/>
      <c r="IIE78" s="262"/>
      <c r="IIF78" s="262"/>
      <c r="IIG78" s="1740"/>
      <c r="IIH78" s="1740"/>
      <c r="III78" s="1740"/>
      <c r="IIJ78" s="349"/>
      <c r="IIK78" s="262"/>
      <c r="IIL78" s="262"/>
      <c r="IIM78" s="262"/>
      <c r="IIN78" s="350"/>
      <c r="IIO78" s="262"/>
      <c r="IIP78" s="262"/>
      <c r="IIQ78" s="262"/>
      <c r="IIR78" s="262"/>
      <c r="IIS78" s="262"/>
      <c r="IIT78" s="262"/>
      <c r="IIU78" s="262"/>
      <c r="IIV78" s="262"/>
      <c r="IIW78" s="262"/>
      <c r="IIX78" s="1740"/>
      <c r="IIY78" s="1740"/>
      <c r="IIZ78" s="1740"/>
      <c r="IJA78" s="349"/>
      <c r="IJB78" s="262"/>
      <c r="IJC78" s="262"/>
      <c r="IJD78" s="262"/>
      <c r="IJE78" s="350"/>
      <c r="IJF78" s="262"/>
      <c r="IJG78" s="262"/>
      <c r="IJH78" s="262"/>
      <c r="IJI78" s="262"/>
      <c r="IJJ78" s="262"/>
      <c r="IJK78" s="262"/>
      <c r="IJL78" s="262"/>
      <c r="IJM78" s="262"/>
      <c r="IJN78" s="262"/>
      <c r="IJO78" s="1740"/>
      <c r="IJP78" s="1740"/>
      <c r="IJQ78" s="1740"/>
      <c r="IJR78" s="349"/>
      <c r="IJS78" s="262"/>
      <c r="IJT78" s="262"/>
      <c r="IJU78" s="262"/>
      <c r="IJV78" s="350"/>
      <c r="IJW78" s="262"/>
      <c r="IJX78" s="262"/>
      <c r="IJY78" s="262"/>
      <c r="IJZ78" s="262"/>
      <c r="IKA78" s="262"/>
      <c r="IKB78" s="262"/>
      <c r="IKC78" s="262"/>
      <c r="IKD78" s="262"/>
      <c r="IKE78" s="262"/>
      <c r="IKF78" s="1740"/>
      <c r="IKG78" s="1740"/>
      <c r="IKH78" s="1740"/>
      <c r="IKI78" s="349"/>
      <c r="IKJ78" s="262"/>
      <c r="IKK78" s="262"/>
      <c r="IKL78" s="262"/>
      <c r="IKM78" s="350"/>
      <c r="IKN78" s="262"/>
      <c r="IKO78" s="262"/>
      <c r="IKP78" s="262"/>
      <c r="IKQ78" s="262"/>
      <c r="IKR78" s="262"/>
      <c r="IKS78" s="262"/>
      <c r="IKT78" s="262"/>
      <c r="IKU78" s="262"/>
      <c r="IKV78" s="262"/>
      <c r="IKW78" s="1740"/>
      <c r="IKX78" s="1740"/>
      <c r="IKY78" s="1740"/>
      <c r="IKZ78" s="349"/>
      <c r="ILA78" s="262"/>
      <c r="ILB78" s="262"/>
      <c r="ILC78" s="262"/>
      <c r="ILD78" s="350"/>
      <c r="ILE78" s="262"/>
      <c r="ILF78" s="262"/>
      <c r="ILG78" s="262"/>
      <c r="ILH78" s="262"/>
      <c r="ILI78" s="262"/>
      <c r="ILJ78" s="262"/>
      <c r="ILK78" s="262"/>
      <c r="ILL78" s="262"/>
      <c r="ILM78" s="262"/>
      <c r="ILN78" s="1740"/>
      <c r="ILO78" s="1740"/>
      <c r="ILP78" s="1740"/>
      <c r="ILQ78" s="349"/>
      <c r="ILR78" s="262"/>
      <c r="ILS78" s="262"/>
      <c r="ILT78" s="262"/>
      <c r="ILU78" s="350"/>
      <c r="ILV78" s="262"/>
      <c r="ILW78" s="262"/>
      <c r="ILX78" s="262"/>
      <c r="ILY78" s="262"/>
      <c r="ILZ78" s="262"/>
      <c r="IMA78" s="262"/>
      <c r="IMB78" s="262"/>
      <c r="IMC78" s="262"/>
      <c r="IMD78" s="262"/>
      <c r="IME78" s="1740"/>
      <c r="IMF78" s="1740"/>
      <c r="IMG78" s="1740"/>
      <c r="IMH78" s="349"/>
      <c r="IMI78" s="262"/>
      <c r="IMJ78" s="262"/>
      <c r="IMK78" s="262"/>
      <c r="IML78" s="350"/>
      <c r="IMM78" s="262"/>
      <c r="IMN78" s="262"/>
      <c r="IMO78" s="262"/>
      <c r="IMP78" s="262"/>
      <c r="IMQ78" s="262"/>
      <c r="IMR78" s="262"/>
      <c r="IMS78" s="262"/>
      <c r="IMT78" s="262"/>
      <c r="IMU78" s="262"/>
      <c r="IMV78" s="1740"/>
      <c r="IMW78" s="1740"/>
      <c r="IMX78" s="1740"/>
      <c r="IMY78" s="349"/>
      <c r="IMZ78" s="262"/>
      <c r="INA78" s="262"/>
      <c r="INB78" s="262"/>
      <c r="INC78" s="350"/>
      <c r="IND78" s="262"/>
      <c r="INE78" s="262"/>
      <c r="INF78" s="262"/>
      <c r="ING78" s="262"/>
      <c r="INH78" s="262"/>
      <c r="INI78" s="262"/>
      <c r="INJ78" s="262"/>
      <c r="INK78" s="262"/>
      <c r="INL78" s="262"/>
      <c r="INM78" s="1740"/>
      <c r="INN78" s="1740"/>
      <c r="INO78" s="1740"/>
      <c r="INP78" s="349"/>
      <c r="INQ78" s="262"/>
      <c r="INR78" s="262"/>
      <c r="INS78" s="262"/>
      <c r="INT78" s="350"/>
      <c r="INU78" s="262"/>
      <c r="INV78" s="262"/>
      <c r="INW78" s="262"/>
      <c r="INX78" s="262"/>
      <c r="INY78" s="262"/>
      <c r="INZ78" s="262"/>
      <c r="IOA78" s="262"/>
      <c r="IOB78" s="262"/>
      <c r="IOC78" s="262"/>
      <c r="IOD78" s="1740"/>
      <c r="IOE78" s="1740"/>
      <c r="IOF78" s="1740"/>
      <c r="IOG78" s="349"/>
      <c r="IOH78" s="262"/>
      <c r="IOI78" s="262"/>
      <c r="IOJ78" s="262"/>
      <c r="IOK78" s="350"/>
      <c r="IOL78" s="262"/>
      <c r="IOM78" s="262"/>
      <c r="ION78" s="262"/>
      <c r="IOO78" s="262"/>
      <c r="IOP78" s="262"/>
      <c r="IOQ78" s="262"/>
      <c r="IOR78" s="262"/>
      <c r="IOS78" s="262"/>
      <c r="IOT78" s="262"/>
      <c r="IOU78" s="1740"/>
      <c r="IOV78" s="1740"/>
      <c r="IOW78" s="1740"/>
      <c r="IOX78" s="349"/>
      <c r="IOY78" s="262"/>
      <c r="IOZ78" s="262"/>
      <c r="IPA78" s="262"/>
      <c r="IPB78" s="350"/>
      <c r="IPC78" s="262"/>
      <c r="IPD78" s="262"/>
      <c r="IPE78" s="262"/>
      <c r="IPF78" s="262"/>
      <c r="IPG78" s="262"/>
      <c r="IPH78" s="262"/>
      <c r="IPI78" s="262"/>
      <c r="IPJ78" s="262"/>
      <c r="IPK78" s="262"/>
      <c r="IPL78" s="1740"/>
      <c r="IPM78" s="1740"/>
      <c r="IPN78" s="1740"/>
      <c r="IPO78" s="349"/>
      <c r="IPP78" s="262"/>
      <c r="IPQ78" s="262"/>
      <c r="IPR78" s="262"/>
      <c r="IPS78" s="350"/>
      <c r="IPT78" s="262"/>
      <c r="IPU78" s="262"/>
      <c r="IPV78" s="262"/>
      <c r="IPW78" s="262"/>
      <c r="IPX78" s="262"/>
      <c r="IPY78" s="262"/>
      <c r="IPZ78" s="262"/>
      <c r="IQA78" s="262"/>
      <c r="IQB78" s="262"/>
      <c r="IQC78" s="1740"/>
      <c r="IQD78" s="1740"/>
      <c r="IQE78" s="1740"/>
      <c r="IQF78" s="349"/>
      <c r="IQG78" s="262"/>
      <c r="IQH78" s="262"/>
      <c r="IQI78" s="262"/>
      <c r="IQJ78" s="350"/>
      <c r="IQK78" s="262"/>
      <c r="IQL78" s="262"/>
      <c r="IQM78" s="262"/>
      <c r="IQN78" s="262"/>
      <c r="IQO78" s="262"/>
      <c r="IQP78" s="262"/>
      <c r="IQQ78" s="262"/>
      <c r="IQR78" s="262"/>
      <c r="IQS78" s="262"/>
      <c r="IQT78" s="1740"/>
      <c r="IQU78" s="1740"/>
      <c r="IQV78" s="1740"/>
      <c r="IQW78" s="349"/>
      <c r="IQX78" s="262"/>
      <c r="IQY78" s="262"/>
      <c r="IQZ78" s="262"/>
      <c r="IRA78" s="350"/>
      <c r="IRB78" s="262"/>
      <c r="IRC78" s="262"/>
      <c r="IRD78" s="262"/>
      <c r="IRE78" s="262"/>
      <c r="IRF78" s="262"/>
      <c r="IRG78" s="262"/>
      <c r="IRH78" s="262"/>
      <c r="IRI78" s="262"/>
      <c r="IRJ78" s="262"/>
      <c r="IRK78" s="1740"/>
      <c r="IRL78" s="1740"/>
      <c r="IRM78" s="1740"/>
      <c r="IRN78" s="349"/>
      <c r="IRO78" s="262"/>
      <c r="IRP78" s="262"/>
      <c r="IRQ78" s="262"/>
      <c r="IRR78" s="350"/>
      <c r="IRS78" s="262"/>
      <c r="IRT78" s="262"/>
      <c r="IRU78" s="262"/>
      <c r="IRV78" s="262"/>
      <c r="IRW78" s="262"/>
      <c r="IRX78" s="262"/>
      <c r="IRY78" s="262"/>
      <c r="IRZ78" s="262"/>
      <c r="ISA78" s="262"/>
      <c r="ISB78" s="1740"/>
      <c r="ISC78" s="1740"/>
      <c r="ISD78" s="1740"/>
      <c r="ISE78" s="349"/>
      <c r="ISF78" s="262"/>
      <c r="ISG78" s="262"/>
      <c r="ISH78" s="262"/>
      <c r="ISI78" s="350"/>
      <c r="ISJ78" s="262"/>
      <c r="ISK78" s="262"/>
      <c r="ISL78" s="262"/>
      <c r="ISM78" s="262"/>
      <c r="ISN78" s="262"/>
      <c r="ISO78" s="262"/>
      <c r="ISP78" s="262"/>
      <c r="ISQ78" s="262"/>
      <c r="ISR78" s="262"/>
      <c r="ISS78" s="1740"/>
      <c r="IST78" s="1740"/>
      <c r="ISU78" s="1740"/>
      <c r="ISV78" s="349"/>
      <c r="ISW78" s="262"/>
      <c r="ISX78" s="262"/>
      <c r="ISY78" s="262"/>
      <c r="ISZ78" s="350"/>
      <c r="ITA78" s="262"/>
      <c r="ITB78" s="262"/>
      <c r="ITC78" s="262"/>
      <c r="ITD78" s="262"/>
      <c r="ITE78" s="262"/>
      <c r="ITF78" s="262"/>
      <c r="ITG78" s="262"/>
      <c r="ITH78" s="262"/>
      <c r="ITI78" s="262"/>
      <c r="ITJ78" s="1740"/>
      <c r="ITK78" s="1740"/>
      <c r="ITL78" s="1740"/>
      <c r="ITM78" s="349"/>
      <c r="ITN78" s="262"/>
      <c r="ITO78" s="262"/>
      <c r="ITP78" s="262"/>
      <c r="ITQ78" s="350"/>
      <c r="ITR78" s="262"/>
      <c r="ITS78" s="262"/>
      <c r="ITT78" s="262"/>
      <c r="ITU78" s="262"/>
      <c r="ITV78" s="262"/>
      <c r="ITW78" s="262"/>
      <c r="ITX78" s="262"/>
      <c r="ITY78" s="262"/>
      <c r="ITZ78" s="262"/>
      <c r="IUA78" s="1740"/>
      <c r="IUB78" s="1740"/>
      <c r="IUC78" s="1740"/>
      <c r="IUD78" s="349"/>
      <c r="IUE78" s="262"/>
      <c r="IUF78" s="262"/>
      <c r="IUG78" s="262"/>
      <c r="IUH78" s="350"/>
      <c r="IUI78" s="262"/>
      <c r="IUJ78" s="262"/>
      <c r="IUK78" s="262"/>
      <c r="IUL78" s="262"/>
      <c r="IUM78" s="262"/>
      <c r="IUN78" s="262"/>
      <c r="IUO78" s="262"/>
      <c r="IUP78" s="262"/>
      <c r="IUQ78" s="262"/>
      <c r="IUR78" s="1740"/>
      <c r="IUS78" s="1740"/>
      <c r="IUT78" s="1740"/>
      <c r="IUU78" s="349"/>
      <c r="IUV78" s="262"/>
      <c r="IUW78" s="262"/>
      <c r="IUX78" s="262"/>
      <c r="IUY78" s="350"/>
      <c r="IUZ78" s="262"/>
      <c r="IVA78" s="262"/>
      <c r="IVB78" s="262"/>
      <c r="IVC78" s="262"/>
      <c r="IVD78" s="262"/>
      <c r="IVE78" s="262"/>
      <c r="IVF78" s="262"/>
      <c r="IVG78" s="262"/>
      <c r="IVH78" s="262"/>
      <c r="IVI78" s="1740"/>
      <c r="IVJ78" s="1740"/>
      <c r="IVK78" s="1740"/>
      <c r="IVL78" s="349"/>
      <c r="IVM78" s="262"/>
      <c r="IVN78" s="262"/>
      <c r="IVO78" s="262"/>
      <c r="IVP78" s="350"/>
      <c r="IVQ78" s="262"/>
      <c r="IVR78" s="262"/>
      <c r="IVS78" s="262"/>
      <c r="IVT78" s="262"/>
      <c r="IVU78" s="262"/>
      <c r="IVV78" s="262"/>
      <c r="IVW78" s="262"/>
      <c r="IVX78" s="262"/>
      <c r="IVY78" s="262"/>
      <c r="IVZ78" s="1740"/>
      <c r="IWA78" s="1740"/>
      <c r="IWB78" s="1740"/>
      <c r="IWC78" s="349"/>
      <c r="IWD78" s="262"/>
      <c r="IWE78" s="262"/>
      <c r="IWF78" s="262"/>
      <c r="IWG78" s="350"/>
      <c r="IWH78" s="262"/>
      <c r="IWI78" s="262"/>
      <c r="IWJ78" s="262"/>
      <c r="IWK78" s="262"/>
      <c r="IWL78" s="262"/>
      <c r="IWM78" s="262"/>
      <c r="IWN78" s="262"/>
      <c r="IWO78" s="262"/>
      <c r="IWP78" s="262"/>
      <c r="IWQ78" s="1740"/>
      <c r="IWR78" s="1740"/>
      <c r="IWS78" s="1740"/>
      <c r="IWT78" s="349"/>
      <c r="IWU78" s="262"/>
      <c r="IWV78" s="262"/>
      <c r="IWW78" s="262"/>
      <c r="IWX78" s="350"/>
      <c r="IWY78" s="262"/>
      <c r="IWZ78" s="262"/>
      <c r="IXA78" s="262"/>
      <c r="IXB78" s="262"/>
      <c r="IXC78" s="262"/>
      <c r="IXD78" s="262"/>
      <c r="IXE78" s="262"/>
      <c r="IXF78" s="262"/>
      <c r="IXG78" s="262"/>
      <c r="IXH78" s="1740"/>
      <c r="IXI78" s="1740"/>
      <c r="IXJ78" s="1740"/>
      <c r="IXK78" s="349"/>
      <c r="IXL78" s="262"/>
      <c r="IXM78" s="262"/>
      <c r="IXN78" s="262"/>
      <c r="IXO78" s="350"/>
      <c r="IXP78" s="262"/>
      <c r="IXQ78" s="262"/>
      <c r="IXR78" s="262"/>
      <c r="IXS78" s="262"/>
      <c r="IXT78" s="262"/>
      <c r="IXU78" s="262"/>
      <c r="IXV78" s="262"/>
      <c r="IXW78" s="262"/>
      <c r="IXX78" s="262"/>
      <c r="IXY78" s="1740"/>
      <c r="IXZ78" s="1740"/>
      <c r="IYA78" s="1740"/>
      <c r="IYB78" s="349"/>
      <c r="IYC78" s="262"/>
      <c r="IYD78" s="262"/>
      <c r="IYE78" s="262"/>
      <c r="IYF78" s="350"/>
      <c r="IYG78" s="262"/>
      <c r="IYH78" s="262"/>
      <c r="IYI78" s="262"/>
      <c r="IYJ78" s="262"/>
      <c r="IYK78" s="262"/>
      <c r="IYL78" s="262"/>
      <c r="IYM78" s="262"/>
      <c r="IYN78" s="262"/>
      <c r="IYO78" s="262"/>
      <c r="IYP78" s="1740"/>
      <c r="IYQ78" s="1740"/>
      <c r="IYR78" s="1740"/>
      <c r="IYS78" s="349"/>
      <c r="IYT78" s="262"/>
      <c r="IYU78" s="262"/>
      <c r="IYV78" s="262"/>
      <c r="IYW78" s="350"/>
      <c r="IYX78" s="262"/>
      <c r="IYY78" s="262"/>
      <c r="IYZ78" s="262"/>
      <c r="IZA78" s="262"/>
      <c r="IZB78" s="262"/>
      <c r="IZC78" s="262"/>
      <c r="IZD78" s="262"/>
      <c r="IZE78" s="262"/>
      <c r="IZF78" s="262"/>
      <c r="IZG78" s="1740"/>
      <c r="IZH78" s="1740"/>
      <c r="IZI78" s="1740"/>
      <c r="IZJ78" s="349"/>
      <c r="IZK78" s="262"/>
      <c r="IZL78" s="262"/>
      <c r="IZM78" s="262"/>
      <c r="IZN78" s="350"/>
      <c r="IZO78" s="262"/>
      <c r="IZP78" s="262"/>
      <c r="IZQ78" s="262"/>
      <c r="IZR78" s="262"/>
      <c r="IZS78" s="262"/>
      <c r="IZT78" s="262"/>
      <c r="IZU78" s="262"/>
      <c r="IZV78" s="262"/>
      <c r="IZW78" s="262"/>
      <c r="IZX78" s="1740"/>
      <c r="IZY78" s="1740"/>
      <c r="IZZ78" s="1740"/>
      <c r="JAA78" s="349"/>
      <c r="JAB78" s="262"/>
      <c r="JAC78" s="262"/>
      <c r="JAD78" s="262"/>
      <c r="JAE78" s="350"/>
      <c r="JAF78" s="262"/>
      <c r="JAG78" s="262"/>
      <c r="JAH78" s="262"/>
      <c r="JAI78" s="262"/>
      <c r="JAJ78" s="262"/>
      <c r="JAK78" s="262"/>
      <c r="JAL78" s="262"/>
      <c r="JAM78" s="262"/>
      <c r="JAN78" s="262"/>
      <c r="JAO78" s="1740"/>
      <c r="JAP78" s="1740"/>
      <c r="JAQ78" s="1740"/>
      <c r="JAR78" s="349"/>
      <c r="JAS78" s="262"/>
      <c r="JAT78" s="262"/>
      <c r="JAU78" s="262"/>
      <c r="JAV78" s="350"/>
      <c r="JAW78" s="262"/>
      <c r="JAX78" s="262"/>
      <c r="JAY78" s="262"/>
      <c r="JAZ78" s="262"/>
      <c r="JBA78" s="262"/>
      <c r="JBB78" s="262"/>
      <c r="JBC78" s="262"/>
      <c r="JBD78" s="262"/>
      <c r="JBE78" s="262"/>
      <c r="JBF78" s="1740"/>
      <c r="JBG78" s="1740"/>
      <c r="JBH78" s="1740"/>
      <c r="JBI78" s="349"/>
      <c r="JBJ78" s="262"/>
      <c r="JBK78" s="262"/>
      <c r="JBL78" s="262"/>
      <c r="JBM78" s="350"/>
      <c r="JBN78" s="262"/>
      <c r="JBO78" s="262"/>
      <c r="JBP78" s="262"/>
      <c r="JBQ78" s="262"/>
      <c r="JBR78" s="262"/>
      <c r="JBS78" s="262"/>
      <c r="JBT78" s="262"/>
      <c r="JBU78" s="262"/>
      <c r="JBV78" s="262"/>
      <c r="JBW78" s="1740"/>
      <c r="JBX78" s="1740"/>
      <c r="JBY78" s="1740"/>
      <c r="JBZ78" s="349"/>
      <c r="JCA78" s="262"/>
      <c r="JCB78" s="262"/>
      <c r="JCC78" s="262"/>
      <c r="JCD78" s="350"/>
      <c r="JCE78" s="262"/>
      <c r="JCF78" s="262"/>
      <c r="JCG78" s="262"/>
      <c r="JCH78" s="262"/>
      <c r="JCI78" s="262"/>
      <c r="JCJ78" s="262"/>
      <c r="JCK78" s="262"/>
      <c r="JCL78" s="262"/>
      <c r="JCM78" s="262"/>
      <c r="JCN78" s="1740"/>
      <c r="JCO78" s="1740"/>
      <c r="JCP78" s="1740"/>
      <c r="JCQ78" s="349"/>
      <c r="JCR78" s="262"/>
      <c r="JCS78" s="262"/>
      <c r="JCT78" s="262"/>
      <c r="JCU78" s="350"/>
      <c r="JCV78" s="262"/>
      <c r="JCW78" s="262"/>
      <c r="JCX78" s="262"/>
      <c r="JCY78" s="262"/>
      <c r="JCZ78" s="262"/>
      <c r="JDA78" s="262"/>
      <c r="JDB78" s="262"/>
      <c r="JDC78" s="262"/>
      <c r="JDD78" s="262"/>
      <c r="JDE78" s="1740"/>
      <c r="JDF78" s="1740"/>
      <c r="JDG78" s="1740"/>
      <c r="JDH78" s="349"/>
      <c r="JDI78" s="262"/>
      <c r="JDJ78" s="262"/>
      <c r="JDK78" s="262"/>
      <c r="JDL78" s="350"/>
      <c r="JDM78" s="262"/>
      <c r="JDN78" s="262"/>
      <c r="JDO78" s="262"/>
      <c r="JDP78" s="262"/>
      <c r="JDQ78" s="262"/>
      <c r="JDR78" s="262"/>
      <c r="JDS78" s="262"/>
      <c r="JDT78" s="262"/>
      <c r="JDU78" s="262"/>
      <c r="JDV78" s="1740"/>
      <c r="JDW78" s="1740"/>
      <c r="JDX78" s="1740"/>
      <c r="JDY78" s="349"/>
      <c r="JDZ78" s="262"/>
      <c r="JEA78" s="262"/>
      <c r="JEB78" s="262"/>
      <c r="JEC78" s="350"/>
      <c r="JED78" s="262"/>
      <c r="JEE78" s="262"/>
      <c r="JEF78" s="262"/>
      <c r="JEG78" s="262"/>
      <c r="JEH78" s="262"/>
      <c r="JEI78" s="262"/>
      <c r="JEJ78" s="262"/>
      <c r="JEK78" s="262"/>
      <c r="JEL78" s="262"/>
      <c r="JEM78" s="1740"/>
      <c r="JEN78" s="1740"/>
      <c r="JEO78" s="1740"/>
      <c r="JEP78" s="349"/>
      <c r="JEQ78" s="262"/>
      <c r="JER78" s="262"/>
      <c r="JES78" s="262"/>
      <c r="JET78" s="350"/>
      <c r="JEU78" s="262"/>
      <c r="JEV78" s="262"/>
      <c r="JEW78" s="262"/>
      <c r="JEX78" s="262"/>
      <c r="JEY78" s="262"/>
      <c r="JEZ78" s="262"/>
      <c r="JFA78" s="262"/>
      <c r="JFB78" s="262"/>
      <c r="JFC78" s="262"/>
      <c r="JFD78" s="1740"/>
      <c r="JFE78" s="1740"/>
      <c r="JFF78" s="1740"/>
      <c r="JFG78" s="349"/>
      <c r="JFH78" s="262"/>
      <c r="JFI78" s="262"/>
      <c r="JFJ78" s="262"/>
      <c r="JFK78" s="350"/>
      <c r="JFL78" s="262"/>
      <c r="JFM78" s="262"/>
      <c r="JFN78" s="262"/>
      <c r="JFO78" s="262"/>
      <c r="JFP78" s="262"/>
      <c r="JFQ78" s="262"/>
      <c r="JFR78" s="262"/>
      <c r="JFS78" s="262"/>
      <c r="JFT78" s="262"/>
      <c r="JFU78" s="1740"/>
      <c r="JFV78" s="1740"/>
      <c r="JFW78" s="1740"/>
      <c r="JFX78" s="349"/>
      <c r="JFY78" s="262"/>
      <c r="JFZ78" s="262"/>
      <c r="JGA78" s="262"/>
      <c r="JGB78" s="350"/>
      <c r="JGC78" s="262"/>
      <c r="JGD78" s="262"/>
      <c r="JGE78" s="262"/>
      <c r="JGF78" s="262"/>
      <c r="JGG78" s="262"/>
      <c r="JGH78" s="262"/>
      <c r="JGI78" s="262"/>
      <c r="JGJ78" s="262"/>
      <c r="JGK78" s="262"/>
      <c r="JGL78" s="1740"/>
      <c r="JGM78" s="1740"/>
      <c r="JGN78" s="1740"/>
      <c r="JGO78" s="349"/>
      <c r="JGP78" s="262"/>
      <c r="JGQ78" s="262"/>
      <c r="JGR78" s="262"/>
      <c r="JGS78" s="350"/>
      <c r="JGT78" s="262"/>
      <c r="JGU78" s="262"/>
      <c r="JGV78" s="262"/>
      <c r="JGW78" s="262"/>
      <c r="JGX78" s="262"/>
      <c r="JGY78" s="262"/>
      <c r="JGZ78" s="262"/>
      <c r="JHA78" s="262"/>
      <c r="JHB78" s="262"/>
      <c r="JHC78" s="1740"/>
      <c r="JHD78" s="1740"/>
      <c r="JHE78" s="1740"/>
      <c r="JHF78" s="349"/>
      <c r="JHG78" s="262"/>
      <c r="JHH78" s="262"/>
      <c r="JHI78" s="262"/>
      <c r="JHJ78" s="350"/>
      <c r="JHK78" s="262"/>
      <c r="JHL78" s="262"/>
      <c r="JHM78" s="262"/>
      <c r="JHN78" s="262"/>
      <c r="JHO78" s="262"/>
      <c r="JHP78" s="262"/>
      <c r="JHQ78" s="262"/>
      <c r="JHR78" s="262"/>
      <c r="JHS78" s="262"/>
      <c r="JHT78" s="1740"/>
      <c r="JHU78" s="1740"/>
      <c r="JHV78" s="1740"/>
      <c r="JHW78" s="349"/>
      <c r="JHX78" s="262"/>
      <c r="JHY78" s="262"/>
      <c r="JHZ78" s="262"/>
      <c r="JIA78" s="350"/>
      <c r="JIB78" s="262"/>
      <c r="JIC78" s="262"/>
      <c r="JID78" s="262"/>
      <c r="JIE78" s="262"/>
      <c r="JIF78" s="262"/>
      <c r="JIG78" s="262"/>
      <c r="JIH78" s="262"/>
      <c r="JII78" s="262"/>
      <c r="JIJ78" s="262"/>
      <c r="JIK78" s="1740"/>
      <c r="JIL78" s="1740"/>
      <c r="JIM78" s="1740"/>
      <c r="JIN78" s="349"/>
      <c r="JIO78" s="262"/>
      <c r="JIP78" s="262"/>
      <c r="JIQ78" s="262"/>
      <c r="JIR78" s="350"/>
      <c r="JIS78" s="262"/>
      <c r="JIT78" s="262"/>
      <c r="JIU78" s="262"/>
      <c r="JIV78" s="262"/>
      <c r="JIW78" s="262"/>
      <c r="JIX78" s="262"/>
      <c r="JIY78" s="262"/>
      <c r="JIZ78" s="262"/>
      <c r="JJA78" s="262"/>
      <c r="JJB78" s="1740"/>
      <c r="JJC78" s="1740"/>
      <c r="JJD78" s="1740"/>
      <c r="JJE78" s="349"/>
      <c r="JJF78" s="262"/>
      <c r="JJG78" s="262"/>
      <c r="JJH78" s="262"/>
      <c r="JJI78" s="350"/>
      <c r="JJJ78" s="262"/>
      <c r="JJK78" s="262"/>
      <c r="JJL78" s="262"/>
      <c r="JJM78" s="262"/>
      <c r="JJN78" s="262"/>
      <c r="JJO78" s="262"/>
      <c r="JJP78" s="262"/>
      <c r="JJQ78" s="262"/>
      <c r="JJR78" s="262"/>
      <c r="JJS78" s="1740"/>
      <c r="JJT78" s="1740"/>
      <c r="JJU78" s="1740"/>
      <c r="JJV78" s="349"/>
      <c r="JJW78" s="262"/>
      <c r="JJX78" s="262"/>
      <c r="JJY78" s="262"/>
      <c r="JJZ78" s="350"/>
      <c r="JKA78" s="262"/>
      <c r="JKB78" s="262"/>
      <c r="JKC78" s="262"/>
      <c r="JKD78" s="262"/>
      <c r="JKE78" s="262"/>
      <c r="JKF78" s="262"/>
      <c r="JKG78" s="262"/>
      <c r="JKH78" s="262"/>
      <c r="JKI78" s="262"/>
      <c r="JKJ78" s="1740"/>
      <c r="JKK78" s="1740"/>
      <c r="JKL78" s="1740"/>
      <c r="JKM78" s="349"/>
      <c r="JKN78" s="262"/>
      <c r="JKO78" s="262"/>
      <c r="JKP78" s="262"/>
      <c r="JKQ78" s="350"/>
      <c r="JKR78" s="262"/>
      <c r="JKS78" s="262"/>
      <c r="JKT78" s="262"/>
      <c r="JKU78" s="262"/>
      <c r="JKV78" s="262"/>
      <c r="JKW78" s="262"/>
      <c r="JKX78" s="262"/>
      <c r="JKY78" s="262"/>
      <c r="JKZ78" s="262"/>
      <c r="JLA78" s="1740"/>
      <c r="JLB78" s="1740"/>
      <c r="JLC78" s="1740"/>
      <c r="JLD78" s="349"/>
      <c r="JLE78" s="262"/>
      <c r="JLF78" s="262"/>
      <c r="JLG78" s="262"/>
      <c r="JLH78" s="350"/>
      <c r="JLI78" s="262"/>
      <c r="JLJ78" s="262"/>
      <c r="JLK78" s="262"/>
      <c r="JLL78" s="262"/>
      <c r="JLM78" s="262"/>
      <c r="JLN78" s="262"/>
      <c r="JLO78" s="262"/>
      <c r="JLP78" s="262"/>
      <c r="JLQ78" s="262"/>
      <c r="JLR78" s="1740"/>
      <c r="JLS78" s="1740"/>
      <c r="JLT78" s="1740"/>
      <c r="JLU78" s="349"/>
      <c r="JLV78" s="262"/>
      <c r="JLW78" s="262"/>
      <c r="JLX78" s="262"/>
      <c r="JLY78" s="350"/>
      <c r="JLZ78" s="262"/>
      <c r="JMA78" s="262"/>
      <c r="JMB78" s="262"/>
      <c r="JMC78" s="262"/>
      <c r="JMD78" s="262"/>
      <c r="JME78" s="262"/>
      <c r="JMF78" s="262"/>
      <c r="JMG78" s="262"/>
      <c r="JMH78" s="262"/>
      <c r="JMI78" s="1740"/>
      <c r="JMJ78" s="1740"/>
      <c r="JMK78" s="1740"/>
      <c r="JML78" s="349"/>
      <c r="JMM78" s="262"/>
      <c r="JMN78" s="262"/>
      <c r="JMO78" s="262"/>
      <c r="JMP78" s="350"/>
      <c r="JMQ78" s="262"/>
      <c r="JMR78" s="262"/>
      <c r="JMS78" s="262"/>
      <c r="JMT78" s="262"/>
      <c r="JMU78" s="262"/>
      <c r="JMV78" s="262"/>
      <c r="JMW78" s="262"/>
      <c r="JMX78" s="262"/>
      <c r="JMY78" s="262"/>
      <c r="JMZ78" s="1740"/>
      <c r="JNA78" s="1740"/>
      <c r="JNB78" s="1740"/>
      <c r="JNC78" s="349"/>
      <c r="JND78" s="262"/>
      <c r="JNE78" s="262"/>
      <c r="JNF78" s="262"/>
      <c r="JNG78" s="350"/>
      <c r="JNH78" s="262"/>
      <c r="JNI78" s="262"/>
      <c r="JNJ78" s="262"/>
      <c r="JNK78" s="262"/>
      <c r="JNL78" s="262"/>
      <c r="JNM78" s="262"/>
      <c r="JNN78" s="262"/>
      <c r="JNO78" s="262"/>
      <c r="JNP78" s="262"/>
      <c r="JNQ78" s="1740"/>
      <c r="JNR78" s="1740"/>
      <c r="JNS78" s="1740"/>
      <c r="JNT78" s="349"/>
      <c r="JNU78" s="262"/>
      <c r="JNV78" s="262"/>
      <c r="JNW78" s="262"/>
      <c r="JNX78" s="350"/>
      <c r="JNY78" s="262"/>
      <c r="JNZ78" s="262"/>
      <c r="JOA78" s="262"/>
      <c r="JOB78" s="262"/>
      <c r="JOC78" s="262"/>
      <c r="JOD78" s="262"/>
      <c r="JOE78" s="262"/>
      <c r="JOF78" s="262"/>
      <c r="JOG78" s="262"/>
      <c r="JOH78" s="1740"/>
      <c r="JOI78" s="1740"/>
      <c r="JOJ78" s="1740"/>
      <c r="JOK78" s="349"/>
      <c r="JOL78" s="262"/>
      <c r="JOM78" s="262"/>
      <c r="JON78" s="262"/>
      <c r="JOO78" s="350"/>
      <c r="JOP78" s="262"/>
      <c r="JOQ78" s="262"/>
      <c r="JOR78" s="262"/>
      <c r="JOS78" s="262"/>
      <c r="JOT78" s="262"/>
      <c r="JOU78" s="262"/>
      <c r="JOV78" s="262"/>
      <c r="JOW78" s="262"/>
      <c r="JOX78" s="262"/>
      <c r="JOY78" s="1740"/>
      <c r="JOZ78" s="1740"/>
      <c r="JPA78" s="1740"/>
      <c r="JPB78" s="349"/>
      <c r="JPC78" s="262"/>
      <c r="JPD78" s="262"/>
      <c r="JPE78" s="262"/>
      <c r="JPF78" s="350"/>
      <c r="JPG78" s="262"/>
      <c r="JPH78" s="262"/>
      <c r="JPI78" s="262"/>
      <c r="JPJ78" s="262"/>
      <c r="JPK78" s="262"/>
      <c r="JPL78" s="262"/>
      <c r="JPM78" s="262"/>
      <c r="JPN78" s="262"/>
      <c r="JPO78" s="262"/>
      <c r="JPP78" s="1740"/>
      <c r="JPQ78" s="1740"/>
      <c r="JPR78" s="1740"/>
      <c r="JPS78" s="349"/>
      <c r="JPT78" s="262"/>
      <c r="JPU78" s="262"/>
      <c r="JPV78" s="262"/>
      <c r="JPW78" s="350"/>
      <c r="JPX78" s="262"/>
      <c r="JPY78" s="262"/>
      <c r="JPZ78" s="262"/>
      <c r="JQA78" s="262"/>
      <c r="JQB78" s="262"/>
      <c r="JQC78" s="262"/>
      <c r="JQD78" s="262"/>
      <c r="JQE78" s="262"/>
      <c r="JQF78" s="262"/>
      <c r="JQG78" s="1740"/>
      <c r="JQH78" s="1740"/>
      <c r="JQI78" s="1740"/>
      <c r="JQJ78" s="349"/>
      <c r="JQK78" s="262"/>
      <c r="JQL78" s="262"/>
      <c r="JQM78" s="262"/>
      <c r="JQN78" s="350"/>
      <c r="JQO78" s="262"/>
      <c r="JQP78" s="262"/>
      <c r="JQQ78" s="262"/>
      <c r="JQR78" s="262"/>
      <c r="JQS78" s="262"/>
      <c r="JQT78" s="262"/>
      <c r="JQU78" s="262"/>
      <c r="JQV78" s="262"/>
      <c r="JQW78" s="262"/>
      <c r="JQX78" s="1740"/>
      <c r="JQY78" s="1740"/>
      <c r="JQZ78" s="1740"/>
      <c r="JRA78" s="349"/>
      <c r="JRB78" s="262"/>
      <c r="JRC78" s="262"/>
      <c r="JRD78" s="262"/>
      <c r="JRE78" s="350"/>
      <c r="JRF78" s="262"/>
      <c r="JRG78" s="262"/>
      <c r="JRH78" s="262"/>
      <c r="JRI78" s="262"/>
      <c r="JRJ78" s="262"/>
      <c r="JRK78" s="262"/>
      <c r="JRL78" s="262"/>
      <c r="JRM78" s="262"/>
      <c r="JRN78" s="262"/>
      <c r="JRO78" s="1740"/>
      <c r="JRP78" s="1740"/>
      <c r="JRQ78" s="1740"/>
      <c r="JRR78" s="349"/>
      <c r="JRS78" s="262"/>
      <c r="JRT78" s="262"/>
      <c r="JRU78" s="262"/>
      <c r="JRV78" s="350"/>
      <c r="JRW78" s="262"/>
      <c r="JRX78" s="262"/>
      <c r="JRY78" s="262"/>
      <c r="JRZ78" s="262"/>
      <c r="JSA78" s="262"/>
      <c r="JSB78" s="262"/>
      <c r="JSC78" s="262"/>
      <c r="JSD78" s="262"/>
      <c r="JSE78" s="262"/>
      <c r="JSF78" s="1740"/>
      <c r="JSG78" s="1740"/>
      <c r="JSH78" s="1740"/>
      <c r="JSI78" s="349"/>
      <c r="JSJ78" s="262"/>
      <c r="JSK78" s="262"/>
      <c r="JSL78" s="262"/>
      <c r="JSM78" s="350"/>
      <c r="JSN78" s="262"/>
      <c r="JSO78" s="262"/>
      <c r="JSP78" s="262"/>
      <c r="JSQ78" s="262"/>
      <c r="JSR78" s="262"/>
      <c r="JSS78" s="262"/>
      <c r="JST78" s="262"/>
      <c r="JSU78" s="262"/>
      <c r="JSV78" s="262"/>
      <c r="JSW78" s="1740"/>
      <c r="JSX78" s="1740"/>
      <c r="JSY78" s="1740"/>
      <c r="JSZ78" s="349"/>
      <c r="JTA78" s="262"/>
      <c r="JTB78" s="262"/>
      <c r="JTC78" s="262"/>
      <c r="JTD78" s="350"/>
      <c r="JTE78" s="262"/>
      <c r="JTF78" s="262"/>
      <c r="JTG78" s="262"/>
      <c r="JTH78" s="262"/>
      <c r="JTI78" s="262"/>
      <c r="JTJ78" s="262"/>
      <c r="JTK78" s="262"/>
      <c r="JTL78" s="262"/>
      <c r="JTM78" s="262"/>
      <c r="JTN78" s="1740"/>
      <c r="JTO78" s="1740"/>
      <c r="JTP78" s="1740"/>
      <c r="JTQ78" s="349"/>
      <c r="JTR78" s="262"/>
      <c r="JTS78" s="262"/>
      <c r="JTT78" s="262"/>
      <c r="JTU78" s="350"/>
      <c r="JTV78" s="262"/>
      <c r="JTW78" s="262"/>
      <c r="JTX78" s="262"/>
      <c r="JTY78" s="262"/>
      <c r="JTZ78" s="262"/>
      <c r="JUA78" s="262"/>
      <c r="JUB78" s="262"/>
      <c r="JUC78" s="262"/>
      <c r="JUD78" s="262"/>
      <c r="JUE78" s="1740"/>
      <c r="JUF78" s="1740"/>
      <c r="JUG78" s="1740"/>
      <c r="JUH78" s="349"/>
      <c r="JUI78" s="262"/>
      <c r="JUJ78" s="262"/>
      <c r="JUK78" s="262"/>
      <c r="JUL78" s="350"/>
      <c r="JUM78" s="262"/>
      <c r="JUN78" s="262"/>
      <c r="JUO78" s="262"/>
      <c r="JUP78" s="262"/>
      <c r="JUQ78" s="262"/>
      <c r="JUR78" s="262"/>
      <c r="JUS78" s="262"/>
      <c r="JUT78" s="262"/>
      <c r="JUU78" s="262"/>
      <c r="JUV78" s="1740"/>
      <c r="JUW78" s="1740"/>
      <c r="JUX78" s="1740"/>
      <c r="JUY78" s="349"/>
      <c r="JUZ78" s="262"/>
      <c r="JVA78" s="262"/>
      <c r="JVB78" s="262"/>
      <c r="JVC78" s="350"/>
      <c r="JVD78" s="262"/>
      <c r="JVE78" s="262"/>
      <c r="JVF78" s="262"/>
      <c r="JVG78" s="262"/>
      <c r="JVH78" s="262"/>
      <c r="JVI78" s="262"/>
      <c r="JVJ78" s="262"/>
      <c r="JVK78" s="262"/>
      <c r="JVL78" s="262"/>
      <c r="JVM78" s="1740"/>
      <c r="JVN78" s="1740"/>
      <c r="JVO78" s="1740"/>
      <c r="JVP78" s="349"/>
      <c r="JVQ78" s="262"/>
      <c r="JVR78" s="262"/>
      <c r="JVS78" s="262"/>
      <c r="JVT78" s="350"/>
      <c r="JVU78" s="262"/>
      <c r="JVV78" s="262"/>
      <c r="JVW78" s="262"/>
      <c r="JVX78" s="262"/>
      <c r="JVY78" s="262"/>
      <c r="JVZ78" s="262"/>
      <c r="JWA78" s="262"/>
      <c r="JWB78" s="262"/>
      <c r="JWC78" s="262"/>
      <c r="JWD78" s="1740"/>
      <c r="JWE78" s="1740"/>
      <c r="JWF78" s="1740"/>
      <c r="JWG78" s="349"/>
      <c r="JWH78" s="262"/>
      <c r="JWI78" s="262"/>
      <c r="JWJ78" s="262"/>
      <c r="JWK78" s="350"/>
      <c r="JWL78" s="262"/>
      <c r="JWM78" s="262"/>
      <c r="JWN78" s="262"/>
      <c r="JWO78" s="262"/>
      <c r="JWP78" s="262"/>
      <c r="JWQ78" s="262"/>
      <c r="JWR78" s="262"/>
      <c r="JWS78" s="262"/>
      <c r="JWT78" s="262"/>
      <c r="JWU78" s="1740"/>
      <c r="JWV78" s="1740"/>
      <c r="JWW78" s="1740"/>
      <c r="JWX78" s="349"/>
      <c r="JWY78" s="262"/>
      <c r="JWZ78" s="262"/>
      <c r="JXA78" s="262"/>
      <c r="JXB78" s="350"/>
      <c r="JXC78" s="262"/>
      <c r="JXD78" s="262"/>
      <c r="JXE78" s="262"/>
      <c r="JXF78" s="262"/>
      <c r="JXG78" s="262"/>
      <c r="JXH78" s="262"/>
      <c r="JXI78" s="262"/>
      <c r="JXJ78" s="262"/>
      <c r="JXK78" s="262"/>
      <c r="JXL78" s="1740"/>
      <c r="JXM78" s="1740"/>
      <c r="JXN78" s="1740"/>
      <c r="JXO78" s="349"/>
      <c r="JXP78" s="262"/>
      <c r="JXQ78" s="262"/>
      <c r="JXR78" s="262"/>
      <c r="JXS78" s="350"/>
      <c r="JXT78" s="262"/>
      <c r="JXU78" s="262"/>
      <c r="JXV78" s="262"/>
      <c r="JXW78" s="262"/>
      <c r="JXX78" s="262"/>
      <c r="JXY78" s="262"/>
      <c r="JXZ78" s="262"/>
      <c r="JYA78" s="262"/>
      <c r="JYB78" s="262"/>
      <c r="JYC78" s="1740"/>
      <c r="JYD78" s="1740"/>
      <c r="JYE78" s="1740"/>
      <c r="JYF78" s="349"/>
      <c r="JYG78" s="262"/>
      <c r="JYH78" s="262"/>
      <c r="JYI78" s="262"/>
      <c r="JYJ78" s="350"/>
      <c r="JYK78" s="262"/>
      <c r="JYL78" s="262"/>
      <c r="JYM78" s="262"/>
      <c r="JYN78" s="262"/>
      <c r="JYO78" s="262"/>
      <c r="JYP78" s="262"/>
      <c r="JYQ78" s="262"/>
      <c r="JYR78" s="262"/>
      <c r="JYS78" s="262"/>
      <c r="JYT78" s="1740"/>
      <c r="JYU78" s="1740"/>
      <c r="JYV78" s="1740"/>
      <c r="JYW78" s="349"/>
      <c r="JYX78" s="262"/>
      <c r="JYY78" s="262"/>
      <c r="JYZ78" s="262"/>
      <c r="JZA78" s="350"/>
      <c r="JZB78" s="262"/>
      <c r="JZC78" s="262"/>
      <c r="JZD78" s="262"/>
      <c r="JZE78" s="262"/>
      <c r="JZF78" s="262"/>
      <c r="JZG78" s="262"/>
      <c r="JZH78" s="262"/>
      <c r="JZI78" s="262"/>
      <c r="JZJ78" s="262"/>
      <c r="JZK78" s="1740"/>
      <c r="JZL78" s="1740"/>
      <c r="JZM78" s="1740"/>
      <c r="JZN78" s="349"/>
      <c r="JZO78" s="262"/>
      <c r="JZP78" s="262"/>
      <c r="JZQ78" s="262"/>
      <c r="JZR78" s="350"/>
      <c r="JZS78" s="262"/>
      <c r="JZT78" s="262"/>
      <c r="JZU78" s="262"/>
      <c r="JZV78" s="262"/>
      <c r="JZW78" s="262"/>
      <c r="JZX78" s="262"/>
      <c r="JZY78" s="262"/>
      <c r="JZZ78" s="262"/>
      <c r="KAA78" s="262"/>
      <c r="KAB78" s="1740"/>
      <c r="KAC78" s="1740"/>
      <c r="KAD78" s="1740"/>
      <c r="KAE78" s="349"/>
      <c r="KAF78" s="262"/>
      <c r="KAG78" s="262"/>
      <c r="KAH78" s="262"/>
      <c r="KAI78" s="350"/>
      <c r="KAJ78" s="262"/>
      <c r="KAK78" s="262"/>
      <c r="KAL78" s="262"/>
      <c r="KAM78" s="262"/>
      <c r="KAN78" s="262"/>
      <c r="KAO78" s="262"/>
      <c r="KAP78" s="262"/>
      <c r="KAQ78" s="262"/>
      <c r="KAR78" s="262"/>
      <c r="KAS78" s="1740"/>
      <c r="KAT78" s="1740"/>
      <c r="KAU78" s="1740"/>
      <c r="KAV78" s="349"/>
      <c r="KAW78" s="262"/>
      <c r="KAX78" s="262"/>
      <c r="KAY78" s="262"/>
      <c r="KAZ78" s="350"/>
      <c r="KBA78" s="262"/>
      <c r="KBB78" s="262"/>
      <c r="KBC78" s="262"/>
      <c r="KBD78" s="262"/>
      <c r="KBE78" s="262"/>
      <c r="KBF78" s="262"/>
      <c r="KBG78" s="262"/>
      <c r="KBH78" s="262"/>
      <c r="KBI78" s="262"/>
      <c r="KBJ78" s="1740"/>
      <c r="KBK78" s="1740"/>
      <c r="KBL78" s="1740"/>
      <c r="KBM78" s="349"/>
      <c r="KBN78" s="262"/>
      <c r="KBO78" s="262"/>
      <c r="KBP78" s="262"/>
      <c r="KBQ78" s="350"/>
      <c r="KBR78" s="262"/>
      <c r="KBS78" s="262"/>
      <c r="KBT78" s="262"/>
      <c r="KBU78" s="262"/>
      <c r="KBV78" s="262"/>
      <c r="KBW78" s="262"/>
      <c r="KBX78" s="262"/>
      <c r="KBY78" s="262"/>
      <c r="KBZ78" s="262"/>
      <c r="KCA78" s="1740"/>
      <c r="KCB78" s="1740"/>
      <c r="KCC78" s="1740"/>
      <c r="KCD78" s="349"/>
      <c r="KCE78" s="262"/>
      <c r="KCF78" s="262"/>
      <c r="KCG78" s="262"/>
      <c r="KCH78" s="350"/>
      <c r="KCI78" s="262"/>
      <c r="KCJ78" s="262"/>
      <c r="KCK78" s="262"/>
      <c r="KCL78" s="262"/>
      <c r="KCM78" s="262"/>
      <c r="KCN78" s="262"/>
      <c r="KCO78" s="262"/>
      <c r="KCP78" s="262"/>
      <c r="KCQ78" s="262"/>
      <c r="KCR78" s="1740"/>
      <c r="KCS78" s="1740"/>
      <c r="KCT78" s="1740"/>
      <c r="KCU78" s="349"/>
      <c r="KCV78" s="262"/>
      <c r="KCW78" s="262"/>
      <c r="KCX78" s="262"/>
      <c r="KCY78" s="350"/>
      <c r="KCZ78" s="262"/>
      <c r="KDA78" s="262"/>
      <c r="KDB78" s="262"/>
      <c r="KDC78" s="262"/>
      <c r="KDD78" s="262"/>
      <c r="KDE78" s="262"/>
      <c r="KDF78" s="262"/>
      <c r="KDG78" s="262"/>
      <c r="KDH78" s="262"/>
      <c r="KDI78" s="1740"/>
      <c r="KDJ78" s="1740"/>
      <c r="KDK78" s="1740"/>
      <c r="KDL78" s="349"/>
      <c r="KDM78" s="262"/>
      <c r="KDN78" s="262"/>
      <c r="KDO78" s="262"/>
      <c r="KDP78" s="350"/>
      <c r="KDQ78" s="262"/>
      <c r="KDR78" s="262"/>
      <c r="KDS78" s="262"/>
      <c r="KDT78" s="262"/>
      <c r="KDU78" s="262"/>
      <c r="KDV78" s="262"/>
      <c r="KDW78" s="262"/>
      <c r="KDX78" s="262"/>
      <c r="KDY78" s="262"/>
      <c r="KDZ78" s="1740"/>
      <c r="KEA78" s="1740"/>
      <c r="KEB78" s="1740"/>
      <c r="KEC78" s="349"/>
      <c r="KED78" s="262"/>
      <c r="KEE78" s="262"/>
      <c r="KEF78" s="262"/>
      <c r="KEG78" s="350"/>
      <c r="KEH78" s="262"/>
      <c r="KEI78" s="262"/>
      <c r="KEJ78" s="262"/>
      <c r="KEK78" s="262"/>
      <c r="KEL78" s="262"/>
      <c r="KEM78" s="262"/>
      <c r="KEN78" s="262"/>
      <c r="KEO78" s="262"/>
      <c r="KEP78" s="262"/>
      <c r="KEQ78" s="1740"/>
      <c r="KER78" s="1740"/>
      <c r="KES78" s="1740"/>
      <c r="KET78" s="349"/>
      <c r="KEU78" s="262"/>
      <c r="KEV78" s="262"/>
      <c r="KEW78" s="262"/>
      <c r="KEX78" s="350"/>
      <c r="KEY78" s="262"/>
      <c r="KEZ78" s="262"/>
      <c r="KFA78" s="262"/>
      <c r="KFB78" s="262"/>
      <c r="KFC78" s="262"/>
      <c r="KFD78" s="262"/>
      <c r="KFE78" s="262"/>
      <c r="KFF78" s="262"/>
      <c r="KFG78" s="262"/>
      <c r="KFH78" s="1740"/>
      <c r="KFI78" s="1740"/>
      <c r="KFJ78" s="1740"/>
      <c r="KFK78" s="349"/>
      <c r="KFL78" s="262"/>
      <c r="KFM78" s="262"/>
      <c r="KFN78" s="262"/>
      <c r="KFO78" s="350"/>
      <c r="KFP78" s="262"/>
      <c r="KFQ78" s="262"/>
      <c r="KFR78" s="262"/>
      <c r="KFS78" s="262"/>
      <c r="KFT78" s="262"/>
      <c r="KFU78" s="262"/>
      <c r="KFV78" s="262"/>
      <c r="KFW78" s="262"/>
      <c r="KFX78" s="262"/>
      <c r="KFY78" s="1740"/>
      <c r="KFZ78" s="1740"/>
      <c r="KGA78" s="1740"/>
      <c r="KGB78" s="349"/>
      <c r="KGC78" s="262"/>
      <c r="KGD78" s="262"/>
      <c r="KGE78" s="262"/>
      <c r="KGF78" s="350"/>
      <c r="KGG78" s="262"/>
      <c r="KGH78" s="262"/>
      <c r="KGI78" s="262"/>
      <c r="KGJ78" s="262"/>
      <c r="KGK78" s="262"/>
      <c r="KGL78" s="262"/>
      <c r="KGM78" s="262"/>
      <c r="KGN78" s="262"/>
      <c r="KGO78" s="262"/>
      <c r="KGP78" s="1740"/>
      <c r="KGQ78" s="1740"/>
      <c r="KGR78" s="1740"/>
      <c r="KGS78" s="349"/>
      <c r="KGT78" s="262"/>
      <c r="KGU78" s="262"/>
      <c r="KGV78" s="262"/>
      <c r="KGW78" s="350"/>
      <c r="KGX78" s="262"/>
      <c r="KGY78" s="262"/>
      <c r="KGZ78" s="262"/>
      <c r="KHA78" s="262"/>
      <c r="KHB78" s="262"/>
      <c r="KHC78" s="262"/>
      <c r="KHD78" s="262"/>
      <c r="KHE78" s="262"/>
      <c r="KHF78" s="262"/>
      <c r="KHG78" s="1740"/>
      <c r="KHH78" s="1740"/>
      <c r="KHI78" s="1740"/>
      <c r="KHJ78" s="349"/>
      <c r="KHK78" s="262"/>
      <c r="KHL78" s="262"/>
      <c r="KHM78" s="262"/>
      <c r="KHN78" s="350"/>
      <c r="KHO78" s="262"/>
      <c r="KHP78" s="262"/>
      <c r="KHQ78" s="262"/>
      <c r="KHR78" s="262"/>
      <c r="KHS78" s="262"/>
      <c r="KHT78" s="262"/>
      <c r="KHU78" s="262"/>
      <c r="KHV78" s="262"/>
      <c r="KHW78" s="262"/>
      <c r="KHX78" s="1740"/>
      <c r="KHY78" s="1740"/>
      <c r="KHZ78" s="1740"/>
      <c r="KIA78" s="349"/>
      <c r="KIB78" s="262"/>
      <c r="KIC78" s="262"/>
      <c r="KID78" s="262"/>
      <c r="KIE78" s="350"/>
      <c r="KIF78" s="262"/>
      <c r="KIG78" s="262"/>
      <c r="KIH78" s="262"/>
      <c r="KII78" s="262"/>
      <c r="KIJ78" s="262"/>
      <c r="KIK78" s="262"/>
      <c r="KIL78" s="262"/>
      <c r="KIM78" s="262"/>
      <c r="KIN78" s="262"/>
      <c r="KIO78" s="1740"/>
      <c r="KIP78" s="1740"/>
      <c r="KIQ78" s="1740"/>
      <c r="KIR78" s="349"/>
      <c r="KIS78" s="262"/>
      <c r="KIT78" s="262"/>
      <c r="KIU78" s="262"/>
      <c r="KIV78" s="350"/>
      <c r="KIW78" s="262"/>
      <c r="KIX78" s="262"/>
      <c r="KIY78" s="262"/>
      <c r="KIZ78" s="262"/>
      <c r="KJA78" s="262"/>
      <c r="KJB78" s="262"/>
      <c r="KJC78" s="262"/>
      <c r="KJD78" s="262"/>
      <c r="KJE78" s="262"/>
      <c r="KJF78" s="1740"/>
      <c r="KJG78" s="1740"/>
      <c r="KJH78" s="1740"/>
      <c r="KJI78" s="349"/>
      <c r="KJJ78" s="262"/>
      <c r="KJK78" s="262"/>
      <c r="KJL78" s="262"/>
      <c r="KJM78" s="350"/>
      <c r="KJN78" s="262"/>
      <c r="KJO78" s="262"/>
      <c r="KJP78" s="262"/>
      <c r="KJQ78" s="262"/>
      <c r="KJR78" s="262"/>
      <c r="KJS78" s="262"/>
      <c r="KJT78" s="262"/>
      <c r="KJU78" s="262"/>
      <c r="KJV78" s="262"/>
      <c r="KJW78" s="1740"/>
      <c r="KJX78" s="1740"/>
      <c r="KJY78" s="1740"/>
      <c r="KJZ78" s="349"/>
      <c r="KKA78" s="262"/>
      <c r="KKB78" s="262"/>
      <c r="KKC78" s="262"/>
      <c r="KKD78" s="350"/>
      <c r="KKE78" s="262"/>
      <c r="KKF78" s="262"/>
      <c r="KKG78" s="262"/>
      <c r="KKH78" s="262"/>
      <c r="KKI78" s="262"/>
      <c r="KKJ78" s="262"/>
      <c r="KKK78" s="262"/>
      <c r="KKL78" s="262"/>
      <c r="KKM78" s="262"/>
      <c r="KKN78" s="1740"/>
      <c r="KKO78" s="1740"/>
      <c r="KKP78" s="1740"/>
      <c r="KKQ78" s="349"/>
      <c r="KKR78" s="262"/>
      <c r="KKS78" s="262"/>
      <c r="KKT78" s="262"/>
      <c r="KKU78" s="350"/>
      <c r="KKV78" s="262"/>
      <c r="KKW78" s="262"/>
      <c r="KKX78" s="262"/>
      <c r="KKY78" s="262"/>
      <c r="KKZ78" s="262"/>
      <c r="KLA78" s="262"/>
      <c r="KLB78" s="262"/>
      <c r="KLC78" s="262"/>
      <c r="KLD78" s="262"/>
      <c r="KLE78" s="1740"/>
      <c r="KLF78" s="1740"/>
      <c r="KLG78" s="1740"/>
      <c r="KLH78" s="349"/>
      <c r="KLI78" s="262"/>
      <c r="KLJ78" s="262"/>
      <c r="KLK78" s="262"/>
      <c r="KLL78" s="350"/>
      <c r="KLM78" s="262"/>
      <c r="KLN78" s="262"/>
      <c r="KLO78" s="262"/>
      <c r="KLP78" s="262"/>
      <c r="KLQ78" s="262"/>
      <c r="KLR78" s="262"/>
      <c r="KLS78" s="262"/>
      <c r="KLT78" s="262"/>
      <c r="KLU78" s="262"/>
      <c r="KLV78" s="1740"/>
      <c r="KLW78" s="1740"/>
      <c r="KLX78" s="1740"/>
      <c r="KLY78" s="349"/>
      <c r="KLZ78" s="262"/>
      <c r="KMA78" s="262"/>
      <c r="KMB78" s="262"/>
      <c r="KMC78" s="350"/>
      <c r="KMD78" s="262"/>
      <c r="KME78" s="262"/>
      <c r="KMF78" s="262"/>
      <c r="KMG78" s="262"/>
      <c r="KMH78" s="262"/>
      <c r="KMI78" s="262"/>
      <c r="KMJ78" s="262"/>
      <c r="KMK78" s="262"/>
      <c r="KML78" s="262"/>
      <c r="KMM78" s="1740"/>
      <c r="KMN78" s="1740"/>
      <c r="KMO78" s="1740"/>
      <c r="KMP78" s="349"/>
      <c r="KMQ78" s="262"/>
      <c r="KMR78" s="262"/>
      <c r="KMS78" s="262"/>
      <c r="KMT78" s="350"/>
      <c r="KMU78" s="262"/>
      <c r="KMV78" s="262"/>
      <c r="KMW78" s="262"/>
      <c r="KMX78" s="262"/>
      <c r="KMY78" s="262"/>
      <c r="KMZ78" s="262"/>
      <c r="KNA78" s="262"/>
      <c r="KNB78" s="262"/>
      <c r="KNC78" s="262"/>
      <c r="KND78" s="1740"/>
      <c r="KNE78" s="1740"/>
      <c r="KNF78" s="1740"/>
      <c r="KNG78" s="349"/>
      <c r="KNH78" s="262"/>
      <c r="KNI78" s="262"/>
      <c r="KNJ78" s="262"/>
      <c r="KNK78" s="350"/>
      <c r="KNL78" s="262"/>
      <c r="KNM78" s="262"/>
      <c r="KNN78" s="262"/>
      <c r="KNO78" s="262"/>
      <c r="KNP78" s="262"/>
      <c r="KNQ78" s="262"/>
      <c r="KNR78" s="262"/>
      <c r="KNS78" s="262"/>
      <c r="KNT78" s="262"/>
      <c r="KNU78" s="1740"/>
      <c r="KNV78" s="1740"/>
      <c r="KNW78" s="1740"/>
      <c r="KNX78" s="349"/>
      <c r="KNY78" s="262"/>
      <c r="KNZ78" s="262"/>
      <c r="KOA78" s="262"/>
      <c r="KOB78" s="350"/>
      <c r="KOC78" s="262"/>
      <c r="KOD78" s="262"/>
      <c r="KOE78" s="262"/>
      <c r="KOF78" s="262"/>
      <c r="KOG78" s="262"/>
      <c r="KOH78" s="262"/>
      <c r="KOI78" s="262"/>
      <c r="KOJ78" s="262"/>
      <c r="KOK78" s="262"/>
      <c r="KOL78" s="1740"/>
      <c r="KOM78" s="1740"/>
      <c r="KON78" s="1740"/>
      <c r="KOO78" s="349"/>
      <c r="KOP78" s="262"/>
      <c r="KOQ78" s="262"/>
      <c r="KOR78" s="262"/>
      <c r="KOS78" s="350"/>
      <c r="KOT78" s="262"/>
      <c r="KOU78" s="262"/>
      <c r="KOV78" s="262"/>
      <c r="KOW78" s="262"/>
      <c r="KOX78" s="262"/>
      <c r="KOY78" s="262"/>
      <c r="KOZ78" s="262"/>
      <c r="KPA78" s="262"/>
      <c r="KPB78" s="262"/>
      <c r="KPC78" s="1740"/>
      <c r="KPD78" s="1740"/>
      <c r="KPE78" s="1740"/>
      <c r="KPF78" s="349"/>
      <c r="KPG78" s="262"/>
      <c r="KPH78" s="262"/>
      <c r="KPI78" s="262"/>
      <c r="KPJ78" s="350"/>
      <c r="KPK78" s="262"/>
      <c r="KPL78" s="262"/>
      <c r="KPM78" s="262"/>
      <c r="KPN78" s="262"/>
      <c r="KPO78" s="262"/>
      <c r="KPP78" s="262"/>
      <c r="KPQ78" s="262"/>
      <c r="KPR78" s="262"/>
      <c r="KPS78" s="262"/>
      <c r="KPT78" s="1740"/>
      <c r="KPU78" s="1740"/>
      <c r="KPV78" s="1740"/>
      <c r="KPW78" s="349"/>
      <c r="KPX78" s="262"/>
      <c r="KPY78" s="262"/>
      <c r="KPZ78" s="262"/>
      <c r="KQA78" s="350"/>
      <c r="KQB78" s="262"/>
      <c r="KQC78" s="262"/>
      <c r="KQD78" s="262"/>
      <c r="KQE78" s="262"/>
      <c r="KQF78" s="262"/>
      <c r="KQG78" s="262"/>
      <c r="KQH78" s="262"/>
      <c r="KQI78" s="262"/>
      <c r="KQJ78" s="262"/>
      <c r="KQK78" s="1740"/>
      <c r="KQL78" s="1740"/>
      <c r="KQM78" s="1740"/>
      <c r="KQN78" s="349"/>
      <c r="KQO78" s="262"/>
      <c r="KQP78" s="262"/>
      <c r="KQQ78" s="262"/>
      <c r="KQR78" s="350"/>
      <c r="KQS78" s="262"/>
      <c r="KQT78" s="262"/>
      <c r="KQU78" s="262"/>
      <c r="KQV78" s="262"/>
      <c r="KQW78" s="262"/>
      <c r="KQX78" s="262"/>
      <c r="KQY78" s="262"/>
      <c r="KQZ78" s="262"/>
      <c r="KRA78" s="262"/>
      <c r="KRB78" s="1740"/>
      <c r="KRC78" s="1740"/>
      <c r="KRD78" s="1740"/>
      <c r="KRE78" s="349"/>
      <c r="KRF78" s="262"/>
      <c r="KRG78" s="262"/>
      <c r="KRH78" s="262"/>
      <c r="KRI78" s="350"/>
      <c r="KRJ78" s="262"/>
      <c r="KRK78" s="262"/>
      <c r="KRL78" s="262"/>
      <c r="KRM78" s="262"/>
      <c r="KRN78" s="262"/>
      <c r="KRO78" s="262"/>
      <c r="KRP78" s="262"/>
      <c r="KRQ78" s="262"/>
      <c r="KRR78" s="262"/>
      <c r="KRS78" s="1740"/>
      <c r="KRT78" s="1740"/>
      <c r="KRU78" s="1740"/>
      <c r="KRV78" s="349"/>
      <c r="KRW78" s="262"/>
      <c r="KRX78" s="262"/>
      <c r="KRY78" s="262"/>
      <c r="KRZ78" s="350"/>
      <c r="KSA78" s="262"/>
      <c r="KSB78" s="262"/>
      <c r="KSC78" s="262"/>
      <c r="KSD78" s="262"/>
      <c r="KSE78" s="262"/>
      <c r="KSF78" s="262"/>
      <c r="KSG78" s="262"/>
      <c r="KSH78" s="262"/>
      <c r="KSI78" s="262"/>
      <c r="KSJ78" s="1740"/>
      <c r="KSK78" s="1740"/>
      <c r="KSL78" s="1740"/>
      <c r="KSM78" s="349"/>
      <c r="KSN78" s="262"/>
      <c r="KSO78" s="262"/>
      <c r="KSP78" s="262"/>
      <c r="KSQ78" s="350"/>
      <c r="KSR78" s="262"/>
      <c r="KSS78" s="262"/>
      <c r="KST78" s="262"/>
      <c r="KSU78" s="262"/>
      <c r="KSV78" s="262"/>
      <c r="KSW78" s="262"/>
      <c r="KSX78" s="262"/>
      <c r="KSY78" s="262"/>
      <c r="KSZ78" s="262"/>
      <c r="KTA78" s="1740"/>
      <c r="KTB78" s="1740"/>
      <c r="KTC78" s="1740"/>
      <c r="KTD78" s="349"/>
      <c r="KTE78" s="262"/>
      <c r="KTF78" s="262"/>
      <c r="KTG78" s="262"/>
      <c r="KTH78" s="350"/>
      <c r="KTI78" s="262"/>
      <c r="KTJ78" s="262"/>
      <c r="KTK78" s="262"/>
      <c r="KTL78" s="262"/>
      <c r="KTM78" s="262"/>
      <c r="KTN78" s="262"/>
      <c r="KTO78" s="262"/>
      <c r="KTP78" s="262"/>
      <c r="KTQ78" s="262"/>
      <c r="KTR78" s="1740"/>
      <c r="KTS78" s="1740"/>
      <c r="KTT78" s="1740"/>
      <c r="KTU78" s="349"/>
      <c r="KTV78" s="262"/>
      <c r="KTW78" s="262"/>
      <c r="KTX78" s="262"/>
      <c r="KTY78" s="350"/>
      <c r="KTZ78" s="262"/>
      <c r="KUA78" s="262"/>
      <c r="KUB78" s="262"/>
      <c r="KUC78" s="262"/>
      <c r="KUD78" s="262"/>
      <c r="KUE78" s="262"/>
      <c r="KUF78" s="262"/>
      <c r="KUG78" s="262"/>
      <c r="KUH78" s="262"/>
      <c r="KUI78" s="1740"/>
      <c r="KUJ78" s="1740"/>
      <c r="KUK78" s="1740"/>
      <c r="KUL78" s="349"/>
      <c r="KUM78" s="262"/>
      <c r="KUN78" s="262"/>
      <c r="KUO78" s="262"/>
      <c r="KUP78" s="350"/>
      <c r="KUQ78" s="262"/>
      <c r="KUR78" s="262"/>
      <c r="KUS78" s="262"/>
      <c r="KUT78" s="262"/>
      <c r="KUU78" s="262"/>
      <c r="KUV78" s="262"/>
      <c r="KUW78" s="262"/>
      <c r="KUX78" s="262"/>
      <c r="KUY78" s="262"/>
      <c r="KUZ78" s="1740"/>
      <c r="KVA78" s="1740"/>
      <c r="KVB78" s="1740"/>
      <c r="KVC78" s="349"/>
      <c r="KVD78" s="262"/>
      <c r="KVE78" s="262"/>
      <c r="KVF78" s="262"/>
      <c r="KVG78" s="350"/>
      <c r="KVH78" s="262"/>
      <c r="KVI78" s="262"/>
      <c r="KVJ78" s="262"/>
      <c r="KVK78" s="262"/>
      <c r="KVL78" s="262"/>
      <c r="KVM78" s="262"/>
      <c r="KVN78" s="262"/>
      <c r="KVO78" s="262"/>
      <c r="KVP78" s="262"/>
      <c r="KVQ78" s="1740"/>
      <c r="KVR78" s="1740"/>
      <c r="KVS78" s="1740"/>
      <c r="KVT78" s="349"/>
      <c r="KVU78" s="262"/>
      <c r="KVV78" s="262"/>
      <c r="KVW78" s="262"/>
      <c r="KVX78" s="350"/>
      <c r="KVY78" s="262"/>
      <c r="KVZ78" s="262"/>
      <c r="KWA78" s="262"/>
      <c r="KWB78" s="262"/>
      <c r="KWC78" s="262"/>
      <c r="KWD78" s="262"/>
      <c r="KWE78" s="262"/>
      <c r="KWF78" s="262"/>
      <c r="KWG78" s="262"/>
      <c r="KWH78" s="1740"/>
      <c r="KWI78" s="1740"/>
      <c r="KWJ78" s="1740"/>
      <c r="KWK78" s="349"/>
      <c r="KWL78" s="262"/>
      <c r="KWM78" s="262"/>
      <c r="KWN78" s="262"/>
      <c r="KWO78" s="350"/>
      <c r="KWP78" s="262"/>
      <c r="KWQ78" s="262"/>
      <c r="KWR78" s="262"/>
      <c r="KWS78" s="262"/>
      <c r="KWT78" s="262"/>
      <c r="KWU78" s="262"/>
      <c r="KWV78" s="262"/>
      <c r="KWW78" s="262"/>
      <c r="KWX78" s="262"/>
      <c r="KWY78" s="1740"/>
      <c r="KWZ78" s="1740"/>
      <c r="KXA78" s="1740"/>
      <c r="KXB78" s="349"/>
      <c r="KXC78" s="262"/>
      <c r="KXD78" s="262"/>
      <c r="KXE78" s="262"/>
      <c r="KXF78" s="350"/>
      <c r="KXG78" s="262"/>
      <c r="KXH78" s="262"/>
      <c r="KXI78" s="262"/>
      <c r="KXJ78" s="262"/>
      <c r="KXK78" s="262"/>
      <c r="KXL78" s="262"/>
      <c r="KXM78" s="262"/>
      <c r="KXN78" s="262"/>
      <c r="KXO78" s="262"/>
      <c r="KXP78" s="1740"/>
      <c r="KXQ78" s="1740"/>
      <c r="KXR78" s="1740"/>
      <c r="KXS78" s="349"/>
      <c r="KXT78" s="262"/>
      <c r="KXU78" s="262"/>
      <c r="KXV78" s="262"/>
      <c r="KXW78" s="350"/>
      <c r="KXX78" s="262"/>
      <c r="KXY78" s="262"/>
      <c r="KXZ78" s="262"/>
      <c r="KYA78" s="262"/>
      <c r="KYB78" s="262"/>
      <c r="KYC78" s="262"/>
      <c r="KYD78" s="262"/>
      <c r="KYE78" s="262"/>
      <c r="KYF78" s="262"/>
      <c r="KYG78" s="1740"/>
      <c r="KYH78" s="1740"/>
      <c r="KYI78" s="1740"/>
      <c r="KYJ78" s="349"/>
      <c r="KYK78" s="262"/>
      <c r="KYL78" s="262"/>
      <c r="KYM78" s="262"/>
      <c r="KYN78" s="350"/>
      <c r="KYO78" s="262"/>
      <c r="KYP78" s="262"/>
      <c r="KYQ78" s="262"/>
      <c r="KYR78" s="262"/>
      <c r="KYS78" s="262"/>
      <c r="KYT78" s="262"/>
      <c r="KYU78" s="262"/>
      <c r="KYV78" s="262"/>
      <c r="KYW78" s="262"/>
      <c r="KYX78" s="1740"/>
      <c r="KYY78" s="1740"/>
      <c r="KYZ78" s="1740"/>
      <c r="KZA78" s="349"/>
      <c r="KZB78" s="262"/>
      <c r="KZC78" s="262"/>
      <c r="KZD78" s="262"/>
      <c r="KZE78" s="350"/>
      <c r="KZF78" s="262"/>
      <c r="KZG78" s="262"/>
      <c r="KZH78" s="262"/>
      <c r="KZI78" s="262"/>
      <c r="KZJ78" s="262"/>
      <c r="KZK78" s="262"/>
      <c r="KZL78" s="262"/>
      <c r="KZM78" s="262"/>
      <c r="KZN78" s="262"/>
      <c r="KZO78" s="1740"/>
      <c r="KZP78" s="1740"/>
      <c r="KZQ78" s="1740"/>
      <c r="KZR78" s="349"/>
      <c r="KZS78" s="262"/>
      <c r="KZT78" s="262"/>
      <c r="KZU78" s="262"/>
      <c r="KZV78" s="350"/>
      <c r="KZW78" s="262"/>
      <c r="KZX78" s="262"/>
      <c r="KZY78" s="262"/>
      <c r="KZZ78" s="262"/>
      <c r="LAA78" s="262"/>
      <c r="LAB78" s="262"/>
      <c r="LAC78" s="262"/>
      <c r="LAD78" s="262"/>
      <c r="LAE78" s="262"/>
      <c r="LAF78" s="1740"/>
      <c r="LAG78" s="1740"/>
      <c r="LAH78" s="1740"/>
      <c r="LAI78" s="349"/>
      <c r="LAJ78" s="262"/>
      <c r="LAK78" s="262"/>
      <c r="LAL78" s="262"/>
      <c r="LAM78" s="350"/>
      <c r="LAN78" s="262"/>
      <c r="LAO78" s="262"/>
      <c r="LAP78" s="262"/>
      <c r="LAQ78" s="262"/>
      <c r="LAR78" s="262"/>
      <c r="LAS78" s="262"/>
      <c r="LAT78" s="262"/>
      <c r="LAU78" s="262"/>
      <c r="LAV78" s="262"/>
      <c r="LAW78" s="1740"/>
      <c r="LAX78" s="1740"/>
      <c r="LAY78" s="1740"/>
      <c r="LAZ78" s="349"/>
      <c r="LBA78" s="262"/>
      <c r="LBB78" s="262"/>
      <c r="LBC78" s="262"/>
      <c r="LBD78" s="350"/>
      <c r="LBE78" s="262"/>
      <c r="LBF78" s="262"/>
      <c r="LBG78" s="262"/>
      <c r="LBH78" s="262"/>
      <c r="LBI78" s="262"/>
      <c r="LBJ78" s="262"/>
      <c r="LBK78" s="262"/>
      <c r="LBL78" s="262"/>
      <c r="LBM78" s="262"/>
      <c r="LBN78" s="1740"/>
      <c r="LBO78" s="1740"/>
      <c r="LBP78" s="1740"/>
      <c r="LBQ78" s="349"/>
      <c r="LBR78" s="262"/>
      <c r="LBS78" s="262"/>
      <c r="LBT78" s="262"/>
      <c r="LBU78" s="350"/>
      <c r="LBV78" s="262"/>
      <c r="LBW78" s="262"/>
      <c r="LBX78" s="262"/>
      <c r="LBY78" s="262"/>
      <c r="LBZ78" s="262"/>
      <c r="LCA78" s="262"/>
      <c r="LCB78" s="262"/>
      <c r="LCC78" s="262"/>
      <c r="LCD78" s="262"/>
      <c r="LCE78" s="1740"/>
      <c r="LCF78" s="1740"/>
      <c r="LCG78" s="1740"/>
      <c r="LCH78" s="349"/>
      <c r="LCI78" s="262"/>
      <c r="LCJ78" s="262"/>
      <c r="LCK78" s="262"/>
      <c r="LCL78" s="350"/>
      <c r="LCM78" s="262"/>
      <c r="LCN78" s="262"/>
      <c r="LCO78" s="262"/>
      <c r="LCP78" s="262"/>
      <c r="LCQ78" s="262"/>
      <c r="LCR78" s="262"/>
      <c r="LCS78" s="262"/>
      <c r="LCT78" s="262"/>
      <c r="LCU78" s="262"/>
      <c r="LCV78" s="1740"/>
      <c r="LCW78" s="1740"/>
      <c r="LCX78" s="1740"/>
      <c r="LCY78" s="349"/>
      <c r="LCZ78" s="262"/>
      <c r="LDA78" s="262"/>
      <c r="LDB78" s="262"/>
      <c r="LDC78" s="350"/>
      <c r="LDD78" s="262"/>
      <c r="LDE78" s="262"/>
      <c r="LDF78" s="262"/>
      <c r="LDG78" s="262"/>
      <c r="LDH78" s="262"/>
      <c r="LDI78" s="262"/>
      <c r="LDJ78" s="262"/>
      <c r="LDK78" s="262"/>
      <c r="LDL78" s="262"/>
      <c r="LDM78" s="1740"/>
      <c r="LDN78" s="1740"/>
      <c r="LDO78" s="1740"/>
      <c r="LDP78" s="349"/>
      <c r="LDQ78" s="262"/>
      <c r="LDR78" s="262"/>
      <c r="LDS78" s="262"/>
      <c r="LDT78" s="350"/>
      <c r="LDU78" s="262"/>
      <c r="LDV78" s="262"/>
      <c r="LDW78" s="262"/>
      <c r="LDX78" s="262"/>
      <c r="LDY78" s="262"/>
      <c r="LDZ78" s="262"/>
      <c r="LEA78" s="262"/>
      <c r="LEB78" s="262"/>
      <c r="LEC78" s="262"/>
      <c r="LED78" s="1740"/>
      <c r="LEE78" s="1740"/>
      <c r="LEF78" s="1740"/>
      <c r="LEG78" s="349"/>
      <c r="LEH78" s="262"/>
      <c r="LEI78" s="262"/>
      <c r="LEJ78" s="262"/>
      <c r="LEK78" s="350"/>
      <c r="LEL78" s="262"/>
      <c r="LEM78" s="262"/>
      <c r="LEN78" s="262"/>
      <c r="LEO78" s="262"/>
      <c r="LEP78" s="262"/>
      <c r="LEQ78" s="262"/>
      <c r="LER78" s="262"/>
      <c r="LES78" s="262"/>
      <c r="LET78" s="262"/>
      <c r="LEU78" s="1740"/>
      <c r="LEV78" s="1740"/>
      <c r="LEW78" s="1740"/>
      <c r="LEX78" s="349"/>
      <c r="LEY78" s="262"/>
      <c r="LEZ78" s="262"/>
      <c r="LFA78" s="262"/>
      <c r="LFB78" s="350"/>
      <c r="LFC78" s="262"/>
      <c r="LFD78" s="262"/>
      <c r="LFE78" s="262"/>
      <c r="LFF78" s="262"/>
      <c r="LFG78" s="262"/>
      <c r="LFH78" s="262"/>
      <c r="LFI78" s="262"/>
      <c r="LFJ78" s="262"/>
      <c r="LFK78" s="262"/>
      <c r="LFL78" s="1740"/>
      <c r="LFM78" s="1740"/>
      <c r="LFN78" s="1740"/>
      <c r="LFO78" s="349"/>
      <c r="LFP78" s="262"/>
      <c r="LFQ78" s="262"/>
      <c r="LFR78" s="262"/>
      <c r="LFS78" s="350"/>
      <c r="LFT78" s="262"/>
      <c r="LFU78" s="262"/>
      <c r="LFV78" s="262"/>
      <c r="LFW78" s="262"/>
      <c r="LFX78" s="262"/>
      <c r="LFY78" s="262"/>
      <c r="LFZ78" s="262"/>
      <c r="LGA78" s="262"/>
      <c r="LGB78" s="262"/>
      <c r="LGC78" s="1740"/>
      <c r="LGD78" s="1740"/>
      <c r="LGE78" s="1740"/>
      <c r="LGF78" s="349"/>
      <c r="LGG78" s="262"/>
      <c r="LGH78" s="262"/>
      <c r="LGI78" s="262"/>
      <c r="LGJ78" s="350"/>
      <c r="LGK78" s="262"/>
      <c r="LGL78" s="262"/>
      <c r="LGM78" s="262"/>
      <c r="LGN78" s="262"/>
      <c r="LGO78" s="262"/>
      <c r="LGP78" s="262"/>
      <c r="LGQ78" s="262"/>
      <c r="LGR78" s="262"/>
      <c r="LGS78" s="262"/>
      <c r="LGT78" s="1740"/>
      <c r="LGU78" s="1740"/>
      <c r="LGV78" s="1740"/>
      <c r="LGW78" s="349"/>
      <c r="LGX78" s="262"/>
      <c r="LGY78" s="262"/>
      <c r="LGZ78" s="262"/>
      <c r="LHA78" s="350"/>
      <c r="LHB78" s="262"/>
      <c r="LHC78" s="262"/>
      <c r="LHD78" s="262"/>
      <c r="LHE78" s="262"/>
      <c r="LHF78" s="262"/>
      <c r="LHG78" s="262"/>
      <c r="LHH78" s="262"/>
      <c r="LHI78" s="262"/>
      <c r="LHJ78" s="262"/>
      <c r="LHK78" s="1740"/>
      <c r="LHL78" s="1740"/>
      <c r="LHM78" s="1740"/>
      <c r="LHN78" s="349"/>
      <c r="LHO78" s="262"/>
      <c r="LHP78" s="262"/>
      <c r="LHQ78" s="262"/>
      <c r="LHR78" s="350"/>
      <c r="LHS78" s="262"/>
      <c r="LHT78" s="262"/>
      <c r="LHU78" s="262"/>
      <c r="LHV78" s="262"/>
      <c r="LHW78" s="262"/>
      <c r="LHX78" s="262"/>
      <c r="LHY78" s="262"/>
      <c r="LHZ78" s="262"/>
      <c r="LIA78" s="262"/>
      <c r="LIB78" s="1740"/>
      <c r="LIC78" s="1740"/>
      <c r="LID78" s="1740"/>
      <c r="LIE78" s="349"/>
      <c r="LIF78" s="262"/>
      <c r="LIG78" s="262"/>
      <c r="LIH78" s="262"/>
      <c r="LII78" s="350"/>
      <c r="LIJ78" s="262"/>
      <c r="LIK78" s="262"/>
      <c r="LIL78" s="262"/>
      <c r="LIM78" s="262"/>
      <c r="LIN78" s="262"/>
      <c r="LIO78" s="262"/>
      <c r="LIP78" s="262"/>
      <c r="LIQ78" s="262"/>
      <c r="LIR78" s="262"/>
      <c r="LIS78" s="1740"/>
      <c r="LIT78" s="1740"/>
      <c r="LIU78" s="1740"/>
      <c r="LIV78" s="349"/>
      <c r="LIW78" s="262"/>
      <c r="LIX78" s="262"/>
      <c r="LIY78" s="262"/>
      <c r="LIZ78" s="350"/>
      <c r="LJA78" s="262"/>
      <c r="LJB78" s="262"/>
      <c r="LJC78" s="262"/>
      <c r="LJD78" s="262"/>
      <c r="LJE78" s="262"/>
      <c r="LJF78" s="262"/>
      <c r="LJG78" s="262"/>
      <c r="LJH78" s="262"/>
      <c r="LJI78" s="262"/>
      <c r="LJJ78" s="1740"/>
      <c r="LJK78" s="1740"/>
      <c r="LJL78" s="1740"/>
      <c r="LJM78" s="349"/>
      <c r="LJN78" s="262"/>
      <c r="LJO78" s="262"/>
      <c r="LJP78" s="262"/>
      <c r="LJQ78" s="350"/>
      <c r="LJR78" s="262"/>
      <c r="LJS78" s="262"/>
      <c r="LJT78" s="262"/>
      <c r="LJU78" s="262"/>
      <c r="LJV78" s="262"/>
      <c r="LJW78" s="262"/>
      <c r="LJX78" s="262"/>
      <c r="LJY78" s="262"/>
      <c r="LJZ78" s="262"/>
      <c r="LKA78" s="1740"/>
      <c r="LKB78" s="1740"/>
      <c r="LKC78" s="1740"/>
      <c r="LKD78" s="349"/>
      <c r="LKE78" s="262"/>
      <c r="LKF78" s="262"/>
      <c r="LKG78" s="262"/>
      <c r="LKH78" s="350"/>
      <c r="LKI78" s="262"/>
      <c r="LKJ78" s="262"/>
      <c r="LKK78" s="262"/>
      <c r="LKL78" s="262"/>
      <c r="LKM78" s="262"/>
      <c r="LKN78" s="262"/>
      <c r="LKO78" s="262"/>
      <c r="LKP78" s="262"/>
      <c r="LKQ78" s="262"/>
      <c r="LKR78" s="1740"/>
      <c r="LKS78" s="1740"/>
      <c r="LKT78" s="1740"/>
      <c r="LKU78" s="349"/>
      <c r="LKV78" s="262"/>
      <c r="LKW78" s="262"/>
      <c r="LKX78" s="262"/>
      <c r="LKY78" s="350"/>
      <c r="LKZ78" s="262"/>
      <c r="LLA78" s="262"/>
      <c r="LLB78" s="262"/>
      <c r="LLC78" s="262"/>
      <c r="LLD78" s="262"/>
      <c r="LLE78" s="262"/>
      <c r="LLF78" s="262"/>
      <c r="LLG78" s="262"/>
      <c r="LLH78" s="262"/>
      <c r="LLI78" s="1740"/>
      <c r="LLJ78" s="1740"/>
      <c r="LLK78" s="1740"/>
      <c r="LLL78" s="349"/>
      <c r="LLM78" s="262"/>
      <c r="LLN78" s="262"/>
      <c r="LLO78" s="262"/>
      <c r="LLP78" s="350"/>
      <c r="LLQ78" s="262"/>
      <c r="LLR78" s="262"/>
      <c r="LLS78" s="262"/>
      <c r="LLT78" s="262"/>
      <c r="LLU78" s="262"/>
      <c r="LLV78" s="262"/>
      <c r="LLW78" s="262"/>
      <c r="LLX78" s="262"/>
      <c r="LLY78" s="262"/>
      <c r="LLZ78" s="1740"/>
      <c r="LMA78" s="1740"/>
      <c r="LMB78" s="1740"/>
      <c r="LMC78" s="349"/>
      <c r="LMD78" s="262"/>
      <c r="LME78" s="262"/>
      <c r="LMF78" s="262"/>
      <c r="LMG78" s="350"/>
      <c r="LMH78" s="262"/>
      <c r="LMI78" s="262"/>
      <c r="LMJ78" s="262"/>
      <c r="LMK78" s="262"/>
      <c r="LML78" s="262"/>
      <c r="LMM78" s="262"/>
      <c r="LMN78" s="262"/>
      <c r="LMO78" s="262"/>
      <c r="LMP78" s="262"/>
      <c r="LMQ78" s="1740"/>
      <c r="LMR78" s="1740"/>
      <c r="LMS78" s="1740"/>
      <c r="LMT78" s="349"/>
      <c r="LMU78" s="262"/>
      <c r="LMV78" s="262"/>
      <c r="LMW78" s="262"/>
      <c r="LMX78" s="350"/>
      <c r="LMY78" s="262"/>
      <c r="LMZ78" s="262"/>
      <c r="LNA78" s="262"/>
      <c r="LNB78" s="262"/>
      <c r="LNC78" s="262"/>
      <c r="LND78" s="262"/>
      <c r="LNE78" s="262"/>
      <c r="LNF78" s="262"/>
      <c r="LNG78" s="262"/>
      <c r="LNH78" s="1740"/>
      <c r="LNI78" s="1740"/>
      <c r="LNJ78" s="1740"/>
      <c r="LNK78" s="349"/>
      <c r="LNL78" s="262"/>
      <c r="LNM78" s="262"/>
      <c r="LNN78" s="262"/>
      <c r="LNO78" s="350"/>
      <c r="LNP78" s="262"/>
      <c r="LNQ78" s="262"/>
      <c r="LNR78" s="262"/>
      <c r="LNS78" s="262"/>
      <c r="LNT78" s="262"/>
      <c r="LNU78" s="262"/>
      <c r="LNV78" s="262"/>
      <c r="LNW78" s="262"/>
      <c r="LNX78" s="262"/>
      <c r="LNY78" s="1740"/>
      <c r="LNZ78" s="1740"/>
      <c r="LOA78" s="1740"/>
      <c r="LOB78" s="349"/>
      <c r="LOC78" s="262"/>
      <c r="LOD78" s="262"/>
      <c r="LOE78" s="262"/>
      <c r="LOF78" s="350"/>
      <c r="LOG78" s="262"/>
      <c r="LOH78" s="262"/>
      <c r="LOI78" s="262"/>
      <c r="LOJ78" s="262"/>
      <c r="LOK78" s="262"/>
      <c r="LOL78" s="262"/>
      <c r="LOM78" s="262"/>
      <c r="LON78" s="262"/>
      <c r="LOO78" s="262"/>
      <c r="LOP78" s="1740"/>
      <c r="LOQ78" s="1740"/>
      <c r="LOR78" s="1740"/>
      <c r="LOS78" s="349"/>
      <c r="LOT78" s="262"/>
      <c r="LOU78" s="262"/>
      <c r="LOV78" s="262"/>
      <c r="LOW78" s="350"/>
      <c r="LOX78" s="262"/>
      <c r="LOY78" s="262"/>
      <c r="LOZ78" s="262"/>
      <c r="LPA78" s="262"/>
      <c r="LPB78" s="262"/>
      <c r="LPC78" s="262"/>
      <c r="LPD78" s="262"/>
      <c r="LPE78" s="262"/>
      <c r="LPF78" s="262"/>
      <c r="LPG78" s="1740"/>
      <c r="LPH78" s="1740"/>
      <c r="LPI78" s="1740"/>
      <c r="LPJ78" s="349"/>
      <c r="LPK78" s="262"/>
      <c r="LPL78" s="262"/>
      <c r="LPM78" s="262"/>
      <c r="LPN78" s="350"/>
      <c r="LPO78" s="262"/>
      <c r="LPP78" s="262"/>
      <c r="LPQ78" s="262"/>
      <c r="LPR78" s="262"/>
      <c r="LPS78" s="262"/>
      <c r="LPT78" s="262"/>
      <c r="LPU78" s="262"/>
      <c r="LPV78" s="262"/>
      <c r="LPW78" s="262"/>
      <c r="LPX78" s="1740"/>
      <c r="LPY78" s="1740"/>
      <c r="LPZ78" s="1740"/>
      <c r="LQA78" s="349"/>
      <c r="LQB78" s="262"/>
      <c r="LQC78" s="262"/>
      <c r="LQD78" s="262"/>
      <c r="LQE78" s="350"/>
      <c r="LQF78" s="262"/>
      <c r="LQG78" s="262"/>
      <c r="LQH78" s="262"/>
      <c r="LQI78" s="262"/>
      <c r="LQJ78" s="262"/>
      <c r="LQK78" s="262"/>
      <c r="LQL78" s="262"/>
      <c r="LQM78" s="262"/>
      <c r="LQN78" s="262"/>
      <c r="LQO78" s="1740"/>
      <c r="LQP78" s="1740"/>
      <c r="LQQ78" s="1740"/>
      <c r="LQR78" s="349"/>
      <c r="LQS78" s="262"/>
      <c r="LQT78" s="262"/>
      <c r="LQU78" s="262"/>
      <c r="LQV78" s="350"/>
      <c r="LQW78" s="262"/>
      <c r="LQX78" s="262"/>
      <c r="LQY78" s="262"/>
      <c r="LQZ78" s="262"/>
      <c r="LRA78" s="262"/>
      <c r="LRB78" s="262"/>
      <c r="LRC78" s="262"/>
      <c r="LRD78" s="262"/>
      <c r="LRE78" s="262"/>
      <c r="LRF78" s="1740"/>
      <c r="LRG78" s="1740"/>
      <c r="LRH78" s="1740"/>
      <c r="LRI78" s="349"/>
      <c r="LRJ78" s="262"/>
      <c r="LRK78" s="262"/>
      <c r="LRL78" s="262"/>
      <c r="LRM78" s="350"/>
      <c r="LRN78" s="262"/>
      <c r="LRO78" s="262"/>
      <c r="LRP78" s="262"/>
      <c r="LRQ78" s="262"/>
      <c r="LRR78" s="262"/>
      <c r="LRS78" s="262"/>
      <c r="LRT78" s="262"/>
      <c r="LRU78" s="262"/>
      <c r="LRV78" s="262"/>
      <c r="LRW78" s="1740"/>
      <c r="LRX78" s="1740"/>
      <c r="LRY78" s="1740"/>
      <c r="LRZ78" s="349"/>
      <c r="LSA78" s="262"/>
      <c r="LSB78" s="262"/>
      <c r="LSC78" s="262"/>
      <c r="LSD78" s="350"/>
      <c r="LSE78" s="262"/>
      <c r="LSF78" s="262"/>
      <c r="LSG78" s="262"/>
      <c r="LSH78" s="262"/>
      <c r="LSI78" s="262"/>
      <c r="LSJ78" s="262"/>
      <c r="LSK78" s="262"/>
      <c r="LSL78" s="262"/>
      <c r="LSM78" s="262"/>
      <c r="LSN78" s="1740"/>
      <c r="LSO78" s="1740"/>
      <c r="LSP78" s="1740"/>
      <c r="LSQ78" s="349"/>
      <c r="LSR78" s="262"/>
      <c r="LSS78" s="262"/>
      <c r="LST78" s="262"/>
      <c r="LSU78" s="350"/>
      <c r="LSV78" s="262"/>
      <c r="LSW78" s="262"/>
      <c r="LSX78" s="262"/>
      <c r="LSY78" s="262"/>
      <c r="LSZ78" s="262"/>
      <c r="LTA78" s="262"/>
      <c r="LTB78" s="262"/>
      <c r="LTC78" s="262"/>
      <c r="LTD78" s="262"/>
      <c r="LTE78" s="1740"/>
      <c r="LTF78" s="1740"/>
      <c r="LTG78" s="1740"/>
      <c r="LTH78" s="349"/>
      <c r="LTI78" s="262"/>
      <c r="LTJ78" s="262"/>
      <c r="LTK78" s="262"/>
      <c r="LTL78" s="350"/>
      <c r="LTM78" s="262"/>
      <c r="LTN78" s="262"/>
      <c r="LTO78" s="262"/>
      <c r="LTP78" s="262"/>
      <c r="LTQ78" s="262"/>
      <c r="LTR78" s="262"/>
      <c r="LTS78" s="262"/>
      <c r="LTT78" s="262"/>
      <c r="LTU78" s="262"/>
      <c r="LTV78" s="1740"/>
      <c r="LTW78" s="1740"/>
      <c r="LTX78" s="1740"/>
      <c r="LTY78" s="349"/>
      <c r="LTZ78" s="262"/>
      <c r="LUA78" s="262"/>
      <c r="LUB78" s="262"/>
      <c r="LUC78" s="350"/>
      <c r="LUD78" s="262"/>
      <c r="LUE78" s="262"/>
      <c r="LUF78" s="262"/>
      <c r="LUG78" s="262"/>
      <c r="LUH78" s="262"/>
      <c r="LUI78" s="262"/>
      <c r="LUJ78" s="262"/>
      <c r="LUK78" s="262"/>
      <c r="LUL78" s="262"/>
      <c r="LUM78" s="1740"/>
      <c r="LUN78" s="1740"/>
      <c r="LUO78" s="1740"/>
      <c r="LUP78" s="349"/>
      <c r="LUQ78" s="262"/>
      <c r="LUR78" s="262"/>
      <c r="LUS78" s="262"/>
      <c r="LUT78" s="350"/>
      <c r="LUU78" s="262"/>
      <c r="LUV78" s="262"/>
      <c r="LUW78" s="262"/>
      <c r="LUX78" s="262"/>
      <c r="LUY78" s="262"/>
      <c r="LUZ78" s="262"/>
      <c r="LVA78" s="262"/>
      <c r="LVB78" s="262"/>
      <c r="LVC78" s="262"/>
      <c r="LVD78" s="1740"/>
      <c r="LVE78" s="1740"/>
      <c r="LVF78" s="1740"/>
      <c r="LVG78" s="349"/>
      <c r="LVH78" s="262"/>
      <c r="LVI78" s="262"/>
      <c r="LVJ78" s="262"/>
      <c r="LVK78" s="350"/>
      <c r="LVL78" s="262"/>
      <c r="LVM78" s="262"/>
      <c r="LVN78" s="262"/>
      <c r="LVO78" s="262"/>
      <c r="LVP78" s="262"/>
      <c r="LVQ78" s="262"/>
      <c r="LVR78" s="262"/>
      <c r="LVS78" s="262"/>
      <c r="LVT78" s="262"/>
      <c r="LVU78" s="1740"/>
      <c r="LVV78" s="1740"/>
      <c r="LVW78" s="1740"/>
      <c r="LVX78" s="349"/>
      <c r="LVY78" s="262"/>
      <c r="LVZ78" s="262"/>
      <c r="LWA78" s="262"/>
      <c r="LWB78" s="350"/>
      <c r="LWC78" s="262"/>
      <c r="LWD78" s="262"/>
      <c r="LWE78" s="262"/>
      <c r="LWF78" s="262"/>
      <c r="LWG78" s="262"/>
      <c r="LWH78" s="262"/>
      <c r="LWI78" s="262"/>
      <c r="LWJ78" s="262"/>
      <c r="LWK78" s="262"/>
      <c r="LWL78" s="1740"/>
      <c r="LWM78" s="1740"/>
      <c r="LWN78" s="1740"/>
      <c r="LWO78" s="349"/>
      <c r="LWP78" s="262"/>
      <c r="LWQ78" s="262"/>
      <c r="LWR78" s="262"/>
      <c r="LWS78" s="350"/>
      <c r="LWT78" s="262"/>
      <c r="LWU78" s="262"/>
      <c r="LWV78" s="262"/>
      <c r="LWW78" s="262"/>
      <c r="LWX78" s="262"/>
      <c r="LWY78" s="262"/>
      <c r="LWZ78" s="262"/>
      <c r="LXA78" s="262"/>
      <c r="LXB78" s="262"/>
      <c r="LXC78" s="1740"/>
      <c r="LXD78" s="1740"/>
      <c r="LXE78" s="1740"/>
      <c r="LXF78" s="349"/>
      <c r="LXG78" s="262"/>
      <c r="LXH78" s="262"/>
      <c r="LXI78" s="262"/>
      <c r="LXJ78" s="350"/>
      <c r="LXK78" s="262"/>
      <c r="LXL78" s="262"/>
      <c r="LXM78" s="262"/>
      <c r="LXN78" s="262"/>
      <c r="LXO78" s="262"/>
      <c r="LXP78" s="262"/>
      <c r="LXQ78" s="262"/>
      <c r="LXR78" s="262"/>
      <c r="LXS78" s="262"/>
      <c r="LXT78" s="1740"/>
      <c r="LXU78" s="1740"/>
      <c r="LXV78" s="1740"/>
      <c r="LXW78" s="349"/>
      <c r="LXX78" s="262"/>
      <c r="LXY78" s="262"/>
      <c r="LXZ78" s="262"/>
      <c r="LYA78" s="350"/>
      <c r="LYB78" s="262"/>
      <c r="LYC78" s="262"/>
      <c r="LYD78" s="262"/>
      <c r="LYE78" s="262"/>
      <c r="LYF78" s="262"/>
      <c r="LYG78" s="262"/>
      <c r="LYH78" s="262"/>
      <c r="LYI78" s="262"/>
      <c r="LYJ78" s="262"/>
      <c r="LYK78" s="1740"/>
      <c r="LYL78" s="1740"/>
      <c r="LYM78" s="1740"/>
      <c r="LYN78" s="349"/>
      <c r="LYO78" s="262"/>
      <c r="LYP78" s="262"/>
      <c r="LYQ78" s="262"/>
      <c r="LYR78" s="350"/>
      <c r="LYS78" s="262"/>
      <c r="LYT78" s="262"/>
      <c r="LYU78" s="262"/>
      <c r="LYV78" s="262"/>
      <c r="LYW78" s="262"/>
      <c r="LYX78" s="262"/>
      <c r="LYY78" s="262"/>
      <c r="LYZ78" s="262"/>
      <c r="LZA78" s="262"/>
      <c r="LZB78" s="1740"/>
      <c r="LZC78" s="1740"/>
      <c r="LZD78" s="1740"/>
      <c r="LZE78" s="349"/>
      <c r="LZF78" s="262"/>
      <c r="LZG78" s="262"/>
      <c r="LZH78" s="262"/>
      <c r="LZI78" s="350"/>
      <c r="LZJ78" s="262"/>
      <c r="LZK78" s="262"/>
      <c r="LZL78" s="262"/>
      <c r="LZM78" s="262"/>
      <c r="LZN78" s="262"/>
      <c r="LZO78" s="262"/>
      <c r="LZP78" s="262"/>
      <c r="LZQ78" s="262"/>
      <c r="LZR78" s="262"/>
      <c r="LZS78" s="1740"/>
      <c r="LZT78" s="1740"/>
      <c r="LZU78" s="1740"/>
      <c r="LZV78" s="349"/>
      <c r="LZW78" s="262"/>
      <c r="LZX78" s="262"/>
      <c r="LZY78" s="262"/>
      <c r="LZZ78" s="350"/>
      <c r="MAA78" s="262"/>
      <c r="MAB78" s="262"/>
      <c r="MAC78" s="262"/>
      <c r="MAD78" s="262"/>
      <c r="MAE78" s="262"/>
      <c r="MAF78" s="262"/>
      <c r="MAG78" s="262"/>
      <c r="MAH78" s="262"/>
      <c r="MAI78" s="262"/>
      <c r="MAJ78" s="1740"/>
      <c r="MAK78" s="1740"/>
      <c r="MAL78" s="1740"/>
      <c r="MAM78" s="349"/>
      <c r="MAN78" s="262"/>
      <c r="MAO78" s="262"/>
      <c r="MAP78" s="262"/>
      <c r="MAQ78" s="350"/>
      <c r="MAR78" s="262"/>
      <c r="MAS78" s="262"/>
      <c r="MAT78" s="262"/>
      <c r="MAU78" s="262"/>
      <c r="MAV78" s="262"/>
      <c r="MAW78" s="262"/>
      <c r="MAX78" s="262"/>
      <c r="MAY78" s="262"/>
      <c r="MAZ78" s="262"/>
      <c r="MBA78" s="1740"/>
      <c r="MBB78" s="1740"/>
      <c r="MBC78" s="1740"/>
      <c r="MBD78" s="349"/>
      <c r="MBE78" s="262"/>
      <c r="MBF78" s="262"/>
      <c r="MBG78" s="262"/>
      <c r="MBH78" s="350"/>
      <c r="MBI78" s="262"/>
      <c r="MBJ78" s="262"/>
      <c r="MBK78" s="262"/>
      <c r="MBL78" s="262"/>
      <c r="MBM78" s="262"/>
      <c r="MBN78" s="262"/>
      <c r="MBO78" s="262"/>
      <c r="MBP78" s="262"/>
      <c r="MBQ78" s="262"/>
      <c r="MBR78" s="1740"/>
      <c r="MBS78" s="1740"/>
      <c r="MBT78" s="1740"/>
      <c r="MBU78" s="349"/>
      <c r="MBV78" s="262"/>
      <c r="MBW78" s="262"/>
      <c r="MBX78" s="262"/>
      <c r="MBY78" s="350"/>
      <c r="MBZ78" s="262"/>
      <c r="MCA78" s="262"/>
      <c r="MCB78" s="262"/>
      <c r="MCC78" s="262"/>
      <c r="MCD78" s="262"/>
      <c r="MCE78" s="262"/>
      <c r="MCF78" s="262"/>
      <c r="MCG78" s="262"/>
      <c r="MCH78" s="262"/>
      <c r="MCI78" s="1740"/>
      <c r="MCJ78" s="1740"/>
      <c r="MCK78" s="1740"/>
      <c r="MCL78" s="349"/>
      <c r="MCM78" s="262"/>
      <c r="MCN78" s="262"/>
      <c r="MCO78" s="262"/>
      <c r="MCP78" s="350"/>
      <c r="MCQ78" s="262"/>
      <c r="MCR78" s="262"/>
      <c r="MCS78" s="262"/>
      <c r="MCT78" s="262"/>
      <c r="MCU78" s="262"/>
      <c r="MCV78" s="262"/>
      <c r="MCW78" s="262"/>
      <c r="MCX78" s="262"/>
      <c r="MCY78" s="262"/>
      <c r="MCZ78" s="1740"/>
      <c r="MDA78" s="1740"/>
      <c r="MDB78" s="1740"/>
      <c r="MDC78" s="349"/>
      <c r="MDD78" s="262"/>
      <c r="MDE78" s="262"/>
      <c r="MDF78" s="262"/>
      <c r="MDG78" s="350"/>
      <c r="MDH78" s="262"/>
      <c r="MDI78" s="262"/>
      <c r="MDJ78" s="262"/>
      <c r="MDK78" s="262"/>
      <c r="MDL78" s="262"/>
      <c r="MDM78" s="262"/>
      <c r="MDN78" s="262"/>
      <c r="MDO78" s="262"/>
      <c r="MDP78" s="262"/>
      <c r="MDQ78" s="1740"/>
      <c r="MDR78" s="1740"/>
      <c r="MDS78" s="1740"/>
      <c r="MDT78" s="349"/>
      <c r="MDU78" s="262"/>
      <c r="MDV78" s="262"/>
      <c r="MDW78" s="262"/>
      <c r="MDX78" s="350"/>
      <c r="MDY78" s="262"/>
      <c r="MDZ78" s="262"/>
      <c r="MEA78" s="262"/>
      <c r="MEB78" s="262"/>
      <c r="MEC78" s="262"/>
      <c r="MED78" s="262"/>
      <c r="MEE78" s="262"/>
      <c r="MEF78" s="262"/>
      <c r="MEG78" s="262"/>
      <c r="MEH78" s="1740"/>
      <c r="MEI78" s="1740"/>
      <c r="MEJ78" s="1740"/>
      <c r="MEK78" s="349"/>
      <c r="MEL78" s="262"/>
      <c r="MEM78" s="262"/>
      <c r="MEN78" s="262"/>
      <c r="MEO78" s="350"/>
      <c r="MEP78" s="262"/>
      <c r="MEQ78" s="262"/>
      <c r="MER78" s="262"/>
      <c r="MES78" s="262"/>
      <c r="MET78" s="262"/>
      <c r="MEU78" s="262"/>
      <c r="MEV78" s="262"/>
      <c r="MEW78" s="262"/>
      <c r="MEX78" s="262"/>
      <c r="MEY78" s="1740"/>
      <c r="MEZ78" s="1740"/>
      <c r="MFA78" s="1740"/>
      <c r="MFB78" s="349"/>
      <c r="MFC78" s="262"/>
      <c r="MFD78" s="262"/>
      <c r="MFE78" s="262"/>
      <c r="MFF78" s="350"/>
      <c r="MFG78" s="262"/>
      <c r="MFH78" s="262"/>
      <c r="MFI78" s="262"/>
      <c r="MFJ78" s="262"/>
      <c r="MFK78" s="262"/>
      <c r="MFL78" s="262"/>
      <c r="MFM78" s="262"/>
      <c r="MFN78" s="262"/>
      <c r="MFO78" s="262"/>
      <c r="MFP78" s="1740"/>
      <c r="MFQ78" s="1740"/>
      <c r="MFR78" s="1740"/>
      <c r="MFS78" s="349"/>
      <c r="MFT78" s="262"/>
      <c r="MFU78" s="262"/>
      <c r="MFV78" s="262"/>
      <c r="MFW78" s="350"/>
      <c r="MFX78" s="262"/>
      <c r="MFY78" s="262"/>
      <c r="MFZ78" s="262"/>
      <c r="MGA78" s="262"/>
      <c r="MGB78" s="262"/>
      <c r="MGC78" s="262"/>
      <c r="MGD78" s="262"/>
      <c r="MGE78" s="262"/>
      <c r="MGF78" s="262"/>
      <c r="MGG78" s="1740"/>
      <c r="MGH78" s="1740"/>
      <c r="MGI78" s="1740"/>
      <c r="MGJ78" s="349"/>
      <c r="MGK78" s="262"/>
      <c r="MGL78" s="262"/>
      <c r="MGM78" s="262"/>
      <c r="MGN78" s="350"/>
      <c r="MGO78" s="262"/>
      <c r="MGP78" s="262"/>
      <c r="MGQ78" s="262"/>
      <c r="MGR78" s="262"/>
      <c r="MGS78" s="262"/>
      <c r="MGT78" s="262"/>
      <c r="MGU78" s="262"/>
      <c r="MGV78" s="262"/>
      <c r="MGW78" s="262"/>
      <c r="MGX78" s="1740"/>
      <c r="MGY78" s="1740"/>
      <c r="MGZ78" s="1740"/>
      <c r="MHA78" s="349"/>
      <c r="MHB78" s="262"/>
      <c r="MHC78" s="262"/>
      <c r="MHD78" s="262"/>
      <c r="MHE78" s="350"/>
      <c r="MHF78" s="262"/>
      <c r="MHG78" s="262"/>
      <c r="MHH78" s="262"/>
      <c r="MHI78" s="262"/>
      <c r="MHJ78" s="262"/>
      <c r="MHK78" s="262"/>
      <c r="MHL78" s="262"/>
      <c r="MHM78" s="262"/>
      <c r="MHN78" s="262"/>
      <c r="MHO78" s="1740"/>
      <c r="MHP78" s="1740"/>
      <c r="MHQ78" s="1740"/>
      <c r="MHR78" s="349"/>
      <c r="MHS78" s="262"/>
      <c r="MHT78" s="262"/>
      <c r="MHU78" s="262"/>
      <c r="MHV78" s="350"/>
      <c r="MHW78" s="262"/>
      <c r="MHX78" s="262"/>
      <c r="MHY78" s="262"/>
      <c r="MHZ78" s="262"/>
      <c r="MIA78" s="262"/>
      <c r="MIB78" s="262"/>
      <c r="MIC78" s="262"/>
      <c r="MID78" s="262"/>
      <c r="MIE78" s="262"/>
      <c r="MIF78" s="1740"/>
      <c r="MIG78" s="1740"/>
      <c r="MIH78" s="1740"/>
      <c r="MII78" s="349"/>
      <c r="MIJ78" s="262"/>
      <c r="MIK78" s="262"/>
      <c r="MIL78" s="262"/>
      <c r="MIM78" s="350"/>
      <c r="MIN78" s="262"/>
      <c r="MIO78" s="262"/>
      <c r="MIP78" s="262"/>
      <c r="MIQ78" s="262"/>
      <c r="MIR78" s="262"/>
      <c r="MIS78" s="262"/>
      <c r="MIT78" s="262"/>
      <c r="MIU78" s="262"/>
      <c r="MIV78" s="262"/>
      <c r="MIW78" s="1740"/>
      <c r="MIX78" s="1740"/>
      <c r="MIY78" s="1740"/>
      <c r="MIZ78" s="349"/>
      <c r="MJA78" s="262"/>
      <c r="MJB78" s="262"/>
      <c r="MJC78" s="262"/>
      <c r="MJD78" s="350"/>
      <c r="MJE78" s="262"/>
      <c r="MJF78" s="262"/>
      <c r="MJG78" s="262"/>
      <c r="MJH78" s="262"/>
      <c r="MJI78" s="262"/>
      <c r="MJJ78" s="262"/>
      <c r="MJK78" s="262"/>
      <c r="MJL78" s="262"/>
      <c r="MJM78" s="262"/>
      <c r="MJN78" s="1740"/>
      <c r="MJO78" s="1740"/>
      <c r="MJP78" s="1740"/>
      <c r="MJQ78" s="349"/>
      <c r="MJR78" s="262"/>
      <c r="MJS78" s="262"/>
      <c r="MJT78" s="262"/>
      <c r="MJU78" s="350"/>
      <c r="MJV78" s="262"/>
      <c r="MJW78" s="262"/>
      <c r="MJX78" s="262"/>
      <c r="MJY78" s="262"/>
      <c r="MJZ78" s="262"/>
      <c r="MKA78" s="262"/>
      <c r="MKB78" s="262"/>
      <c r="MKC78" s="262"/>
      <c r="MKD78" s="262"/>
      <c r="MKE78" s="1740"/>
      <c r="MKF78" s="1740"/>
      <c r="MKG78" s="1740"/>
      <c r="MKH78" s="349"/>
      <c r="MKI78" s="262"/>
      <c r="MKJ78" s="262"/>
      <c r="MKK78" s="262"/>
      <c r="MKL78" s="350"/>
      <c r="MKM78" s="262"/>
      <c r="MKN78" s="262"/>
      <c r="MKO78" s="262"/>
      <c r="MKP78" s="262"/>
      <c r="MKQ78" s="262"/>
      <c r="MKR78" s="262"/>
      <c r="MKS78" s="262"/>
      <c r="MKT78" s="262"/>
      <c r="MKU78" s="262"/>
      <c r="MKV78" s="1740"/>
      <c r="MKW78" s="1740"/>
      <c r="MKX78" s="1740"/>
      <c r="MKY78" s="349"/>
      <c r="MKZ78" s="262"/>
      <c r="MLA78" s="262"/>
      <c r="MLB78" s="262"/>
      <c r="MLC78" s="350"/>
      <c r="MLD78" s="262"/>
      <c r="MLE78" s="262"/>
      <c r="MLF78" s="262"/>
      <c r="MLG78" s="262"/>
      <c r="MLH78" s="262"/>
      <c r="MLI78" s="262"/>
      <c r="MLJ78" s="262"/>
      <c r="MLK78" s="262"/>
      <c r="MLL78" s="262"/>
      <c r="MLM78" s="1740"/>
      <c r="MLN78" s="1740"/>
      <c r="MLO78" s="1740"/>
      <c r="MLP78" s="349"/>
      <c r="MLQ78" s="262"/>
      <c r="MLR78" s="262"/>
      <c r="MLS78" s="262"/>
      <c r="MLT78" s="350"/>
      <c r="MLU78" s="262"/>
      <c r="MLV78" s="262"/>
      <c r="MLW78" s="262"/>
      <c r="MLX78" s="262"/>
      <c r="MLY78" s="262"/>
      <c r="MLZ78" s="262"/>
      <c r="MMA78" s="262"/>
      <c r="MMB78" s="262"/>
      <c r="MMC78" s="262"/>
      <c r="MMD78" s="1740"/>
      <c r="MME78" s="1740"/>
      <c r="MMF78" s="1740"/>
      <c r="MMG78" s="349"/>
      <c r="MMH78" s="262"/>
      <c r="MMI78" s="262"/>
      <c r="MMJ78" s="262"/>
      <c r="MMK78" s="350"/>
      <c r="MML78" s="262"/>
      <c r="MMM78" s="262"/>
      <c r="MMN78" s="262"/>
      <c r="MMO78" s="262"/>
      <c r="MMP78" s="262"/>
      <c r="MMQ78" s="262"/>
      <c r="MMR78" s="262"/>
      <c r="MMS78" s="262"/>
      <c r="MMT78" s="262"/>
      <c r="MMU78" s="1740"/>
      <c r="MMV78" s="1740"/>
      <c r="MMW78" s="1740"/>
      <c r="MMX78" s="349"/>
      <c r="MMY78" s="262"/>
      <c r="MMZ78" s="262"/>
      <c r="MNA78" s="262"/>
      <c r="MNB78" s="350"/>
      <c r="MNC78" s="262"/>
      <c r="MND78" s="262"/>
      <c r="MNE78" s="262"/>
      <c r="MNF78" s="262"/>
      <c r="MNG78" s="262"/>
      <c r="MNH78" s="262"/>
      <c r="MNI78" s="262"/>
      <c r="MNJ78" s="262"/>
      <c r="MNK78" s="262"/>
      <c r="MNL78" s="1740"/>
      <c r="MNM78" s="1740"/>
      <c r="MNN78" s="1740"/>
      <c r="MNO78" s="349"/>
      <c r="MNP78" s="262"/>
      <c r="MNQ78" s="262"/>
      <c r="MNR78" s="262"/>
      <c r="MNS78" s="350"/>
      <c r="MNT78" s="262"/>
      <c r="MNU78" s="262"/>
      <c r="MNV78" s="262"/>
      <c r="MNW78" s="262"/>
      <c r="MNX78" s="262"/>
      <c r="MNY78" s="262"/>
      <c r="MNZ78" s="262"/>
      <c r="MOA78" s="262"/>
      <c r="MOB78" s="262"/>
      <c r="MOC78" s="1740"/>
      <c r="MOD78" s="1740"/>
      <c r="MOE78" s="1740"/>
      <c r="MOF78" s="349"/>
      <c r="MOG78" s="262"/>
      <c r="MOH78" s="262"/>
      <c r="MOI78" s="262"/>
      <c r="MOJ78" s="350"/>
      <c r="MOK78" s="262"/>
      <c r="MOL78" s="262"/>
      <c r="MOM78" s="262"/>
      <c r="MON78" s="262"/>
      <c r="MOO78" s="262"/>
      <c r="MOP78" s="262"/>
      <c r="MOQ78" s="262"/>
      <c r="MOR78" s="262"/>
      <c r="MOS78" s="262"/>
      <c r="MOT78" s="1740"/>
      <c r="MOU78" s="1740"/>
      <c r="MOV78" s="1740"/>
      <c r="MOW78" s="349"/>
      <c r="MOX78" s="262"/>
      <c r="MOY78" s="262"/>
      <c r="MOZ78" s="262"/>
      <c r="MPA78" s="350"/>
      <c r="MPB78" s="262"/>
      <c r="MPC78" s="262"/>
      <c r="MPD78" s="262"/>
      <c r="MPE78" s="262"/>
      <c r="MPF78" s="262"/>
      <c r="MPG78" s="262"/>
      <c r="MPH78" s="262"/>
      <c r="MPI78" s="262"/>
      <c r="MPJ78" s="262"/>
      <c r="MPK78" s="1740"/>
      <c r="MPL78" s="1740"/>
      <c r="MPM78" s="1740"/>
      <c r="MPN78" s="349"/>
      <c r="MPO78" s="262"/>
      <c r="MPP78" s="262"/>
      <c r="MPQ78" s="262"/>
      <c r="MPR78" s="350"/>
      <c r="MPS78" s="262"/>
      <c r="MPT78" s="262"/>
      <c r="MPU78" s="262"/>
      <c r="MPV78" s="262"/>
      <c r="MPW78" s="262"/>
      <c r="MPX78" s="262"/>
      <c r="MPY78" s="262"/>
      <c r="MPZ78" s="262"/>
      <c r="MQA78" s="262"/>
      <c r="MQB78" s="1740"/>
      <c r="MQC78" s="1740"/>
      <c r="MQD78" s="1740"/>
      <c r="MQE78" s="349"/>
      <c r="MQF78" s="262"/>
      <c r="MQG78" s="262"/>
      <c r="MQH78" s="262"/>
      <c r="MQI78" s="350"/>
      <c r="MQJ78" s="262"/>
      <c r="MQK78" s="262"/>
      <c r="MQL78" s="262"/>
      <c r="MQM78" s="262"/>
      <c r="MQN78" s="262"/>
      <c r="MQO78" s="262"/>
      <c r="MQP78" s="262"/>
      <c r="MQQ78" s="262"/>
      <c r="MQR78" s="262"/>
      <c r="MQS78" s="1740"/>
      <c r="MQT78" s="1740"/>
      <c r="MQU78" s="1740"/>
      <c r="MQV78" s="349"/>
      <c r="MQW78" s="262"/>
      <c r="MQX78" s="262"/>
      <c r="MQY78" s="262"/>
      <c r="MQZ78" s="350"/>
      <c r="MRA78" s="262"/>
      <c r="MRB78" s="262"/>
      <c r="MRC78" s="262"/>
      <c r="MRD78" s="262"/>
      <c r="MRE78" s="262"/>
      <c r="MRF78" s="262"/>
      <c r="MRG78" s="262"/>
      <c r="MRH78" s="262"/>
      <c r="MRI78" s="262"/>
      <c r="MRJ78" s="1740"/>
      <c r="MRK78" s="1740"/>
      <c r="MRL78" s="1740"/>
      <c r="MRM78" s="349"/>
      <c r="MRN78" s="262"/>
      <c r="MRO78" s="262"/>
      <c r="MRP78" s="262"/>
      <c r="MRQ78" s="350"/>
      <c r="MRR78" s="262"/>
      <c r="MRS78" s="262"/>
      <c r="MRT78" s="262"/>
      <c r="MRU78" s="262"/>
      <c r="MRV78" s="262"/>
      <c r="MRW78" s="262"/>
      <c r="MRX78" s="262"/>
      <c r="MRY78" s="262"/>
      <c r="MRZ78" s="262"/>
      <c r="MSA78" s="1740"/>
      <c r="MSB78" s="1740"/>
      <c r="MSC78" s="1740"/>
      <c r="MSD78" s="349"/>
      <c r="MSE78" s="262"/>
      <c r="MSF78" s="262"/>
      <c r="MSG78" s="262"/>
      <c r="MSH78" s="350"/>
      <c r="MSI78" s="262"/>
      <c r="MSJ78" s="262"/>
      <c r="MSK78" s="262"/>
      <c r="MSL78" s="262"/>
      <c r="MSM78" s="262"/>
      <c r="MSN78" s="262"/>
      <c r="MSO78" s="262"/>
      <c r="MSP78" s="262"/>
      <c r="MSQ78" s="262"/>
      <c r="MSR78" s="1740"/>
      <c r="MSS78" s="1740"/>
      <c r="MST78" s="1740"/>
      <c r="MSU78" s="349"/>
      <c r="MSV78" s="262"/>
      <c r="MSW78" s="262"/>
      <c r="MSX78" s="262"/>
      <c r="MSY78" s="350"/>
      <c r="MSZ78" s="262"/>
      <c r="MTA78" s="262"/>
      <c r="MTB78" s="262"/>
      <c r="MTC78" s="262"/>
      <c r="MTD78" s="262"/>
      <c r="MTE78" s="262"/>
      <c r="MTF78" s="262"/>
      <c r="MTG78" s="262"/>
      <c r="MTH78" s="262"/>
      <c r="MTI78" s="1740"/>
      <c r="MTJ78" s="1740"/>
      <c r="MTK78" s="1740"/>
      <c r="MTL78" s="349"/>
      <c r="MTM78" s="262"/>
      <c r="MTN78" s="262"/>
      <c r="MTO78" s="262"/>
      <c r="MTP78" s="350"/>
      <c r="MTQ78" s="262"/>
      <c r="MTR78" s="262"/>
      <c r="MTS78" s="262"/>
      <c r="MTT78" s="262"/>
      <c r="MTU78" s="262"/>
      <c r="MTV78" s="262"/>
      <c r="MTW78" s="262"/>
      <c r="MTX78" s="262"/>
      <c r="MTY78" s="262"/>
      <c r="MTZ78" s="1740"/>
      <c r="MUA78" s="1740"/>
      <c r="MUB78" s="1740"/>
      <c r="MUC78" s="349"/>
      <c r="MUD78" s="262"/>
      <c r="MUE78" s="262"/>
      <c r="MUF78" s="262"/>
      <c r="MUG78" s="350"/>
      <c r="MUH78" s="262"/>
      <c r="MUI78" s="262"/>
      <c r="MUJ78" s="262"/>
      <c r="MUK78" s="262"/>
      <c r="MUL78" s="262"/>
      <c r="MUM78" s="262"/>
      <c r="MUN78" s="262"/>
      <c r="MUO78" s="262"/>
      <c r="MUP78" s="262"/>
      <c r="MUQ78" s="1740"/>
      <c r="MUR78" s="1740"/>
      <c r="MUS78" s="1740"/>
      <c r="MUT78" s="349"/>
      <c r="MUU78" s="262"/>
      <c r="MUV78" s="262"/>
      <c r="MUW78" s="262"/>
      <c r="MUX78" s="350"/>
      <c r="MUY78" s="262"/>
      <c r="MUZ78" s="262"/>
      <c r="MVA78" s="262"/>
      <c r="MVB78" s="262"/>
      <c r="MVC78" s="262"/>
      <c r="MVD78" s="262"/>
      <c r="MVE78" s="262"/>
      <c r="MVF78" s="262"/>
      <c r="MVG78" s="262"/>
      <c r="MVH78" s="1740"/>
      <c r="MVI78" s="1740"/>
      <c r="MVJ78" s="1740"/>
      <c r="MVK78" s="349"/>
      <c r="MVL78" s="262"/>
      <c r="MVM78" s="262"/>
      <c r="MVN78" s="262"/>
      <c r="MVO78" s="350"/>
      <c r="MVP78" s="262"/>
      <c r="MVQ78" s="262"/>
      <c r="MVR78" s="262"/>
      <c r="MVS78" s="262"/>
      <c r="MVT78" s="262"/>
      <c r="MVU78" s="262"/>
      <c r="MVV78" s="262"/>
      <c r="MVW78" s="262"/>
      <c r="MVX78" s="262"/>
      <c r="MVY78" s="1740"/>
      <c r="MVZ78" s="1740"/>
      <c r="MWA78" s="1740"/>
      <c r="MWB78" s="349"/>
      <c r="MWC78" s="262"/>
      <c r="MWD78" s="262"/>
      <c r="MWE78" s="262"/>
      <c r="MWF78" s="350"/>
      <c r="MWG78" s="262"/>
      <c r="MWH78" s="262"/>
      <c r="MWI78" s="262"/>
      <c r="MWJ78" s="262"/>
      <c r="MWK78" s="262"/>
      <c r="MWL78" s="262"/>
      <c r="MWM78" s="262"/>
      <c r="MWN78" s="262"/>
      <c r="MWO78" s="262"/>
      <c r="MWP78" s="1740"/>
      <c r="MWQ78" s="1740"/>
      <c r="MWR78" s="1740"/>
      <c r="MWS78" s="349"/>
      <c r="MWT78" s="262"/>
      <c r="MWU78" s="262"/>
      <c r="MWV78" s="262"/>
      <c r="MWW78" s="350"/>
      <c r="MWX78" s="262"/>
      <c r="MWY78" s="262"/>
      <c r="MWZ78" s="262"/>
      <c r="MXA78" s="262"/>
      <c r="MXB78" s="262"/>
      <c r="MXC78" s="262"/>
      <c r="MXD78" s="262"/>
      <c r="MXE78" s="262"/>
      <c r="MXF78" s="262"/>
      <c r="MXG78" s="1740"/>
      <c r="MXH78" s="1740"/>
      <c r="MXI78" s="1740"/>
      <c r="MXJ78" s="349"/>
      <c r="MXK78" s="262"/>
      <c r="MXL78" s="262"/>
      <c r="MXM78" s="262"/>
      <c r="MXN78" s="350"/>
      <c r="MXO78" s="262"/>
      <c r="MXP78" s="262"/>
      <c r="MXQ78" s="262"/>
      <c r="MXR78" s="262"/>
      <c r="MXS78" s="262"/>
      <c r="MXT78" s="262"/>
      <c r="MXU78" s="262"/>
      <c r="MXV78" s="262"/>
      <c r="MXW78" s="262"/>
      <c r="MXX78" s="1740"/>
      <c r="MXY78" s="1740"/>
      <c r="MXZ78" s="1740"/>
      <c r="MYA78" s="349"/>
      <c r="MYB78" s="262"/>
      <c r="MYC78" s="262"/>
      <c r="MYD78" s="262"/>
      <c r="MYE78" s="350"/>
      <c r="MYF78" s="262"/>
      <c r="MYG78" s="262"/>
      <c r="MYH78" s="262"/>
      <c r="MYI78" s="262"/>
      <c r="MYJ78" s="262"/>
      <c r="MYK78" s="262"/>
      <c r="MYL78" s="262"/>
      <c r="MYM78" s="262"/>
      <c r="MYN78" s="262"/>
      <c r="MYO78" s="1740"/>
      <c r="MYP78" s="1740"/>
      <c r="MYQ78" s="1740"/>
      <c r="MYR78" s="349"/>
      <c r="MYS78" s="262"/>
      <c r="MYT78" s="262"/>
      <c r="MYU78" s="262"/>
      <c r="MYV78" s="350"/>
      <c r="MYW78" s="262"/>
      <c r="MYX78" s="262"/>
      <c r="MYY78" s="262"/>
      <c r="MYZ78" s="262"/>
      <c r="MZA78" s="262"/>
      <c r="MZB78" s="262"/>
      <c r="MZC78" s="262"/>
      <c r="MZD78" s="262"/>
      <c r="MZE78" s="262"/>
      <c r="MZF78" s="1740"/>
      <c r="MZG78" s="1740"/>
      <c r="MZH78" s="1740"/>
      <c r="MZI78" s="349"/>
      <c r="MZJ78" s="262"/>
      <c r="MZK78" s="262"/>
      <c r="MZL78" s="262"/>
      <c r="MZM78" s="350"/>
      <c r="MZN78" s="262"/>
      <c r="MZO78" s="262"/>
      <c r="MZP78" s="262"/>
      <c r="MZQ78" s="262"/>
      <c r="MZR78" s="262"/>
      <c r="MZS78" s="262"/>
      <c r="MZT78" s="262"/>
      <c r="MZU78" s="262"/>
      <c r="MZV78" s="262"/>
      <c r="MZW78" s="1740"/>
      <c r="MZX78" s="1740"/>
      <c r="MZY78" s="1740"/>
      <c r="MZZ78" s="349"/>
      <c r="NAA78" s="262"/>
      <c r="NAB78" s="262"/>
      <c r="NAC78" s="262"/>
      <c r="NAD78" s="350"/>
      <c r="NAE78" s="262"/>
      <c r="NAF78" s="262"/>
      <c r="NAG78" s="262"/>
      <c r="NAH78" s="262"/>
      <c r="NAI78" s="262"/>
      <c r="NAJ78" s="262"/>
      <c r="NAK78" s="262"/>
      <c r="NAL78" s="262"/>
      <c r="NAM78" s="262"/>
      <c r="NAN78" s="1740"/>
      <c r="NAO78" s="1740"/>
      <c r="NAP78" s="1740"/>
      <c r="NAQ78" s="349"/>
      <c r="NAR78" s="262"/>
      <c r="NAS78" s="262"/>
      <c r="NAT78" s="262"/>
      <c r="NAU78" s="350"/>
      <c r="NAV78" s="262"/>
      <c r="NAW78" s="262"/>
      <c r="NAX78" s="262"/>
      <c r="NAY78" s="262"/>
      <c r="NAZ78" s="262"/>
      <c r="NBA78" s="262"/>
      <c r="NBB78" s="262"/>
      <c r="NBC78" s="262"/>
      <c r="NBD78" s="262"/>
      <c r="NBE78" s="1740"/>
      <c r="NBF78" s="1740"/>
      <c r="NBG78" s="1740"/>
      <c r="NBH78" s="349"/>
      <c r="NBI78" s="262"/>
      <c r="NBJ78" s="262"/>
      <c r="NBK78" s="262"/>
      <c r="NBL78" s="350"/>
      <c r="NBM78" s="262"/>
      <c r="NBN78" s="262"/>
      <c r="NBO78" s="262"/>
      <c r="NBP78" s="262"/>
      <c r="NBQ78" s="262"/>
      <c r="NBR78" s="262"/>
      <c r="NBS78" s="262"/>
      <c r="NBT78" s="262"/>
      <c r="NBU78" s="262"/>
      <c r="NBV78" s="1740"/>
      <c r="NBW78" s="1740"/>
      <c r="NBX78" s="1740"/>
      <c r="NBY78" s="349"/>
      <c r="NBZ78" s="262"/>
      <c r="NCA78" s="262"/>
      <c r="NCB78" s="262"/>
      <c r="NCC78" s="350"/>
      <c r="NCD78" s="262"/>
      <c r="NCE78" s="262"/>
      <c r="NCF78" s="262"/>
      <c r="NCG78" s="262"/>
      <c r="NCH78" s="262"/>
      <c r="NCI78" s="262"/>
      <c r="NCJ78" s="262"/>
      <c r="NCK78" s="262"/>
      <c r="NCL78" s="262"/>
      <c r="NCM78" s="1740"/>
      <c r="NCN78" s="1740"/>
      <c r="NCO78" s="1740"/>
      <c r="NCP78" s="349"/>
      <c r="NCQ78" s="262"/>
      <c r="NCR78" s="262"/>
      <c r="NCS78" s="262"/>
      <c r="NCT78" s="350"/>
      <c r="NCU78" s="262"/>
      <c r="NCV78" s="262"/>
      <c r="NCW78" s="262"/>
      <c r="NCX78" s="262"/>
      <c r="NCY78" s="262"/>
      <c r="NCZ78" s="262"/>
      <c r="NDA78" s="262"/>
      <c r="NDB78" s="262"/>
      <c r="NDC78" s="262"/>
      <c r="NDD78" s="1740"/>
      <c r="NDE78" s="1740"/>
      <c r="NDF78" s="1740"/>
      <c r="NDG78" s="349"/>
      <c r="NDH78" s="262"/>
      <c r="NDI78" s="262"/>
      <c r="NDJ78" s="262"/>
      <c r="NDK78" s="350"/>
      <c r="NDL78" s="262"/>
      <c r="NDM78" s="262"/>
      <c r="NDN78" s="262"/>
      <c r="NDO78" s="262"/>
      <c r="NDP78" s="262"/>
      <c r="NDQ78" s="262"/>
      <c r="NDR78" s="262"/>
      <c r="NDS78" s="262"/>
      <c r="NDT78" s="262"/>
      <c r="NDU78" s="1740"/>
      <c r="NDV78" s="1740"/>
      <c r="NDW78" s="1740"/>
      <c r="NDX78" s="349"/>
      <c r="NDY78" s="262"/>
      <c r="NDZ78" s="262"/>
      <c r="NEA78" s="262"/>
      <c r="NEB78" s="350"/>
      <c r="NEC78" s="262"/>
      <c r="NED78" s="262"/>
      <c r="NEE78" s="262"/>
      <c r="NEF78" s="262"/>
      <c r="NEG78" s="262"/>
      <c r="NEH78" s="262"/>
      <c r="NEI78" s="262"/>
      <c r="NEJ78" s="262"/>
      <c r="NEK78" s="262"/>
      <c r="NEL78" s="1740"/>
      <c r="NEM78" s="1740"/>
      <c r="NEN78" s="1740"/>
      <c r="NEO78" s="349"/>
      <c r="NEP78" s="262"/>
      <c r="NEQ78" s="262"/>
      <c r="NER78" s="262"/>
      <c r="NES78" s="350"/>
      <c r="NET78" s="262"/>
      <c r="NEU78" s="262"/>
      <c r="NEV78" s="262"/>
      <c r="NEW78" s="262"/>
      <c r="NEX78" s="262"/>
      <c r="NEY78" s="262"/>
      <c r="NEZ78" s="262"/>
      <c r="NFA78" s="262"/>
      <c r="NFB78" s="262"/>
      <c r="NFC78" s="1740"/>
      <c r="NFD78" s="1740"/>
      <c r="NFE78" s="1740"/>
      <c r="NFF78" s="349"/>
      <c r="NFG78" s="262"/>
      <c r="NFH78" s="262"/>
      <c r="NFI78" s="262"/>
      <c r="NFJ78" s="350"/>
      <c r="NFK78" s="262"/>
      <c r="NFL78" s="262"/>
      <c r="NFM78" s="262"/>
      <c r="NFN78" s="262"/>
      <c r="NFO78" s="262"/>
      <c r="NFP78" s="262"/>
      <c r="NFQ78" s="262"/>
      <c r="NFR78" s="262"/>
      <c r="NFS78" s="262"/>
      <c r="NFT78" s="1740"/>
      <c r="NFU78" s="1740"/>
      <c r="NFV78" s="1740"/>
      <c r="NFW78" s="349"/>
      <c r="NFX78" s="262"/>
      <c r="NFY78" s="262"/>
      <c r="NFZ78" s="262"/>
      <c r="NGA78" s="350"/>
      <c r="NGB78" s="262"/>
      <c r="NGC78" s="262"/>
      <c r="NGD78" s="262"/>
      <c r="NGE78" s="262"/>
      <c r="NGF78" s="262"/>
      <c r="NGG78" s="262"/>
      <c r="NGH78" s="262"/>
      <c r="NGI78" s="262"/>
      <c r="NGJ78" s="262"/>
      <c r="NGK78" s="1740"/>
      <c r="NGL78" s="1740"/>
      <c r="NGM78" s="1740"/>
      <c r="NGN78" s="349"/>
      <c r="NGO78" s="262"/>
      <c r="NGP78" s="262"/>
      <c r="NGQ78" s="262"/>
      <c r="NGR78" s="350"/>
      <c r="NGS78" s="262"/>
      <c r="NGT78" s="262"/>
      <c r="NGU78" s="262"/>
      <c r="NGV78" s="262"/>
      <c r="NGW78" s="262"/>
      <c r="NGX78" s="262"/>
      <c r="NGY78" s="262"/>
      <c r="NGZ78" s="262"/>
      <c r="NHA78" s="262"/>
      <c r="NHB78" s="1740"/>
      <c r="NHC78" s="1740"/>
      <c r="NHD78" s="1740"/>
      <c r="NHE78" s="349"/>
      <c r="NHF78" s="262"/>
      <c r="NHG78" s="262"/>
      <c r="NHH78" s="262"/>
      <c r="NHI78" s="350"/>
      <c r="NHJ78" s="262"/>
      <c r="NHK78" s="262"/>
      <c r="NHL78" s="262"/>
      <c r="NHM78" s="262"/>
      <c r="NHN78" s="262"/>
      <c r="NHO78" s="262"/>
      <c r="NHP78" s="262"/>
      <c r="NHQ78" s="262"/>
      <c r="NHR78" s="262"/>
      <c r="NHS78" s="1740"/>
      <c r="NHT78" s="1740"/>
      <c r="NHU78" s="1740"/>
      <c r="NHV78" s="349"/>
      <c r="NHW78" s="262"/>
      <c r="NHX78" s="262"/>
      <c r="NHY78" s="262"/>
      <c r="NHZ78" s="350"/>
      <c r="NIA78" s="262"/>
      <c r="NIB78" s="262"/>
      <c r="NIC78" s="262"/>
      <c r="NID78" s="262"/>
      <c r="NIE78" s="262"/>
      <c r="NIF78" s="262"/>
      <c r="NIG78" s="262"/>
      <c r="NIH78" s="262"/>
      <c r="NII78" s="262"/>
      <c r="NIJ78" s="1740"/>
      <c r="NIK78" s="1740"/>
      <c r="NIL78" s="1740"/>
      <c r="NIM78" s="349"/>
      <c r="NIN78" s="262"/>
      <c r="NIO78" s="262"/>
      <c r="NIP78" s="262"/>
      <c r="NIQ78" s="350"/>
      <c r="NIR78" s="262"/>
      <c r="NIS78" s="262"/>
      <c r="NIT78" s="262"/>
      <c r="NIU78" s="262"/>
      <c r="NIV78" s="262"/>
      <c r="NIW78" s="262"/>
      <c r="NIX78" s="262"/>
      <c r="NIY78" s="262"/>
      <c r="NIZ78" s="262"/>
      <c r="NJA78" s="1740"/>
      <c r="NJB78" s="1740"/>
      <c r="NJC78" s="1740"/>
      <c r="NJD78" s="349"/>
      <c r="NJE78" s="262"/>
      <c r="NJF78" s="262"/>
      <c r="NJG78" s="262"/>
      <c r="NJH78" s="350"/>
      <c r="NJI78" s="262"/>
      <c r="NJJ78" s="262"/>
      <c r="NJK78" s="262"/>
      <c r="NJL78" s="262"/>
      <c r="NJM78" s="262"/>
      <c r="NJN78" s="262"/>
      <c r="NJO78" s="262"/>
      <c r="NJP78" s="262"/>
      <c r="NJQ78" s="262"/>
      <c r="NJR78" s="1740"/>
      <c r="NJS78" s="1740"/>
      <c r="NJT78" s="1740"/>
      <c r="NJU78" s="349"/>
      <c r="NJV78" s="262"/>
      <c r="NJW78" s="262"/>
      <c r="NJX78" s="262"/>
      <c r="NJY78" s="350"/>
      <c r="NJZ78" s="262"/>
      <c r="NKA78" s="262"/>
      <c r="NKB78" s="262"/>
      <c r="NKC78" s="262"/>
      <c r="NKD78" s="262"/>
      <c r="NKE78" s="262"/>
      <c r="NKF78" s="262"/>
      <c r="NKG78" s="262"/>
      <c r="NKH78" s="262"/>
      <c r="NKI78" s="1740"/>
      <c r="NKJ78" s="1740"/>
      <c r="NKK78" s="1740"/>
      <c r="NKL78" s="349"/>
      <c r="NKM78" s="262"/>
      <c r="NKN78" s="262"/>
      <c r="NKO78" s="262"/>
      <c r="NKP78" s="350"/>
      <c r="NKQ78" s="262"/>
      <c r="NKR78" s="262"/>
      <c r="NKS78" s="262"/>
      <c r="NKT78" s="262"/>
      <c r="NKU78" s="262"/>
      <c r="NKV78" s="262"/>
      <c r="NKW78" s="262"/>
      <c r="NKX78" s="262"/>
      <c r="NKY78" s="262"/>
      <c r="NKZ78" s="1740"/>
      <c r="NLA78" s="1740"/>
      <c r="NLB78" s="1740"/>
      <c r="NLC78" s="349"/>
      <c r="NLD78" s="262"/>
      <c r="NLE78" s="262"/>
      <c r="NLF78" s="262"/>
      <c r="NLG78" s="350"/>
      <c r="NLH78" s="262"/>
      <c r="NLI78" s="262"/>
      <c r="NLJ78" s="262"/>
      <c r="NLK78" s="262"/>
      <c r="NLL78" s="262"/>
      <c r="NLM78" s="262"/>
      <c r="NLN78" s="262"/>
      <c r="NLO78" s="262"/>
      <c r="NLP78" s="262"/>
      <c r="NLQ78" s="1740"/>
      <c r="NLR78" s="1740"/>
      <c r="NLS78" s="1740"/>
      <c r="NLT78" s="349"/>
      <c r="NLU78" s="262"/>
      <c r="NLV78" s="262"/>
      <c r="NLW78" s="262"/>
      <c r="NLX78" s="350"/>
      <c r="NLY78" s="262"/>
      <c r="NLZ78" s="262"/>
      <c r="NMA78" s="262"/>
      <c r="NMB78" s="262"/>
      <c r="NMC78" s="262"/>
      <c r="NMD78" s="262"/>
      <c r="NME78" s="262"/>
      <c r="NMF78" s="262"/>
      <c r="NMG78" s="262"/>
      <c r="NMH78" s="1740"/>
      <c r="NMI78" s="1740"/>
      <c r="NMJ78" s="1740"/>
      <c r="NMK78" s="349"/>
      <c r="NML78" s="262"/>
      <c r="NMM78" s="262"/>
      <c r="NMN78" s="262"/>
      <c r="NMO78" s="350"/>
      <c r="NMP78" s="262"/>
      <c r="NMQ78" s="262"/>
      <c r="NMR78" s="262"/>
      <c r="NMS78" s="262"/>
      <c r="NMT78" s="262"/>
      <c r="NMU78" s="262"/>
      <c r="NMV78" s="262"/>
      <c r="NMW78" s="262"/>
      <c r="NMX78" s="262"/>
      <c r="NMY78" s="1740"/>
      <c r="NMZ78" s="1740"/>
      <c r="NNA78" s="1740"/>
      <c r="NNB78" s="349"/>
      <c r="NNC78" s="262"/>
      <c r="NND78" s="262"/>
      <c r="NNE78" s="262"/>
      <c r="NNF78" s="350"/>
      <c r="NNG78" s="262"/>
      <c r="NNH78" s="262"/>
      <c r="NNI78" s="262"/>
      <c r="NNJ78" s="262"/>
      <c r="NNK78" s="262"/>
      <c r="NNL78" s="262"/>
      <c r="NNM78" s="262"/>
      <c r="NNN78" s="262"/>
      <c r="NNO78" s="262"/>
      <c r="NNP78" s="1740"/>
      <c r="NNQ78" s="1740"/>
      <c r="NNR78" s="1740"/>
      <c r="NNS78" s="349"/>
      <c r="NNT78" s="262"/>
      <c r="NNU78" s="262"/>
      <c r="NNV78" s="262"/>
      <c r="NNW78" s="350"/>
      <c r="NNX78" s="262"/>
      <c r="NNY78" s="262"/>
      <c r="NNZ78" s="262"/>
      <c r="NOA78" s="262"/>
      <c r="NOB78" s="262"/>
      <c r="NOC78" s="262"/>
      <c r="NOD78" s="262"/>
      <c r="NOE78" s="262"/>
      <c r="NOF78" s="262"/>
      <c r="NOG78" s="1740"/>
      <c r="NOH78" s="1740"/>
      <c r="NOI78" s="1740"/>
      <c r="NOJ78" s="349"/>
      <c r="NOK78" s="262"/>
      <c r="NOL78" s="262"/>
      <c r="NOM78" s="262"/>
      <c r="NON78" s="350"/>
      <c r="NOO78" s="262"/>
      <c r="NOP78" s="262"/>
      <c r="NOQ78" s="262"/>
      <c r="NOR78" s="262"/>
      <c r="NOS78" s="262"/>
      <c r="NOT78" s="262"/>
      <c r="NOU78" s="262"/>
      <c r="NOV78" s="262"/>
      <c r="NOW78" s="262"/>
      <c r="NOX78" s="1740"/>
      <c r="NOY78" s="1740"/>
      <c r="NOZ78" s="1740"/>
      <c r="NPA78" s="349"/>
      <c r="NPB78" s="262"/>
      <c r="NPC78" s="262"/>
      <c r="NPD78" s="262"/>
      <c r="NPE78" s="350"/>
      <c r="NPF78" s="262"/>
      <c r="NPG78" s="262"/>
      <c r="NPH78" s="262"/>
      <c r="NPI78" s="262"/>
      <c r="NPJ78" s="262"/>
      <c r="NPK78" s="262"/>
      <c r="NPL78" s="262"/>
      <c r="NPM78" s="262"/>
      <c r="NPN78" s="262"/>
      <c r="NPO78" s="1740"/>
      <c r="NPP78" s="1740"/>
      <c r="NPQ78" s="1740"/>
      <c r="NPR78" s="349"/>
      <c r="NPS78" s="262"/>
      <c r="NPT78" s="262"/>
      <c r="NPU78" s="262"/>
      <c r="NPV78" s="350"/>
      <c r="NPW78" s="262"/>
      <c r="NPX78" s="262"/>
      <c r="NPY78" s="262"/>
      <c r="NPZ78" s="262"/>
      <c r="NQA78" s="262"/>
      <c r="NQB78" s="262"/>
      <c r="NQC78" s="262"/>
      <c r="NQD78" s="262"/>
      <c r="NQE78" s="262"/>
      <c r="NQF78" s="1740"/>
      <c r="NQG78" s="1740"/>
      <c r="NQH78" s="1740"/>
      <c r="NQI78" s="349"/>
      <c r="NQJ78" s="262"/>
      <c r="NQK78" s="262"/>
      <c r="NQL78" s="262"/>
      <c r="NQM78" s="350"/>
      <c r="NQN78" s="262"/>
      <c r="NQO78" s="262"/>
      <c r="NQP78" s="262"/>
      <c r="NQQ78" s="262"/>
      <c r="NQR78" s="262"/>
      <c r="NQS78" s="262"/>
      <c r="NQT78" s="262"/>
      <c r="NQU78" s="262"/>
      <c r="NQV78" s="262"/>
      <c r="NQW78" s="1740"/>
      <c r="NQX78" s="1740"/>
      <c r="NQY78" s="1740"/>
      <c r="NQZ78" s="349"/>
      <c r="NRA78" s="262"/>
      <c r="NRB78" s="262"/>
      <c r="NRC78" s="262"/>
      <c r="NRD78" s="350"/>
      <c r="NRE78" s="262"/>
      <c r="NRF78" s="262"/>
      <c r="NRG78" s="262"/>
      <c r="NRH78" s="262"/>
      <c r="NRI78" s="262"/>
      <c r="NRJ78" s="262"/>
      <c r="NRK78" s="262"/>
      <c r="NRL78" s="262"/>
      <c r="NRM78" s="262"/>
      <c r="NRN78" s="1740"/>
      <c r="NRO78" s="1740"/>
      <c r="NRP78" s="1740"/>
      <c r="NRQ78" s="349"/>
      <c r="NRR78" s="262"/>
      <c r="NRS78" s="262"/>
      <c r="NRT78" s="262"/>
      <c r="NRU78" s="350"/>
      <c r="NRV78" s="262"/>
      <c r="NRW78" s="262"/>
      <c r="NRX78" s="262"/>
      <c r="NRY78" s="262"/>
      <c r="NRZ78" s="262"/>
      <c r="NSA78" s="262"/>
      <c r="NSB78" s="262"/>
      <c r="NSC78" s="262"/>
      <c r="NSD78" s="262"/>
      <c r="NSE78" s="1740"/>
      <c r="NSF78" s="1740"/>
      <c r="NSG78" s="1740"/>
      <c r="NSH78" s="349"/>
      <c r="NSI78" s="262"/>
      <c r="NSJ78" s="262"/>
      <c r="NSK78" s="262"/>
      <c r="NSL78" s="350"/>
      <c r="NSM78" s="262"/>
      <c r="NSN78" s="262"/>
      <c r="NSO78" s="262"/>
      <c r="NSP78" s="262"/>
      <c r="NSQ78" s="262"/>
      <c r="NSR78" s="262"/>
      <c r="NSS78" s="262"/>
      <c r="NST78" s="262"/>
      <c r="NSU78" s="262"/>
      <c r="NSV78" s="1740"/>
      <c r="NSW78" s="1740"/>
      <c r="NSX78" s="1740"/>
      <c r="NSY78" s="349"/>
      <c r="NSZ78" s="262"/>
      <c r="NTA78" s="262"/>
      <c r="NTB78" s="262"/>
      <c r="NTC78" s="350"/>
      <c r="NTD78" s="262"/>
      <c r="NTE78" s="262"/>
      <c r="NTF78" s="262"/>
      <c r="NTG78" s="262"/>
      <c r="NTH78" s="262"/>
      <c r="NTI78" s="262"/>
      <c r="NTJ78" s="262"/>
      <c r="NTK78" s="262"/>
      <c r="NTL78" s="262"/>
      <c r="NTM78" s="1740"/>
      <c r="NTN78" s="1740"/>
      <c r="NTO78" s="1740"/>
      <c r="NTP78" s="349"/>
      <c r="NTQ78" s="262"/>
      <c r="NTR78" s="262"/>
      <c r="NTS78" s="262"/>
      <c r="NTT78" s="350"/>
      <c r="NTU78" s="262"/>
      <c r="NTV78" s="262"/>
      <c r="NTW78" s="262"/>
      <c r="NTX78" s="262"/>
      <c r="NTY78" s="262"/>
      <c r="NTZ78" s="262"/>
      <c r="NUA78" s="262"/>
      <c r="NUB78" s="262"/>
      <c r="NUC78" s="262"/>
      <c r="NUD78" s="1740"/>
      <c r="NUE78" s="1740"/>
      <c r="NUF78" s="1740"/>
      <c r="NUG78" s="349"/>
      <c r="NUH78" s="262"/>
      <c r="NUI78" s="262"/>
      <c r="NUJ78" s="262"/>
      <c r="NUK78" s="350"/>
      <c r="NUL78" s="262"/>
      <c r="NUM78" s="262"/>
      <c r="NUN78" s="262"/>
      <c r="NUO78" s="262"/>
      <c r="NUP78" s="262"/>
      <c r="NUQ78" s="262"/>
      <c r="NUR78" s="262"/>
      <c r="NUS78" s="262"/>
      <c r="NUT78" s="262"/>
      <c r="NUU78" s="1740"/>
      <c r="NUV78" s="1740"/>
      <c r="NUW78" s="1740"/>
      <c r="NUX78" s="349"/>
      <c r="NUY78" s="262"/>
      <c r="NUZ78" s="262"/>
      <c r="NVA78" s="262"/>
      <c r="NVB78" s="350"/>
      <c r="NVC78" s="262"/>
      <c r="NVD78" s="262"/>
      <c r="NVE78" s="262"/>
      <c r="NVF78" s="262"/>
      <c r="NVG78" s="262"/>
      <c r="NVH78" s="262"/>
      <c r="NVI78" s="262"/>
      <c r="NVJ78" s="262"/>
      <c r="NVK78" s="262"/>
      <c r="NVL78" s="1740"/>
      <c r="NVM78" s="1740"/>
      <c r="NVN78" s="1740"/>
      <c r="NVO78" s="349"/>
      <c r="NVP78" s="262"/>
      <c r="NVQ78" s="262"/>
      <c r="NVR78" s="262"/>
      <c r="NVS78" s="350"/>
      <c r="NVT78" s="262"/>
      <c r="NVU78" s="262"/>
      <c r="NVV78" s="262"/>
      <c r="NVW78" s="262"/>
      <c r="NVX78" s="262"/>
      <c r="NVY78" s="262"/>
      <c r="NVZ78" s="262"/>
      <c r="NWA78" s="262"/>
      <c r="NWB78" s="262"/>
      <c r="NWC78" s="1740"/>
      <c r="NWD78" s="1740"/>
      <c r="NWE78" s="1740"/>
      <c r="NWF78" s="349"/>
      <c r="NWG78" s="262"/>
      <c r="NWH78" s="262"/>
      <c r="NWI78" s="262"/>
      <c r="NWJ78" s="350"/>
      <c r="NWK78" s="262"/>
      <c r="NWL78" s="262"/>
      <c r="NWM78" s="262"/>
      <c r="NWN78" s="262"/>
      <c r="NWO78" s="262"/>
      <c r="NWP78" s="262"/>
      <c r="NWQ78" s="262"/>
      <c r="NWR78" s="262"/>
      <c r="NWS78" s="262"/>
      <c r="NWT78" s="1740"/>
      <c r="NWU78" s="1740"/>
      <c r="NWV78" s="1740"/>
      <c r="NWW78" s="349"/>
      <c r="NWX78" s="262"/>
      <c r="NWY78" s="262"/>
      <c r="NWZ78" s="262"/>
      <c r="NXA78" s="350"/>
      <c r="NXB78" s="262"/>
      <c r="NXC78" s="262"/>
      <c r="NXD78" s="262"/>
      <c r="NXE78" s="262"/>
      <c r="NXF78" s="262"/>
      <c r="NXG78" s="262"/>
      <c r="NXH78" s="262"/>
      <c r="NXI78" s="262"/>
      <c r="NXJ78" s="262"/>
      <c r="NXK78" s="1740"/>
      <c r="NXL78" s="1740"/>
      <c r="NXM78" s="1740"/>
      <c r="NXN78" s="349"/>
      <c r="NXO78" s="262"/>
      <c r="NXP78" s="262"/>
      <c r="NXQ78" s="262"/>
      <c r="NXR78" s="350"/>
      <c r="NXS78" s="262"/>
      <c r="NXT78" s="262"/>
      <c r="NXU78" s="262"/>
      <c r="NXV78" s="262"/>
      <c r="NXW78" s="262"/>
      <c r="NXX78" s="262"/>
      <c r="NXY78" s="262"/>
      <c r="NXZ78" s="262"/>
      <c r="NYA78" s="262"/>
      <c r="NYB78" s="1740"/>
      <c r="NYC78" s="1740"/>
      <c r="NYD78" s="1740"/>
      <c r="NYE78" s="349"/>
      <c r="NYF78" s="262"/>
      <c r="NYG78" s="262"/>
      <c r="NYH78" s="262"/>
      <c r="NYI78" s="350"/>
      <c r="NYJ78" s="262"/>
      <c r="NYK78" s="262"/>
      <c r="NYL78" s="262"/>
      <c r="NYM78" s="262"/>
      <c r="NYN78" s="262"/>
      <c r="NYO78" s="262"/>
      <c r="NYP78" s="262"/>
      <c r="NYQ78" s="262"/>
      <c r="NYR78" s="262"/>
      <c r="NYS78" s="1740"/>
      <c r="NYT78" s="1740"/>
      <c r="NYU78" s="1740"/>
      <c r="NYV78" s="349"/>
      <c r="NYW78" s="262"/>
      <c r="NYX78" s="262"/>
      <c r="NYY78" s="262"/>
      <c r="NYZ78" s="350"/>
      <c r="NZA78" s="262"/>
      <c r="NZB78" s="262"/>
      <c r="NZC78" s="262"/>
      <c r="NZD78" s="262"/>
      <c r="NZE78" s="262"/>
      <c r="NZF78" s="262"/>
      <c r="NZG78" s="262"/>
      <c r="NZH78" s="262"/>
      <c r="NZI78" s="262"/>
      <c r="NZJ78" s="1740"/>
      <c r="NZK78" s="1740"/>
      <c r="NZL78" s="1740"/>
      <c r="NZM78" s="349"/>
      <c r="NZN78" s="262"/>
      <c r="NZO78" s="262"/>
      <c r="NZP78" s="262"/>
      <c r="NZQ78" s="350"/>
      <c r="NZR78" s="262"/>
      <c r="NZS78" s="262"/>
      <c r="NZT78" s="262"/>
      <c r="NZU78" s="262"/>
      <c r="NZV78" s="262"/>
      <c r="NZW78" s="262"/>
      <c r="NZX78" s="262"/>
      <c r="NZY78" s="262"/>
      <c r="NZZ78" s="262"/>
      <c r="OAA78" s="1740"/>
      <c r="OAB78" s="1740"/>
      <c r="OAC78" s="1740"/>
      <c r="OAD78" s="349"/>
      <c r="OAE78" s="262"/>
      <c r="OAF78" s="262"/>
      <c r="OAG78" s="262"/>
      <c r="OAH78" s="350"/>
      <c r="OAI78" s="262"/>
      <c r="OAJ78" s="262"/>
      <c r="OAK78" s="262"/>
      <c r="OAL78" s="262"/>
      <c r="OAM78" s="262"/>
      <c r="OAN78" s="262"/>
      <c r="OAO78" s="262"/>
      <c r="OAP78" s="262"/>
      <c r="OAQ78" s="262"/>
      <c r="OAR78" s="1740"/>
      <c r="OAS78" s="1740"/>
      <c r="OAT78" s="1740"/>
      <c r="OAU78" s="349"/>
      <c r="OAV78" s="262"/>
      <c r="OAW78" s="262"/>
      <c r="OAX78" s="262"/>
      <c r="OAY78" s="350"/>
      <c r="OAZ78" s="262"/>
      <c r="OBA78" s="262"/>
      <c r="OBB78" s="262"/>
      <c r="OBC78" s="262"/>
      <c r="OBD78" s="262"/>
      <c r="OBE78" s="262"/>
      <c r="OBF78" s="262"/>
      <c r="OBG78" s="262"/>
      <c r="OBH78" s="262"/>
      <c r="OBI78" s="1740"/>
      <c r="OBJ78" s="1740"/>
      <c r="OBK78" s="1740"/>
      <c r="OBL78" s="349"/>
      <c r="OBM78" s="262"/>
      <c r="OBN78" s="262"/>
      <c r="OBO78" s="262"/>
      <c r="OBP78" s="350"/>
      <c r="OBQ78" s="262"/>
      <c r="OBR78" s="262"/>
      <c r="OBS78" s="262"/>
      <c r="OBT78" s="262"/>
      <c r="OBU78" s="262"/>
      <c r="OBV78" s="262"/>
      <c r="OBW78" s="262"/>
      <c r="OBX78" s="262"/>
      <c r="OBY78" s="262"/>
      <c r="OBZ78" s="1740"/>
      <c r="OCA78" s="1740"/>
      <c r="OCB78" s="1740"/>
      <c r="OCC78" s="349"/>
      <c r="OCD78" s="262"/>
      <c r="OCE78" s="262"/>
      <c r="OCF78" s="262"/>
      <c r="OCG78" s="350"/>
      <c r="OCH78" s="262"/>
      <c r="OCI78" s="262"/>
      <c r="OCJ78" s="262"/>
      <c r="OCK78" s="262"/>
      <c r="OCL78" s="262"/>
      <c r="OCM78" s="262"/>
      <c r="OCN78" s="262"/>
      <c r="OCO78" s="262"/>
      <c r="OCP78" s="262"/>
      <c r="OCQ78" s="1740"/>
      <c r="OCR78" s="1740"/>
      <c r="OCS78" s="1740"/>
      <c r="OCT78" s="349"/>
      <c r="OCU78" s="262"/>
      <c r="OCV78" s="262"/>
      <c r="OCW78" s="262"/>
      <c r="OCX78" s="350"/>
      <c r="OCY78" s="262"/>
      <c r="OCZ78" s="262"/>
      <c r="ODA78" s="262"/>
      <c r="ODB78" s="262"/>
      <c r="ODC78" s="262"/>
      <c r="ODD78" s="262"/>
      <c r="ODE78" s="262"/>
      <c r="ODF78" s="262"/>
      <c r="ODG78" s="262"/>
      <c r="ODH78" s="1740"/>
      <c r="ODI78" s="1740"/>
      <c r="ODJ78" s="1740"/>
      <c r="ODK78" s="349"/>
      <c r="ODL78" s="262"/>
      <c r="ODM78" s="262"/>
      <c r="ODN78" s="262"/>
      <c r="ODO78" s="350"/>
      <c r="ODP78" s="262"/>
      <c r="ODQ78" s="262"/>
      <c r="ODR78" s="262"/>
      <c r="ODS78" s="262"/>
      <c r="ODT78" s="262"/>
      <c r="ODU78" s="262"/>
      <c r="ODV78" s="262"/>
      <c r="ODW78" s="262"/>
      <c r="ODX78" s="262"/>
      <c r="ODY78" s="1740"/>
      <c r="ODZ78" s="1740"/>
      <c r="OEA78" s="1740"/>
      <c r="OEB78" s="349"/>
      <c r="OEC78" s="262"/>
      <c r="OED78" s="262"/>
      <c r="OEE78" s="262"/>
      <c r="OEF78" s="350"/>
      <c r="OEG78" s="262"/>
      <c r="OEH78" s="262"/>
      <c r="OEI78" s="262"/>
      <c r="OEJ78" s="262"/>
      <c r="OEK78" s="262"/>
      <c r="OEL78" s="262"/>
      <c r="OEM78" s="262"/>
      <c r="OEN78" s="262"/>
      <c r="OEO78" s="262"/>
      <c r="OEP78" s="1740"/>
      <c r="OEQ78" s="1740"/>
      <c r="OER78" s="1740"/>
      <c r="OES78" s="349"/>
      <c r="OET78" s="262"/>
      <c r="OEU78" s="262"/>
      <c r="OEV78" s="262"/>
      <c r="OEW78" s="350"/>
      <c r="OEX78" s="262"/>
      <c r="OEY78" s="262"/>
      <c r="OEZ78" s="262"/>
      <c r="OFA78" s="262"/>
      <c r="OFB78" s="262"/>
      <c r="OFC78" s="262"/>
      <c r="OFD78" s="262"/>
      <c r="OFE78" s="262"/>
      <c r="OFF78" s="262"/>
      <c r="OFG78" s="1740"/>
      <c r="OFH78" s="1740"/>
      <c r="OFI78" s="1740"/>
      <c r="OFJ78" s="349"/>
      <c r="OFK78" s="262"/>
      <c r="OFL78" s="262"/>
      <c r="OFM78" s="262"/>
      <c r="OFN78" s="350"/>
      <c r="OFO78" s="262"/>
      <c r="OFP78" s="262"/>
      <c r="OFQ78" s="262"/>
      <c r="OFR78" s="262"/>
      <c r="OFS78" s="262"/>
      <c r="OFT78" s="262"/>
      <c r="OFU78" s="262"/>
      <c r="OFV78" s="262"/>
      <c r="OFW78" s="262"/>
      <c r="OFX78" s="1740"/>
      <c r="OFY78" s="1740"/>
      <c r="OFZ78" s="1740"/>
      <c r="OGA78" s="349"/>
      <c r="OGB78" s="262"/>
      <c r="OGC78" s="262"/>
      <c r="OGD78" s="262"/>
      <c r="OGE78" s="350"/>
      <c r="OGF78" s="262"/>
      <c r="OGG78" s="262"/>
      <c r="OGH78" s="262"/>
      <c r="OGI78" s="262"/>
      <c r="OGJ78" s="262"/>
      <c r="OGK78" s="262"/>
      <c r="OGL78" s="262"/>
      <c r="OGM78" s="262"/>
      <c r="OGN78" s="262"/>
      <c r="OGO78" s="1740"/>
      <c r="OGP78" s="1740"/>
      <c r="OGQ78" s="1740"/>
      <c r="OGR78" s="349"/>
      <c r="OGS78" s="262"/>
      <c r="OGT78" s="262"/>
      <c r="OGU78" s="262"/>
      <c r="OGV78" s="350"/>
      <c r="OGW78" s="262"/>
      <c r="OGX78" s="262"/>
      <c r="OGY78" s="262"/>
      <c r="OGZ78" s="262"/>
      <c r="OHA78" s="262"/>
      <c r="OHB78" s="262"/>
      <c r="OHC78" s="262"/>
      <c r="OHD78" s="262"/>
      <c r="OHE78" s="262"/>
      <c r="OHF78" s="1740"/>
      <c r="OHG78" s="1740"/>
      <c r="OHH78" s="1740"/>
      <c r="OHI78" s="349"/>
      <c r="OHJ78" s="262"/>
      <c r="OHK78" s="262"/>
      <c r="OHL78" s="262"/>
      <c r="OHM78" s="350"/>
      <c r="OHN78" s="262"/>
      <c r="OHO78" s="262"/>
      <c r="OHP78" s="262"/>
      <c r="OHQ78" s="262"/>
      <c r="OHR78" s="262"/>
      <c r="OHS78" s="262"/>
      <c r="OHT78" s="262"/>
      <c r="OHU78" s="262"/>
      <c r="OHV78" s="262"/>
      <c r="OHW78" s="1740"/>
      <c r="OHX78" s="1740"/>
      <c r="OHY78" s="1740"/>
      <c r="OHZ78" s="349"/>
      <c r="OIA78" s="262"/>
      <c r="OIB78" s="262"/>
      <c r="OIC78" s="262"/>
      <c r="OID78" s="350"/>
      <c r="OIE78" s="262"/>
      <c r="OIF78" s="262"/>
      <c r="OIG78" s="262"/>
      <c r="OIH78" s="262"/>
      <c r="OII78" s="262"/>
      <c r="OIJ78" s="262"/>
      <c r="OIK78" s="262"/>
      <c r="OIL78" s="262"/>
      <c r="OIM78" s="262"/>
      <c r="OIN78" s="1740"/>
      <c r="OIO78" s="1740"/>
      <c r="OIP78" s="1740"/>
      <c r="OIQ78" s="349"/>
      <c r="OIR78" s="262"/>
      <c r="OIS78" s="262"/>
      <c r="OIT78" s="262"/>
      <c r="OIU78" s="350"/>
      <c r="OIV78" s="262"/>
      <c r="OIW78" s="262"/>
      <c r="OIX78" s="262"/>
      <c r="OIY78" s="262"/>
      <c r="OIZ78" s="262"/>
      <c r="OJA78" s="262"/>
      <c r="OJB78" s="262"/>
      <c r="OJC78" s="262"/>
      <c r="OJD78" s="262"/>
      <c r="OJE78" s="1740"/>
      <c r="OJF78" s="1740"/>
      <c r="OJG78" s="1740"/>
      <c r="OJH78" s="349"/>
      <c r="OJI78" s="262"/>
      <c r="OJJ78" s="262"/>
      <c r="OJK78" s="262"/>
      <c r="OJL78" s="350"/>
      <c r="OJM78" s="262"/>
      <c r="OJN78" s="262"/>
      <c r="OJO78" s="262"/>
      <c r="OJP78" s="262"/>
      <c r="OJQ78" s="262"/>
      <c r="OJR78" s="262"/>
      <c r="OJS78" s="262"/>
      <c r="OJT78" s="262"/>
      <c r="OJU78" s="262"/>
      <c r="OJV78" s="1740"/>
      <c r="OJW78" s="1740"/>
      <c r="OJX78" s="1740"/>
      <c r="OJY78" s="349"/>
      <c r="OJZ78" s="262"/>
      <c r="OKA78" s="262"/>
      <c r="OKB78" s="262"/>
      <c r="OKC78" s="350"/>
      <c r="OKD78" s="262"/>
      <c r="OKE78" s="262"/>
      <c r="OKF78" s="262"/>
      <c r="OKG78" s="262"/>
      <c r="OKH78" s="262"/>
      <c r="OKI78" s="262"/>
      <c r="OKJ78" s="262"/>
      <c r="OKK78" s="262"/>
      <c r="OKL78" s="262"/>
      <c r="OKM78" s="1740"/>
      <c r="OKN78" s="1740"/>
      <c r="OKO78" s="1740"/>
      <c r="OKP78" s="349"/>
      <c r="OKQ78" s="262"/>
      <c r="OKR78" s="262"/>
      <c r="OKS78" s="262"/>
      <c r="OKT78" s="350"/>
      <c r="OKU78" s="262"/>
      <c r="OKV78" s="262"/>
      <c r="OKW78" s="262"/>
      <c r="OKX78" s="262"/>
      <c r="OKY78" s="262"/>
      <c r="OKZ78" s="262"/>
      <c r="OLA78" s="262"/>
      <c r="OLB78" s="262"/>
      <c r="OLC78" s="262"/>
      <c r="OLD78" s="1740"/>
      <c r="OLE78" s="1740"/>
      <c r="OLF78" s="1740"/>
      <c r="OLG78" s="349"/>
      <c r="OLH78" s="262"/>
      <c r="OLI78" s="262"/>
      <c r="OLJ78" s="262"/>
      <c r="OLK78" s="350"/>
      <c r="OLL78" s="262"/>
      <c r="OLM78" s="262"/>
      <c r="OLN78" s="262"/>
      <c r="OLO78" s="262"/>
      <c r="OLP78" s="262"/>
      <c r="OLQ78" s="262"/>
      <c r="OLR78" s="262"/>
      <c r="OLS78" s="262"/>
      <c r="OLT78" s="262"/>
      <c r="OLU78" s="1740"/>
      <c r="OLV78" s="1740"/>
      <c r="OLW78" s="1740"/>
      <c r="OLX78" s="349"/>
      <c r="OLY78" s="262"/>
      <c r="OLZ78" s="262"/>
      <c r="OMA78" s="262"/>
      <c r="OMB78" s="350"/>
      <c r="OMC78" s="262"/>
      <c r="OMD78" s="262"/>
      <c r="OME78" s="262"/>
      <c r="OMF78" s="262"/>
      <c r="OMG78" s="262"/>
      <c r="OMH78" s="262"/>
      <c r="OMI78" s="262"/>
      <c r="OMJ78" s="262"/>
      <c r="OMK78" s="262"/>
      <c r="OML78" s="1740"/>
      <c r="OMM78" s="1740"/>
      <c r="OMN78" s="1740"/>
      <c r="OMO78" s="349"/>
      <c r="OMP78" s="262"/>
      <c r="OMQ78" s="262"/>
      <c r="OMR78" s="262"/>
      <c r="OMS78" s="350"/>
      <c r="OMT78" s="262"/>
      <c r="OMU78" s="262"/>
      <c r="OMV78" s="262"/>
      <c r="OMW78" s="262"/>
      <c r="OMX78" s="262"/>
      <c r="OMY78" s="262"/>
      <c r="OMZ78" s="262"/>
      <c r="ONA78" s="262"/>
      <c r="ONB78" s="262"/>
      <c r="ONC78" s="1740"/>
      <c r="OND78" s="1740"/>
      <c r="ONE78" s="1740"/>
      <c r="ONF78" s="349"/>
      <c r="ONG78" s="262"/>
      <c r="ONH78" s="262"/>
      <c r="ONI78" s="262"/>
      <c r="ONJ78" s="350"/>
      <c r="ONK78" s="262"/>
      <c r="ONL78" s="262"/>
      <c r="ONM78" s="262"/>
      <c r="ONN78" s="262"/>
      <c r="ONO78" s="262"/>
      <c r="ONP78" s="262"/>
      <c r="ONQ78" s="262"/>
      <c r="ONR78" s="262"/>
      <c r="ONS78" s="262"/>
      <c r="ONT78" s="1740"/>
      <c r="ONU78" s="1740"/>
      <c r="ONV78" s="1740"/>
      <c r="ONW78" s="349"/>
      <c r="ONX78" s="262"/>
      <c r="ONY78" s="262"/>
      <c r="ONZ78" s="262"/>
      <c r="OOA78" s="350"/>
      <c r="OOB78" s="262"/>
      <c r="OOC78" s="262"/>
      <c r="OOD78" s="262"/>
      <c r="OOE78" s="262"/>
      <c r="OOF78" s="262"/>
      <c r="OOG78" s="262"/>
      <c r="OOH78" s="262"/>
      <c r="OOI78" s="262"/>
      <c r="OOJ78" s="262"/>
      <c r="OOK78" s="1740"/>
      <c r="OOL78" s="1740"/>
      <c r="OOM78" s="1740"/>
      <c r="OON78" s="349"/>
      <c r="OOO78" s="262"/>
      <c r="OOP78" s="262"/>
      <c r="OOQ78" s="262"/>
      <c r="OOR78" s="350"/>
      <c r="OOS78" s="262"/>
      <c r="OOT78" s="262"/>
      <c r="OOU78" s="262"/>
      <c r="OOV78" s="262"/>
      <c r="OOW78" s="262"/>
      <c r="OOX78" s="262"/>
      <c r="OOY78" s="262"/>
      <c r="OOZ78" s="262"/>
      <c r="OPA78" s="262"/>
      <c r="OPB78" s="1740"/>
      <c r="OPC78" s="1740"/>
      <c r="OPD78" s="1740"/>
      <c r="OPE78" s="349"/>
      <c r="OPF78" s="262"/>
      <c r="OPG78" s="262"/>
      <c r="OPH78" s="262"/>
      <c r="OPI78" s="350"/>
      <c r="OPJ78" s="262"/>
      <c r="OPK78" s="262"/>
      <c r="OPL78" s="262"/>
      <c r="OPM78" s="262"/>
      <c r="OPN78" s="262"/>
      <c r="OPO78" s="262"/>
      <c r="OPP78" s="262"/>
      <c r="OPQ78" s="262"/>
      <c r="OPR78" s="262"/>
      <c r="OPS78" s="1740"/>
      <c r="OPT78" s="1740"/>
      <c r="OPU78" s="1740"/>
      <c r="OPV78" s="349"/>
      <c r="OPW78" s="262"/>
      <c r="OPX78" s="262"/>
      <c r="OPY78" s="262"/>
      <c r="OPZ78" s="350"/>
      <c r="OQA78" s="262"/>
      <c r="OQB78" s="262"/>
      <c r="OQC78" s="262"/>
      <c r="OQD78" s="262"/>
      <c r="OQE78" s="262"/>
      <c r="OQF78" s="262"/>
      <c r="OQG78" s="262"/>
      <c r="OQH78" s="262"/>
      <c r="OQI78" s="262"/>
      <c r="OQJ78" s="1740"/>
      <c r="OQK78" s="1740"/>
      <c r="OQL78" s="1740"/>
      <c r="OQM78" s="349"/>
      <c r="OQN78" s="262"/>
      <c r="OQO78" s="262"/>
      <c r="OQP78" s="262"/>
      <c r="OQQ78" s="350"/>
      <c r="OQR78" s="262"/>
      <c r="OQS78" s="262"/>
      <c r="OQT78" s="262"/>
      <c r="OQU78" s="262"/>
      <c r="OQV78" s="262"/>
      <c r="OQW78" s="262"/>
      <c r="OQX78" s="262"/>
      <c r="OQY78" s="262"/>
      <c r="OQZ78" s="262"/>
      <c r="ORA78" s="1740"/>
      <c r="ORB78" s="1740"/>
      <c r="ORC78" s="1740"/>
      <c r="ORD78" s="349"/>
      <c r="ORE78" s="262"/>
      <c r="ORF78" s="262"/>
      <c r="ORG78" s="262"/>
      <c r="ORH78" s="350"/>
      <c r="ORI78" s="262"/>
      <c r="ORJ78" s="262"/>
      <c r="ORK78" s="262"/>
      <c r="ORL78" s="262"/>
      <c r="ORM78" s="262"/>
      <c r="ORN78" s="262"/>
      <c r="ORO78" s="262"/>
      <c r="ORP78" s="262"/>
      <c r="ORQ78" s="262"/>
      <c r="ORR78" s="1740"/>
      <c r="ORS78" s="1740"/>
      <c r="ORT78" s="1740"/>
      <c r="ORU78" s="349"/>
      <c r="ORV78" s="262"/>
      <c r="ORW78" s="262"/>
      <c r="ORX78" s="262"/>
      <c r="ORY78" s="350"/>
      <c r="ORZ78" s="262"/>
      <c r="OSA78" s="262"/>
      <c r="OSB78" s="262"/>
      <c r="OSC78" s="262"/>
      <c r="OSD78" s="262"/>
      <c r="OSE78" s="262"/>
      <c r="OSF78" s="262"/>
      <c r="OSG78" s="262"/>
      <c r="OSH78" s="262"/>
      <c r="OSI78" s="1740"/>
      <c r="OSJ78" s="1740"/>
      <c r="OSK78" s="1740"/>
      <c r="OSL78" s="349"/>
      <c r="OSM78" s="262"/>
      <c r="OSN78" s="262"/>
      <c r="OSO78" s="262"/>
      <c r="OSP78" s="350"/>
      <c r="OSQ78" s="262"/>
      <c r="OSR78" s="262"/>
      <c r="OSS78" s="262"/>
      <c r="OST78" s="262"/>
      <c r="OSU78" s="262"/>
      <c r="OSV78" s="262"/>
      <c r="OSW78" s="262"/>
      <c r="OSX78" s="262"/>
      <c r="OSY78" s="262"/>
      <c r="OSZ78" s="1740"/>
      <c r="OTA78" s="1740"/>
      <c r="OTB78" s="1740"/>
      <c r="OTC78" s="349"/>
      <c r="OTD78" s="262"/>
      <c r="OTE78" s="262"/>
      <c r="OTF78" s="262"/>
      <c r="OTG78" s="350"/>
      <c r="OTH78" s="262"/>
      <c r="OTI78" s="262"/>
      <c r="OTJ78" s="262"/>
      <c r="OTK78" s="262"/>
      <c r="OTL78" s="262"/>
      <c r="OTM78" s="262"/>
      <c r="OTN78" s="262"/>
      <c r="OTO78" s="262"/>
      <c r="OTP78" s="262"/>
      <c r="OTQ78" s="1740"/>
      <c r="OTR78" s="1740"/>
      <c r="OTS78" s="1740"/>
      <c r="OTT78" s="349"/>
      <c r="OTU78" s="262"/>
      <c r="OTV78" s="262"/>
      <c r="OTW78" s="262"/>
      <c r="OTX78" s="350"/>
      <c r="OTY78" s="262"/>
      <c r="OTZ78" s="262"/>
      <c r="OUA78" s="262"/>
      <c r="OUB78" s="262"/>
      <c r="OUC78" s="262"/>
      <c r="OUD78" s="262"/>
      <c r="OUE78" s="262"/>
      <c r="OUF78" s="262"/>
      <c r="OUG78" s="262"/>
      <c r="OUH78" s="1740"/>
      <c r="OUI78" s="1740"/>
      <c r="OUJ78" s="1740"/>
      <c r="OUK78" s="349"/>
      <c r="OUL78" s="262"/>
      <c r="OUM78" s="262"/>
      <c r="OUN78" s="262"/>
      <c r="OUO78" s="350"/>
      <c r="OUP78" s="262"/>
      <c r="OUQ78" s="262"/>
      <c r="OUR78" s="262"/>
      <c r="OUS78" s="262"/>
      <c r="OUT78" s="262"/>
      <c r="OUU78" s="262"/>
      <c r="OUV78" s="262"/>
      <c r="OUW78" s="262"/>
      <c r="OUX78" s="262"/>
      <c r="OUY78" s="1740"/>
      <c r="OUZ78" s="1740"/>
      <c r="OVA78" s="1740"/>
      <c r="OVB78" s="349"/>
      <c r="OVC78" s="262"/>
      <c r="OVD78" s="262"/>
      <c r="OVE78" s="262"/>
      <c r="OVF78" s="350"/>
      <c r="OVG78" s="262"/>
      <c r="OVH78" s="262"/>
      <c r="OVI78" s="262"/>
      <c r="OVJ78" s="262"/>
      <c r="OVK78" s="262"/>
      <c r="OVL78" s="262"/>
      <c r="OVM78" s="262"/>
      <c r="OVN78" s="262"/>
      <c r="OVO78" s="262"/>
      <c r="OVP78" s="1740"/>
      <c r="OVQ78" s="1740"/>
      <c r="OVR78" s="1740"/>
      <c r="OVS78" s="349"/>
      <c r="OVT78" s="262"/>
      <c r="OVU78" s="262"/>
      <c r="OVV78" s="262"/>
      <c r="OVW78" s="350"/>
      <c r="OVX78" s="262"/>
      <c r="OVY78" s="262"/>
      <c r="OVZ78" s="262"/>
      <c r="OWA78" s="262"/>
      <c r="OWB78" s="262"/>
      <c r="OWC78" s="262"/>
      <c r="OWD78" s="262"/>
      <c r="OWE78" s="262"/>
      <c r="OWF78" s="262"/>
      <c r="OWG78" s="1740"/>
      <c r="OWH78" s="1740"/>
      <c r="OWI78" s="1740"/>
      <c r="OWJ78" s="349"/>
      <c r="OWK78" s="262"/>
      <c r="OWL78" s="262"/>
      <c r="OWM78" s="262"/>
      <c r="OWN78" s="350"/>
      <c r="OWO78" s="262"/>
      <c r="OWP78" s="262"/>
      <c r="OWQ78" s="262"/>
      <c r="OWR78" s="262"/>
      <c r="OWS78" s="262"/>
      <c r="OWT78" s="262"/>
      <c r="OWU78" s="262"/>
      <c r="OWV78" s="262"/>
      <c r="OWW78" s="262"/>
      <c r="OWX78" s="1740"/>
      <c r="OWY78" s="1740"/>
      <c r="OWZ78" s="1740"/>
      <c r="OXA78" s="349"/>
      <c r="OXB78" s="262"/>
      <c r="OXC78" s="262"/>
      <c r="OXD78" s="262"/>
      <c r="OXE78" s="350"/>
      <c r="OXF78" s="262"/>
      <c r="OXG78" s="262"/>
      <c r="OXH78" s="262"/>
      <c r="OXI78" s="262"/>
      <c r="OXJ78" s="262"/>
      <c r="OXK78" s="262"/>
      <c r="OXL78" s="262"/>
      <c r="OXM78" s="262"/>
      <c r="OXN78" s="262"/>
      <c r="OXO78" s="1740"/>
      <c r="OXP78" s="1740"/>
      <c r="OXQ78" s="1740"/>
      <c r="OXR78" s="349"/>
      <c r="OXS78" s="262"/>
      <c r="OXT78" s="262"/>
      <c r="OXU78" s="262"/>
      <c r="OXV78" s="350"/>
      <c r="OXW78" s="262"/>
      <c r="OXX78" s="262"/>
      <c r="OXY78" s="262"/>
      <c r="OXZ78" s="262"/>
      <c r="OYA78" s="262"/>
      <c r="OYB78" s="262"/>
      <c r="OYC78" s="262"/>
      <c r="OYD78" s="262"/>
      <c r="OYE78" s="262"/>
      <c r="OYF78" s="1740"/>
      <c r="OYG78" s="1740"/>
      <c r="OYH78" s="1740"/>
      <c r="OYI78" s="349"/>
      <c r="OYJ78" s="262"/>
      <c r="OYK78" s="262"/>
      <c r="OYL78" s="262"/>
      <c r="OYM78" s="350"/>
      <c r="OYN78" s="262"/>
      <c r="OYO78" s="262"/>
      <c r="OYP78" s="262"/>
      <c r="OYQ78" s="262"/>
      <c r="OYR78" s="262"/>
      <c r="OYS78" s="262"/>
      <c r="OYT78" s="262"/>
      <c r="OYU78" s="262"/>
      <c r="OYV78" s="262"/>
      <c r="OYW78" s="1740"/>
      <c r="OYX78" s="1740"/>
      <c r="OYY78" s="1740"/>
      <c r="OYZ78" s="349"/>
      <c r="OZA78" s="262"/>
      <c r="OZB78" s="262"/>
      <c r="OZC78" s="262"/>
      <c r="OZD78" s="350"/>
      <c r="OZE78" s="262"/>
      <c r="OZF78" s="262"/>
      <c r="OZG78" s="262"/>
      <c r="OZH78" s="262"/>
      <c r="OZI78" s="262"/>
      <c r="OZJ78" s="262"/>
      <c r="OZK78" s="262"/>
      <c r="OZL78" s="262"/>
      <c r="OZM78" s="262"/>
      <c r="OZN78" s="1740"/>
      <c r="OZO78" s="1740"/>
      <c r="OZP78" s="1740"/>
      <c r="OZQ78" s="349"/>
      <c r="OZR78" s="262"/>
      <c r="OZS78" s="262"/>
      <c r="OZT78" s="262"/>
      <c r="OZU78" s="350"/>
      <c r="OZV78" s="262"/>
      <c r="OZW78" s="262"/>
      <c r="OZX78" s="262"/>
      <c r="OZY78" s="262"/>
      <c r="OZZ78" s="262"/>
      <c r="PAA78" s="262"/>
      <c r="PAB78" s="262"/>
      <c r="PAC78" s="262"/>
      <c r="PAD78" s="262"/>
      <c r="PAE78" s="1740"/>
      <c r="PAF78" s="1740"/>
      <c r="PAG78" s="1740"/>
      <c r="PAH78" s="349"/>
      <c r="PAI78" s="262"/>
      <c r="PAJ78" s="262"/>
      <c r="PAK78" s="262"/>
      <c r="PAL78" s="350"/>
      <c r="PAM78" s="262"/>
      <c r="PAN78" s="262"/>
      <c r="PAO78" s="262"/>
      <c r="PAP78" s="262"/>
      <c r="PAQ78" s="262"/>
      <c r="PAR78" s="262"/>
      <c r="PAS78" s="262"/>
      <c r="PAT78" s="262"/>
      <c r="PAU78" s="262"/>
      <c r="PAV78" s="1740"/>
      <c r="PAW78" s="1740"/>
      <c r="PAX78" s="1740"/>
      <c r="PAY78" s="349"/>
      <c r="PAZ78" s="262"/>
      <c r="PBA78" s="262"/>
      <c r="PBB78" s="262"/>
      <c r="PBC78" s="350"/>
      <c r="PBD78" s="262"/>
      <c r="PBE78" s="262"/>
      <c r="PBF78" s="262"/>
      <c r="PBG78" s="262"/>
      <c r="PBH78" s="262"/>
      <c r="PBI78" s="262"/>
      <c r="PBJ78" s="262"/>
      <c r="PBK78" s="262"/>
      <c r="PBL78" s="262"/>
      <c r="PBM78" s="1740"/>
      <c r="PBN78" s="1740"/>
      <c r="PBO78" s="1740"/>
      <c r="PBP78" s="349"/>
      <c r="PBQ78" s="262"/>
      <c r="PBR78" s="262"/>
      <c r="PBS78" s="262"/>
      <c r="PBT78" s="350"/>
      <c r="PBU78" s="262"/>
      <c r="PBV78" s="262"/>
      <c r="PBW78" s="262"/>
      <c r="PBX78" s="262"/>
      <c r="PBY78" s="262"/>
      <c r="PBZ78" s="262"/>
      <c r="PCA78" s="262"/>
      <c r="PCB78" s="262"/>
      <c r="PCC78" s="262"/>
      <c r="PCD78" s="1740"/>
      <c r="PCE78" s="1740"/>
      <c r="PCF78" s="1740"/>
      <c r="PCG78" s="349"/>
      <c r="PCH78" s="262"/>
      <c r="PCI78" s="262"/>
      <c r="PCJ78" s="262"/>
      <c r="PCK78" s="350"/>
      <c r="PCL78" s="262"/>
      <c r="PCM78" s="262"/>
      <c r="PCN78" s="262"/>
      <c r="PCO78" s="262"/>
      <c r="PCP78" s="262"/>
      <c r="PCQ78" s="262"/>
      <c r="PCR78" s="262"/>
      <c r="PCS78" s="262"/>
      <c r="PCT78" s="262"/>
      <c r="PCU78" s="1740"/>
      <c r="PCV78" s="1740"/>
      <c r="PCW78" s="1740"/>
      <c r="PCX78" s="349"/>
      <c r="PCY78" s="262"/>
      <c r="PCZ78" s="262"/>
      <c r="PDA78" s="262"/>
      <c r="PDB78" s="350"/>
      <c r="PDC78" s="262"/>
      <c r="PDD78" s="262"/>
      <c r="PDE78" s="262"/>
      <c r="PDF78" s="262"/>
      <c r="PDG78" s="262"/>
      <c r="PDH78" s="262"/>
      <c r="PDI78" s="262"/>
      <c r="PDJ78" s="262"/>
      <c r="PDK78" s="262"/>
      <c r="PDL78" s="1740"/>
      <c r="PDM78" s="1740"/>
      <c r="PDN78" s="1740"/>
      <c r="PDO78" s="349"/>
      <c r="PDP78" s="262"/>
      <c r="PDQ78" s="262"/>
      <c r="PDR78" s="262"/>
      <c r="PDS78" s="350"/>
      <c r="PDT78" s="262"/>
      <c r="PDU78" s="262"/>
      <c r="PDV78" s="262"/>
      <c r="PDW78" s="262"/>
      <c r="PDX78" s="262"/>
      <c r="PDY78" s="262"/>
      <c r="PDZ78" s="262"/>
      <c r="PEA78" s="262"/>
      <c r="PEB78" s="262"/>
      <c r="PEC78" s="1740"/>
      <c r="PED78" s="1740"/>
      <c r="PEE78" s="1740"/>
      <c r="PEF78" s="349"/>
      <c r="PEG78" s="262"/>
      <c r="PEH78" s="262"/>
      <c r="PEI78" s="262"/>
      <c r="PEJ78" s="350"/>
      <c r="PEK78" s="262"/>
      <c r="PEL78" s="262"/>
      <c r="PEM78" s="262"/>
      <c r="PEN78" s="262"/>
      <c r="PEO78" s="262"/>
      <c r="PEP78" s="262"/>
      <c r="PEQ78" s="262"/>
      <c r="PER78" s="262"/>
      <c r="PES78" s="262"/>
      <c r="PET78" s="1740"/>
      <c r="PEU78" s="1740"/>
      <c r="PEV78" s="1740"/>
      <c r="PEW78" s="349"/>
      <c r="PEX78" s="262"/>
      <c r="PEY78" s="262"/>
      <c r="PEZ78" s="262"/>
      <c r="PFA78" s="350"/>
      <c r="PFB78" s="262"/>
      <c r="PFC78" s="262"/>
      <c r="PFD78" s="262"/>
      <c r="PFE78" s="262"/>
      <c r="PFF78" s="262"/>
      <c r="PFG78" s="262"/>
      <c r="PFH78" s="262"/>
      <c r="PFI78" s="262"/>
      <c r="PFJ78" s="262"/>
      <c r="PFK78" s="1740"/>
      <c r="PFL78" s="1740"/>
      <c r="PFM78" s="1740"/>
      <c r="PFN78" s="349"/>
      <c r="PFO78" s="262"/>
      <c r="PFP78" s="262"/>
      <c r="PFQ78" s="262"/>
      <c r="PFR78" s="350"/>
      <c r="PFS78" s="262"/>
      <c r="PFT78" s="262"/>
      <c r="PFU78" s="262"/>
      <c r="PFV78" s="262"/>
      <c r="PFW78" s="262"/>
      <c r="PFX78" s="262"/>
      <c r="PFY78" s="262"/>
      <c r="PFZ78" s="262"/>
      <c r="PGA78" s="262"/>
      <c r="PGB78" s="1740"/>
      <c r="PGC78" s="1740"/>
      <c r="PGD78" s="1740"/>
      <c r="PGE78" s="349"/>
      <c r="PGF78" s="262"/>
      <c r="PGG78" s="262"/>
      <c r="PGH78" s="262"/>
      <c r="PGI78" s="350"/>
      <c r="PGJ78" s="262"/>
      <c r="PGK78" s="262"/>
      <c r="PGL78" s="262"/>
      <c r="PGM78" s="262"/>
      <c r="PGN78" s="262"/>
      <c r="PGO78" s="262"/>
      <c r="PGP78" s="262"/>
      <c r="PGQ78" s="262"/>
      <c r="PGR78" s="262"/>
      <c r="PGS78" s="1740"/>
      <c r="PGT78" s="1740"/>
      <c r="PGU78" s="1740"/>
      <c r="PGV78" s="349"/>
      <c r="PGW78" s="262"/>
      <c r="PGX78" s="262"/>
      <c r="PGY78" s="262"/>
      <c r="PGZ78" s="350"/>
      <c r="PHA78" s="262"/>
      <c r="PHB78" s="262"/>
      <c r="PHC78" s="262"/>
      <c r="PHD78" s="262"/>
      <c r="PHE78" s="262"/>
      <c r="PHF78" s="262"/>
      <c r="PHG78" s="262"/>
      <c r="PHH78" s="262"/>
      <c r="PHI78" s="262"/>
      <c r="PHJ78" s="1740"/>
      <c r="PHK78" s="1740"/>
      <c r="PHL78" s="1740"/>
      <c r="PHM78" s="349"/>
      <c r="PHN78" s="262"/>
      <c r="PHO78" s="262"/>
      <c r="PHP78" s="262"/>
      <c r="PHQ78" s="350"/>
      <c r="PHR78" s="262"/>
      <c r="PHS78" s="262"/>
      <c r="PHT78" s="262"/>
      <c r="PHU78" s="262"/>
      <c r="PHV78" s="262"/>
      <c r="PHW78" s="262"/>
      <c r="PHX78" s="262"/>
      <c r="PHY78" s="262"/>
      <c r="PHZ78" s="262"/>
      <c r="PIA78" s="1740"/>
      <c r="PIB78" s="1740"/>
      <c r="PIC78" s="1740"/>
      <c r="PID78" s="349"/>
      <c r="PIE78" s="262"/>
      <c r="PIF78" s="262"/>
      <c r="PIG78" s="262"/>
      <c r="PIH78" s="350"/>
      <c r="PII78" s="262"/>
      <c r="PIJ78" s="262"/>
      <c r="PIK78" s="262"/>
      <c r="PIL78" s="262"/>
      <c r="PIM78" s="262"/>
      <c r="PIN78" s="262"/>
      <c r="PIO78" s="262"/>
      <c r="PIP78" s="262"/>
      <c r="PIQ78" s="262"/>
      <c r="PIR78" s="1740"/>
      <c r="PIS78" s="1740"/>
      <c r="PIT78" s="1740"/>
      <c r="PIU78" s="349"/>
      <c r="PIV78" s="262"/>
      <c r="PIW78" s="262"/>
      <c r="PIX78" s="262"/>
      <c r="PIY78" s="350"/>
      <c r="PIZ78" s="262"/>
      <c r="PJA78" s="262"/>
      <c r="PJB78" s="262"/>
      <c r="PJC78" s="262"/>
      <c r="PJD78" s="262"/>
      <c r="PJE78" s="262"/>
      <c r="PJF78" s="262"/>
      <c r="PJG78" s="262"/>
      <c r="PJH78" s="262"/>
      <c r="PJI78" s="1740"/>
      <c r="PJJ78" s="1740"/>
      <c r="PJK78" s="1740"/>
      <c r="PJL78" s="349"/>
      <c r="PJM78" s="262"/>
      <c r="PJN78" s="262"/>
      <c r="PJO78" s="262"/>
      <c r="PJP78" s="350"/>
      <c r="PJQ78" s="262"/>
      <c r="PJR78" s="262"/>
      <c r="PJS78" s="262"/>
      <c r="PJT78" s="262"/>
      <c r="PJU78" s="262"/>
      <c r="PJV78" s="262"/>
      <c r="PJW78" s="262"/>
      <c r="PJX78" s="262"/>
      <c r="PJY78" s="262"/>
      <c r="PJZ78" s="1740"/>
      <c r="PKA78" s="1740"/>
      <c r="PKB78" s="1740"/>
      <c r="PKC78" s="349"/>
      <c r="PKD78" s="262"/>
      <c r="PKE78" s="262"/>
      <c r="PKF78" s="262"/>
      <c r="PKG78" s="350"/>
      <c r="PKH78" s="262"/>
      <c r="PKI78" s="262"/>
      <c r="PKJ78" s="262"/>
      <c r="PKK78" s="262"/>
      <c r="PKL78" s="262"/>
      <c r="PKM78" s="262"/>
      <c r="PKN78" s="262"/>
      <c r="PKO78" s="262"/>
      <c r="PKP78" s="262"/>
      <c r="PKQ78" s="1740"/>
      <c r="PKR78" s="1740"/>
      <c r="PKS78" s="1740"/>
      <c r="PKT78" s="349"/>
      <c r="PKU78" s="262"/>
      <c r="PKV78" s="262"/>
      <c r="PKW78" s="262"/>
      <c r="PKX78" s="350"/>
      <c r="PKY78" s="262"/>
      <c r="PKZ78" s="262"/>
      <c r="PLA78" s="262"/>
      <c r="PLB78" s="262"/>
      <c r="PLC78" s="262"/>
      <c r="PLD78" s="262"/>
      <c r="PLE78" s="262"/>
      <c r="PLF78" s="262"/>
      <c r="PLG78" s="262"/>
      <c r="PLH78" s="1740"/>
      <c r="PLI78" s="1740"/>
      <c r="PLJ78" s="1740"/>
      <c r="PLK78" s="349"/>
      <c r="PLL78" s="262"/>
      <c r="PLM78" s="262"/>
      <c r="PLN78" s="262"/>
      <c r="PLO78" s="350"/>
      <c r="PLP78" s="262"/>
      <c r="PLQ78" s="262"/>
      <c r="PLR78" s="262"/>
      <c r="PLS78" s="262"/>
      <c r="PLT78" s="262"/>
      <c r="PLU78" s="262"/>
      <c r="PLV78" s="262"/>
      <c r="PLW78" s="262"/>
      <c r="PLX78" s="262"/>
      <c r="PLY78" s="1740"/>
      <c r="PLZ78" s="1740"/>
      <c r="PMA78" s="1740"/>
      <c r="PMB78" s="349"/>
      <c r="PMC78" s="262"/>
      <c r="PMD78" s="262"/>
      <c r="PME78" s="262"/>
      <c r="PMF78" s="350"/>
      <c r="PMG78" s="262"/>
      <c r="PMH78" s="262"/>
      <c r="PMI78" s="262"/>
      <c r="PMJ78" s="262"/>
      <c r="PMK78" s="262"/>
      <c r="PML78" s="262"/>
      <c r="PMM78" s="262"/>
      <c r="PMN78" s="262"/>
      <c r="PMO78" s="262"/>
      <c r="PMP78" s="1740"/>
      <c r="PMQ78" s="1740"/>
      <c r="PMR78" s="1740"/>
      <c r="PMS78" s="349"/>
      <c r="PMT78" s="262"/>
      <c r="PMU78" s="262"/>
      <c r="PMV78" s="262"/>
      <c r="PMW78" s="350"/>
      <c r="PMX78" s="262"/>
      <c r="PMY78" s="262"/>
      <c r="PMZ78" s="262"/>
      <c r="PNA78" s="262"/>
      <c r="PNB78" s="262"/>
      <c r="PNC78" s="262"/>
      <c r="PND78" s="262"/>
      <c r="PNE78" s="262"/>
      <c r="PNF78" s="262"/>
      <c r="PNG78" s="1740"/>
      <c r="PNH78" s="1740"/>
      <c r="PNI78" s="1740"/>
      <c r="PNJ78" s="349"/>
      <c r="PNK78" s="262"/>
      <c r="PNL78" s="262"/>
      <c r="PNM78" s="262"/>
      <c r="PNN78" s="350"/>
      <c r="PNO78" s="262"/>
      <c r="PNP78" s="262"/>
      <c r="PNQ78" s="262"/>
      <c r="PNR78" s="262"/>
      <c r="PNS78" s="262"/>
      <c r="PNT78" s="262"/>
      <c r="PNU78" s="262"/>
      <c r="PNV78" s="262"/>
      <c r="PNW78" s="262"/>
      <c r="PNX78" s="1740"/>
      <c r="PNY78" s="1740"/>
      <c r="PNZ78" s="1740"/>
      <c r="POA78" s="349"/>
      <c r="POB78" s="262"/>
      <c r="POC78" s="262"/>
      <c r="POD78" s="262"/>
      <c r="POE78" s="350"/>
      <c r="POF78" s="262"/>
      <c r="POG78" s="262"/>
      <c r="POH78" s="262"/>
      <c r="POI78" s="262"/>
      <c r="POJ78" s="262"/>
      <c r="POK78" s="262"/>
      <c r="POL78" s="262"/>
      <c r="POM78" s="262"/>
      <c r="PON78" s="262"/>
      <c r="POO78" s="1740"/>
      <c r="POP78" s="1740"/>
      <c r="POQ78" s="1740"/>
      <c r="POR78" s="349"/>
      <c r="POS78" s="262"/>
      <c r="POT78" s="262"/>
      <c r="POU78" s="262"/>
      <c r="POV78" s="350"/>
      <c r="POW78" s="262"/>
      <c r="POX78" s="262"/>
      <c r="POY78" s="262"/>
      <c r="POZ78" s="262"/>
      <c r="PPA78" s="262"/>
      <c r="PPB78" s="262"/>
      <c r="PPC78" s="262"/>
      <c r="PPD78" s="262"/>
      <c r="PPE78" s="262"/>
      <c r="PPF78" s="1740"/>
      <c r="PPG78" s="1740"/>
      <c r="PPH78" s="1740"/>
      <c r="PPI78" s="349"/>
      <c r="PPJ78" s="262"/>
      <c r="PPK78" s="262"/>
      <c r="PPL78" s="262"/>
      <c r="PPM78" s="350"/>
      <c r="PPN78" s="262"/>
      <c r="PPO78" s="262"/>
      <c r="PPP78" s="262"/>
      <c r="PPQ78" s="262"/>
      <c r="PPR78" s="262"/>
      <c r="PPS78" s="262"/>
      <c r="PPT78" s="262"/>
      <c r="PPU78" s="262"/>
      <c r="PPV78" s="262"/>
      <c r="PPW78" s="1740"/>
      <c r="PPX78" s="1740"/>
      <c r="PPY78" s="1740"/>
      <c r="PPZ78" s="349"/>
      <c r="PQA78" s="262"/>
      <c r="PQB78" s="262"/>
      <c r="PQC78" s="262"/>
      <c r="PQD78" s="350"/>
      <c r="PQE78" s="262"/>
      <c r="PQF78" s="262"/>
      <c r="PQG78" s="262"/>
      <c r="PQH78" s="262"/>
      <c r="PQI78" s="262"/>
      <c r="PQJ78" s="262"/>
      <c r="PQK78" s="262"/>
      <c r="PQL78" s="262"/>
      <c r="PQM78" s="262"/>
      <c r="PQN78" s="1740"/>
      <c r="PQO78" s="1740"/>
      <c r="PQP78" s="1740"/>
      <c r="PQQ78" s="349"/>
      <c r="PQR78" s="262"/>
      <c r="PQS78" s="262"/>
      <c r="PQT78" s="262"/>
      <c r="PQU78" s="350"/>
      <c r="PQV78" s="262"/>
      <c r="PQW78" s="262"/>
      <c r="PQX78" s="262"/>
      <c r="PQY78" s="262"/>
      <c r="PQZ78" s="262"/>
      <c r="PRA78" s="262"/>
      <c r="PRB78" s="262"/>
      <c r="PRC78" s="262"/>
      <c r="PRD78" s="262"/>
      <c r="PRE78" s="1740"/>
      <c r="PRF78" s="1740"/>
      <c r="PRG78" s="1740"/>
      <c r="PRH78" s="349"/>
      <c r="PRI78" s="262"/>
      <c r="PRJ78" s="262"/>
      <c r="PRK78" s="262"/>
      <c r="PRL78" s="350"/>
      <c r="PRM78" s="262"/>
      <c r="PRN78" s="262"/>
      <c r="PRO78" s="262"/>
      <c r="PRP78" s="262"/>
      <c r="PRQ78" s="262"/>
      <c r="PRR78" s="262"/>
      <c r="PRS78" s="262"/>
      <c r="PRT78" s="262"/>
      <c r="PRU78" s="262"/>
      <c r="PRV78" s="1740"/>
      <c r="PRW78" s="1740"/>
      <c r="PRX78" s="1740"/>
      <c r="PRY78" s="349"/>
      <c r="PRZ78" s="262"/>
      <c r="PSA78" s="262"/>
      <c r="PSB78" s="262"/>
      <c r="PSC78" s="350"/>
      <c r="PSD78" s="262"/>
      <c r="PSE78" s="262"/>
      <c r="PSF78" s="262"/>
      <c r="PSG78" s="262"/>
      <c r="PSH78" s="262"/>
      <c r="PSI78" s="262"/>
      <c r="PSJ78" s="262"/>
      <c r="PSK78" s="262"/>
      <c r="PSL78" s="262"/>
      <c r="PSM78" s="1740"/>
      <c r="PSN78" s="1740"/>
      <c r="PSO78" s="1740"/>
      <c r="PSP78" s="349"/>
      <c r="PSQ78" s="262"/>
      <c r="PSR78" s="262"/>
      <c r="PSS78" s="262"/>
      <c r="PST78" s="350"/>
      <c r="PSU78" s="262"/>
      <c r="PSV78" s="262"/>
      <c r="PSW78" s="262"/>
      <c r="PSX78" s="262"/>
      <c r="PSY78" s="262"/>
      <c r="PSZ78" s="262"/>
      <c r="PTA78" s="262"/>
      <c r="PTB78" s="262"/>
      <c r="PTC78" s="262"/>
      <c r="PTD78" s="1740"/>
      <c r="PTE78" s="1740"/>
      <c r="PTF78" s="1740"/>
      <c r="PTG78" s="349"/>
      <c r="PTH78" s="262"/>
      <c r="PTI78" s="262"/>
      <c r="PTJ78" s="262"/>
      <c r="PTK78" s="350"/>
      <c r="PTL78" s="262"/>
      <c r="PTM78" s="262"/>
      <c r="PTN78" s="262"/>
      <c r="PTO78" s="262"/>
      <c r="PTP78" s="262"/>
      <c r="PTQ78" s="262"/>
      <c r="PTR78" s="262"/>
      <c r="PTS78" s="262"/>
      <c r="PTT78" s="262"/>
      <c r="PTU78" s="1740"/>
      <c r="PTV78" s="1740"/>
      <c r="PTW78" s="1740"/>
      <c r="PTX78" s="349"/>
      <c r="PTY78" s="262"/>
      <c r="PTZ78" s="262"/>
      <c r="PUA78" s="262"/>
      <c r="PUB78" s="350"/>
      <c r="PUC78" s="262"/>
      <c r="PUD78" s="262"/>
      <c r="PUE78" s="262"/>
      <c r="PUF78" s="262"/>
      <c r="PUG78" s="262"/>
      <c r="PUH78" s="262"/>
      <c r="PUI78" s="262"/>
      <c r="PUJ78" s="262"/>
      <c r="PUK78" s="262"/>
      <c r="PUL78" s="1740"/>
      <c r="PUM78" s="1740"/>
      <c r="PUN78" s="1740"/>
      <c r="PUO78" s="349"/>
      <c r="PUP78" s="262"/>
      <c r="PUQ78" s="262"/>
      <c r="PUR78" s="262"/>
      <c r="PUS78" s="350"/>
      <c r="PUT78" s="262"/>
      <c r="PUU78" s="262"/>
      <c r="PUV78" s="262"/>
      <c r="PUW78" s="262"/>
      <c r="PUX78" s="262"/>
      <c r="PUY78" s="262"/>
      <c r="PUZ78" s="262"/>
      <c r="PVA78" s="262"/>
      <c r="PVB78" s="262"/>
      <c r="PVC78" s="1740"/>
      <c r="PVD78" s="1740"/>
      <c r="PVE78" s="1740"/>
      <c r="PVF78" s="349"/>
      <c r="PVG78" s="262"/>
      <c r="PVH78" s="262"/>
      <c r="PVI78" s="262"/>
      <c r="PVJ78" s="350"/>
      <c r="PVK78" s="262"/>
      <c r="PVL78" s="262"/>
      <c r="PVM78" s="262"/>
      <c r="PVN78" s="262"/>
      <c r="PVO78" s="262"/>
      <c r="PVP78" s="262"/>
      <c r="PVQ78" s="262"/>
      <c r="PVR78" s="262"/>
      <c r="PVS78" s="262"/>
      <c r="PVT78" s="1740"/>
      <c r="PVU78" s="1740"/>
      <c r="PVV78" s="1740"/>
      <c r="PVW78" s="349"/>
      <c r="PVX78" s="262"/>
      <c r="PVY78" s="262"/>
      <c r="PVZ78" s="262"/>
      <c r="PWA78" s="350"/>
      <c r="PWB78" s="262"/>
      <c r="PWC78" s="262"/>
      <c r="PWD78" s="262"/>
      <c r="PWE78" s="262"/>
      <c r="PWF78" s="262"/>
      <c r="PWG78" s="262"/>
      <c r="PWH78" s="262"/>
      <c r="PWI78" s="262"/>
      <c r="PWJ78" s="262"/>
      <c r="PWK78" s="1740"/>
      <c r="PWL78" s="1740"/>
      <c r="PWM78" s="1740"/>
      <c r="PWN78" s="349"/>
      <c r="PWO78" s="262"/>
      <c r="PWP78" s="262"/>
      <c r="PWQ78" s="262"/>
      <c r="PWR78" s="350"/>
      <c r="PWS78" s="262"/>
      <c r="PWT78" s="262"/>
      <c r="PWU78" s="262"/>
      <c r="PWV78" s="262"/>
      <c r="PWW78" s="262"/>
      <c r="PWX78" s="262"/>
      <c r="PWY78" s="262"/>
      <c r="PWZ78" s="262"/>
      <c r="PXA78" s="262"/>
      <c r="PXB78" s="1740"/>
      <c r="PXC78" s="1740"/>
      <c r="PXD78" s="1740"/>
      <c r="PXE78" s="349"/>
      <c r="PXF78" s="262"/>
      <c r="PXG78" s="262"/>
      <c r="PXH78" s="262"/>
      <c r="PXI78" s="350"/>
      <c r="PXJ78" s="262"/>
      <c r="PXK78" s="262"/>
      <c r="PXL78" s="262"/>
      <c r="PXM78" s="262"/>
      <c r="PXN78" s="262"/>
      <c r="PXO78" s="262"/>
      <c r="PXP78" s="262"/>
      <c r="PXQ78" s="262"/>
      <c r="PXR78" s="262"/>
      <c r="PXS78" s="1740"/>
      <c r="PXT78" s="1740"/>
      <c r="PXU78" s="1740"/>
      <c r="PXV78" s="349"/>
      <c r="PXW78" s="262"/>
      <c r="PXX78" s="262"/>
      <c r="PXY78" s="262"/>
      <c r="PXZ78" s="350"/>
      <c r="PYA78" s="262"/>
      <c r="PYB78" s="262"/>
      <c r="PYC78" s="262"/>
      <c r="PYD78" s="262"/>
      <c r="PYE78" s="262"/>
      <c r="PYF78" s="262"/>
      <c r="PYG78" s="262"/>
      <c r="PYH78" s="262"/>
      <c r="PYI78" s="262"/>
      <c r="PYJ78" s="1740"/>
      <c r="PYK78" s="1740"/>
      <c r="PYL78" s="1740"/>
      <c r="PYM78" s="349"/>
      <c r="PYN78" s="262"/>
      <c r="PYO78" s="262"/>
      <c r="PYP78" s="262"/>
      <c r="PYQ78" s="350"/>
      <c r="PYR78" s="262"/>
      <c r="PYS78" s="262"/>
      <c r="PYT78" s="262"/>
      <c r="PYU78" s="262"/>
      <c r="PYV78" s="262"/>
      <c r="PYW78" s="262"/>
      <c r="PYX78" s="262"/>
      <c r="PYY78" s="262"/>
      <c r="PYZ78" s="262"/>
      <c r="PZA78" s="1740"/>
      <c r="PZB78" s="1740"/>
      <c r="PZC78" s="1740"/>
      <c r="PZD78" s="349"/>
      <c r="PZE78" s="262"/>
      <c r="PZF78" s="262"/>
      <c r="PZG78" s="262"/>
      <c r="PZH78" s="350"/>
      <c r="PZI78" s="262"/>
      <c r="PZJ78" s="262"/>
      <c r="PZK78" s="262"/>
      <c r="PZL78" s="262"/>
      <c r="PZM78" s="262"/>
      <c r="PZN78" s="262"/>
      <c r="PZO78" s="262"/>
      <c r="PZP78" s="262"/>
      <c r="PZQ78" s="262"/>
      <c r="PZR78" s="1740"/>
      <c r="PZS78" s="1740"/>
      <c r="PZT78" s="1740"/>
      <c r="PZU78" s="349"/>
      <c r="PZV78" s="262"/>
      <c r="PZW78" s="262"/>
      <c r="PZX78" s="262"/>
      <c r="PZY78" s="350"/>
      <c r="PZZ78" s="262"/>
      <c r="QAA78" s="262"/>
      <c r="QAB78" s="262"/>
      <c r="QAC78" s="262"/>
      <c r="QAD78" s="262"/>
      <c r="QAE78" s="262"/>
      <c r="QAF78" s="262"/>
      <c r="QAG78" s="262"/>
      <c r="QAH78" s="262"/>
      <c r="QAI78" s="1740"/>
      <c r="QAJ78" s="1740"/>
      <c r="QAK78" s="1740"/>
      <c r="QAL78" s="349"/>
      <c r="QAM78" s="262"/>
      <c r="QAN78" s="262"/>
      <c r="QAO78" s="262"/>
      <c r="QAP78" s="350"/>
      <c r="QAQ78" s="262"/>
      <c r="QAR78" s="262"/>
      <c r="QAS78" s="262"/>
      <c r="QAT78" s="262"/>
      <c r="QAU78" s="262"/>
      <c r="QAV78" s="262"/>
      <c r="QAW78" s="262"/>
      <c r="QAX78" s="262"/>
      <c r="QAY78" s="262"/>
      <c r="QAZ78" s="1740"/>
      <c r="QBA78" s="1740"/>
      <c r="QBB78" s="1740"/>
      <c r="QBC78" s="349"/>
      <c r="QBD78" s="262"/>
      <c r="QBE78" s="262"/>
      <c r="QBF78" s="262"/>
      <c r="QBG78" s="350"/>
      <c r="QBH78" s="262"/>
      <c r="QBI78" s="262"/>
      <c r="QBJ78" s="262"/>
      <c r="QBK78" s="262"/>
      <c r="QBL78" s="262"/>
      <c r="QBM78" s="262"/>
      <c r="QBN78" s="262"/>
      <c r="QBO78" s="262"/>
      <c r="QBP78" s="262"/>
      <c r="QBQ78" s="1740"/>
      <c r="QBR78" s="1740"/>
      <c r="QBS78" s="1740"/>
      <c r="QBT78" s="349"/>
      <c r="QBU78" s="262"/>
      <c r="QBV78" s="262"/>
      <c r="QBW78" s="262"/>
      <c r="QBX78" s="350"/>
      <c r="QBY78" s="262"/>
      <c r="QBZ78" s="262"/>
      <c r="QCA78" s="262"/>
      <c r="QCB78" s="262"/>
      <c r="QCC78" s="262"/>
      <c r="QCD78" s="262"/>
      <c r="QCE78" s="262"/>
      <c r="QCF78" s="262"/>
      <c r="QCG78" s="262"/>
      <c r="QCH78" s="1740"/>
      <c r="QCI78" s="1740"/>
      <c r="QCJ78" s="1740"/>
      <c r="QCK78" s="349"/>
      <c r="QCL78" s="262"/>
      <c r="QCM78" s="262"/>
      <c r="QCN78" s="262"/>
      <c r="QCO78" s="350"/>
      <c r="QCP78" s="262"/>
      <c r="QCQ78" s="262"/>
      <c r="QCR78" s="262"/>
      <c r="QCS78" s="262"/>
      <c r="QCT78" s="262"/>
      <c r="QCU78" s="262"/>
      <c r="QCV78" s="262"/>
      <c r="QCW78" s="262"/>
      <c r="QCX78" s="262"/>
      <c r="QCY78" s="1740"/>
      <c r="QCZ78" s="1740"/>
      <c r="QDA78" s="1740"/>
      <c r="QDB78" s="349"/>
      <c r="QDC78" s="262"/>
      <c r="QDD78" s="262"/>
      <c r="QDE78" s="262"/>
      <c r="QDF78" s="350"/>
      <c r="QDG78" s="262"/>
      <c r="QDH78" s="262"/>
      <c r="QDI78" s="262"/>
      <c r="QDJ78" s="262"/>
      <c r="QDK78" s="262"/>
      <c r="QDL78" s="262"/>
      <c r="QDM78" s="262"/>
      <c r="QDN78" s="262"/>
      <c r="QDO78" s="262"/>
      <c r="QDP78" s="1740"/>
      <c r="QDQ78" s="1740"/>
      <c r="QDR78" s="1740"/>
      <c r="QDS78" s="349"/>
      <c r="QDT78" s="262"/>
      <c r="QDU78" s="262"/>
      <c r="QDV78" s="262"/>
      <c r="QDW78" s="350"/>
      <c r="QDX78" s="262"/>
      <c r="QDY78" s="262"/>
      <c r="QDZ78" s="262"/>
      <c r="QEA78" s="262"/>
      <c r="QEB78" s="262"/>
      <c r="QEC78" s="262"/>
      <c r="QED78" s="262"/>
      <c r="QEE78" s="262"/>
      <c r="QEF78" s="262"/>
      <c r="QEG78" s="1740"/>
      <c r="QEH78" s="1740"/>
      <c r="QEI78" s="1740"/>
      <c r="QEJ78" s="349"/>
      <c r="QEK78" s="262"/>
      <c r="QEL78" s="262"/>
      <c r="QEM78" s="262"/>
      <c r="QEN78" s="350"/>
      <c r="QEO78" s="262"/>
      <c r="QEP78" s="262"/>
      <c r="QEQ78" s="262"/>
      <c r="QER78" s="262"/>
      <c r="QES78" s="262"/>
      <c r="QET78" s="262"/>
      <c r="QEU78" s="262"/>
      <c r="QEV78" s="262"/>
      <c r="QEW78" s="262"/>
      <c r="QEX78" s="1740"/>
      <c r="QEY78" s="1740"/>
      <c r="QEZ78" s="1740"/>
      <c r="QFA78" s="349"/>
      <c r="QFB78" s="262"/>
      <c r="QFC78" s="262"/>
      <c r="QFD78" s="262"/>
      <c r="QFE78" s="350"/>
      <c r="QFF78" s="262"/>
      <c r="QFG78" s="262"/>
      <c r="QFH78" s="262"/>
      <c r="QFI78" s="262"/>
      <c r="QFJ78" s="262"/>
      <c r="QFK78" s="262"/>
      <c r="QFL78" s="262"/>
      <c r="QFM78" s="262"/>
      <c r="QFN78" s="262"/>
      <c r="QFO78" s="1740"/>
      <c r="QFP78" s="1740"/>
      <c r="QFQ78" s="1740"/>
      <c r="QFR78" s="349"/>
      <c r="QFS78" s="262"/>
      <c r="QFT78" s="262"/>
      <c r="QFU78" s="262"/>
      <c r="QFV78" s="350"/>
      <c r="QFW78" s="262"/>
      <c r="QFX78" s="262"/>
      <c r="QFY78" s="262"/>
      <c r="QFZ78" s="262"/>
      <c r="QGA78" s="262"/>
      <c r="QGB78" s="262"/>
      <c r="QGC78" s="262"/>
      <c r="QGD78" s="262"/>
      <c r="QGE78" s="262"/>
      <c r="QGF78" s="1740"/>
      <c r="QGG78" s="1740"/>
      <c r="QGH78" s="1740"/>
      <c r="QGI78" s="349"/>
      <c r="QGJ78" s="262"/>
      <c r="QGK78" s="262"/>
      <c r="QGL78" s="262"/>
      <c r="QGM78" s="350"/>
      <c r="QGN78" s="262"/>
      <c r="QGO78" s="262"/>
      <c r="QGP78" s="262"/>
      <c r="QGQ78" s="262"/>
      <c r="QGR78" s="262"/>
      <c r="QGS78" s="262"/>
      <c r="QGT78" s="262"/>
      <c r="QGU78" s="262"/>
      <c r="QGV78" s="262"/>
      <c r="QGW78" s="1740"/>
      <c r="QGX78" s="1740"/>
      <c r="QGY78" s="1740"/>
      <c r="QGZ78" s="349"/>
      <c r="QHA78" s="262"/>
      <c r="QHB78" s="262"/>
      <c r="QHC78" s="262"/>
      <c r="QHD78" s="350"/>
      <c r="QHE78" s="262"/>
      <c r="QHF78" s="262"/>
      <c r="QHG78" s="262"/>
      <c r="QHH78" s="262"/>
      <c r="QHI78" s="262"/>
      <c r="QHJ78" s="262"/>
      <c r="QHK78" s="262"/>
      <c r="QHL78" s="262"/>
      <c r="QHM78" s="262"/>
      <c r="QHN78" s="1740"/>
      <c r="QHO78" s="1740"/>
      <c r="QHP78" s="1740"/>
      <c r="QHQ78" s="349"/>
      <c r="QHR78" s="262"/>
      <c r="QHS78" s="262"/>
      <c r="QHT78" s="262"/>
      <c r="QHU78" s="350"/>
      <c r="QHV78" s="262"/>
      <c r="QHW78" s="262"/>
      <c r="QHX78" s="262"/>
      <c r="QHY78" s="262"/>
      <c r="QHZ78" s="262"/>
      <c r="QIA78" s="262"/>
      <c r="QIB78" s="262"/>
      <c r="QIC78" s="262"/>
      <c r="QID78" s="262"/>
      <c r="QIE78" s="1740"/>
      <c r="QIF78" s="1740"/>
      <c r="QIG78" s="1740"/>
      <c r="QIH78" s="349"/>
      <c r="QII78" s="262"/>
      <c r="QIJ78" s="262"/>
      <c r="QIK78" s="262"/>
      <c r="QIL78" s="350"/>
      <c r="QIM78" s="262"/>
      <c r="QIN78" s="262"/>
      <c r="QIO78" s="262"/>
      <c r="QIP78" s="262"/>
      <c r="QIQ78" s="262"/>
      <c r="QIR78" s="262"/>
      <c r="QIS78" s="262"/>
      <c r="QIT78" s="262"/>
      <c r="QIU78" s="262"/>
      <c r="QIV78" s="1740"/>
      <c r="QIW78" s="1740"/>
      <c r="QIX78" s="1740"/>
      <c r="QIY78" s="349"/>
      <c r="QIZ78" s="262"/>
      <c r="QJA78" s="262"/>
      <c r="QJB78" s="262"/>
      <c r="QJC78" s="350"/>
      <c r="QJD78" s="262"/>
      <c r="QJE78" s="262"/>
      <c r="QJF78" s="262"/>
      <c r="QJG78" s="262"/>
      <c r="QJH78" s="262"/>
      <c r="QJI78" s="262"/>
      <c r="QJJ78" s="262"/>
      <c r="QJK78" s="262"/>
      <c r="QJL78" s="262"/>
      <c r="QJM78" s="1740"/>
      <c r="QJN78" s="1740"/>
      <c r="QJO78" s="1740"/>
      <c r="QJP78" s="349"/>
      <c r="QJQ78" s="262"/>
      <c r="QJR78" s="262"/>
      <c r="QJS78" s="262"/>
      <c r="QJT78" s="350"/>
      <c r="QJU78" s="262"/>
      <c r="QJV78" s="262"/>
      <c r="QJW78" s="262"/>
      <c r="QJX78" s="262"/>
      <c r="QJY78" s="262"/>
      <c r="QJZ78" s="262"/>
      <c r="QKA78" s="262"/>
      <c r="QKB78" s="262"/>
      <c r="QKC78" s="262"/>
      <c r="QKD78" s="1740"/>
      <c r="QKE78" s="1740"/>
      <c r="QKF78" s="1740"/>
      <c r="QKG78" s="349"/>
      <c r="QKH78" s="262"/>
      <c r="QKI78" s="262"/>
      <c r="QKJ78" s="262"/>
      <c r="QKK78" s="350"/>
      <c r="QKL78" s="262"/>
      <c r="QKM78" s="262"/>
      <c r="QKN78" s="262"/>
      <c r="QKO78" s="262"/>
      <c r="QKP78" s="262"/>
      <c r="QKQ78" s="262"/>
      <c r="QKR78" s="262"/>
      <c r="QKS78" s="262"/>
      <c r="QKT78" s="262"/>
      <c r="QKU78" s="1740"/>
      <c r="QKV78" s="1740"/>
      <c r="QKW78" s="1740"/>
      <c r="QKX78" s="349"/>
      <c r="QKY78" s="262"/>
      <c r="QKZ78" s="262"/>
      <c r="QLA78" s="262"/>
      <c r="QLB78" s="350"/>
      <c r="QLC78" s="262"/>
      <c r="QLD78" s="262"/>
      <c r="QLE78" s="262"/>
      <c r="QLF78" s="262"/>
      <c r="QLG78" s="262"/>
      <c r="QLH78" s="262"/>
      <c r="QLI78" s="262"/>
      <c r="QLJ78" s="262"/>
      <c r="QLK78" s="262"/>
      <c r="QLL78" s="1740"/>
      <c r="QLM78" s="1740"/>
      <c r="QLN78" s="1740"/>
      <c r="QLO78" s="349"/>
      <c r="QLP78" s="262"/>
      <c r="QLQ78" s="262"/>
      <c r="QLR78" s="262"/>
      <c r="QLS78" s="350"/>
      <c r="QLT78" s="262"/>
      <c r="QLU78" s="262"/>
      <c r="QLV78" s="262"/>
      <c r="QLW78" s="262"/>
      <c r="QLX78" s="262"/>
      <c r="QLY78" s="262"/>
      <c r="QLZ78" s="262"/>
      <c r="QMA78" s="262"/>
      <c r="QMB78" s="262"/>
      <c r="QMC78" s="1740"/>
      <c r="QMD78" s="1740"/>
      <c r="QME78" s="1740"/>
      <c r="QMF78" s="349"/>
      <c r="QMG78" s="262"/>
      <c r="QMH78" s="262"/>
      <c r="QMI78" s="262"/>
      <c r="QMJ78" s="350"/>
      <c r="QMK78" s="262"/>
      <c r="QML78" s="262"/>
      <c r="QMM78" s="262"/>
      <c r="QMN78" s="262"/>
      <c r="QMO78" s="262"/>
      <c r="QMP78" s="262"/>
      <c r="QMQ78" s="262"/>
      <c r="QMR78" s="262"/>
      <c r="QMS78" s="262"/>
      <c r="QMT78" s="1740"/>
      <c r="QMU78" s="1740"/>
      <c r="QMV78" s="1740"/>
      <c r="QMW78" s="349"/>
      <c r="QMX78" s="262"/>
      <c r="QMY78" s="262"/>
      <c r="QMZ78" s="262"/>
      <c r="QNA78" s="350"/>
      <c r="QNB78" s="262"/>
      <c r="QNC78" s="262"/>
      <c r="QND78" s="262"/>
      <c r="QNE78" s="262"/>
      <c r="QNF78" s="262"/>
      <c r="QNG78" s="262"/>
      <c r="QNH78" s="262"/>
      <c r="QNI78" s="262"/>
      <c r="QNJ78" s="262"/>
      <c r="QNK78" s="1740"/>
      <c r="QNL78" s="1740"/>
      <c r="QNM78" s="1740"/>
      <c r="QNN78" s="349"/>
      <c r="QNO78" s="262"/>
      <c r="QNP78" s="262"/>
      <c r="QNQ78" s="262"/>
      <c r="QNR78" s="350"/>
      <c r="QNS78" s="262"/>
      <c r="QNT78" s="262"/>
      <c r="QNU78" s="262"/>
      <c r="QNV78" s="262"/>
      <c r="QNW78" s="262"/>
      <c r="QNX78" s="262"/>
      <c r="QNY78" s="262"/>
      <c r="QNZ78" s="262"/>
      <c r="QOA78" s="262"/>
      <c r="QOB78" s="1740"/>
      <c r="QOC78" s="1740"/>
      <c r="QOD78" s="1740"/>
      <c r="QOE78" s="349"/>
      <c r="QOF78" s="262"/>
      <c r="QOG78" s="262"/>
      <c r="QOH78" s="262"/>
      <c r="QOI78" s="350"/>
      <c r="QOJ78" s="262"/>
      <c r="QOK78" s="262"/>
      <c r="QOL78" s="262"/>
      <c r="QOM78" s="262"/>
      <c r="QON78" s="262"/>
      <c r="QOO78" s="262"/>
      <c r="QOP78" s="262"/>
      <c r="QOQ78" s="262"/>
      <c r="QOR78" s="262"/>
      <c r="QOS78" s="1740"/>
      <c r="QOT78" s="1740"/>
      <c r="QOU78" s="1740"/>
      <c r="QOV78" s="349"/>
      <c r="QOW78" s="262"/>
      <c r="QOX78" s="262"/>
      <c r="QOY78" s="262"/>
      <c r="QOZ78" s="350"/>
      <c r="QPA78" s="262"/>
      <c r="QPB78" s="262"/>
      <c r="QPC78" s="262"/>
      <c r="QPD78" s="262"/>
      <c r="QPE78" s="262"/>
      <c r="QPF78" s="262"/>
      <c r="QPG78" s="262"/>
      <c r="QPH78" s="262"/>
      <c r="QPI78" s="262"/>
      <c r="QPJ78" s="1740"/>
      <c r="QPK78" s="1740"/>
      <c r="QPL78" s="1740"/>
      <c r="QPM78" s="349"/>
      <c r="QPN78" s="262"/>
      <c r="QPO78" s="262"/>
      <c r="QPP78" s="262"/>
      <c r="QPQ78" s="350"/>
      <c r="QPR78" s="262"/>
      <c r="QPS78" s="262"/>
      <c r="QPT78" s="262"/>
      <c r="QPU78" s="262"/>
      <c r="QPV78" s="262"/>
      <c r="QPW78" s="262"/>
      <c r="QPX78" s="262"/>
      <c r="QPY78" s="262"/>
      <c r="QPZ78" s="262"/>
      <c r="QQA78" s="1740"/>
      <c r="QQB78" s="1740"/>
      <c r="QQC78" s="1740"/>
      <c r="QQD78" s="349"/>
      <c r="QQE78" s="262"/>
      <c r="QQF78" s="262"/>
      <c r="QQG78" s="262"/>
      <c r="QQH78" s="350"/>
      <c r="QQI78" s="262"/>
      <c r="QQJ78" s="262"/>
      <c r="QQK78" s="262"/>
      <c r="QQL78" s="262"/>
      <c r="QQM78" s="262"/>
      <c r="QQN78" s="262"/>
      <c r="QQO78" s="262"/>
      <c r="QQP78" s="262"/>
      <c r="QQQ78" s="262"/>
      <c r="QQR78" s="1740"/>
      <c r="QQS78" s="1740"/>
      <c r="QQT78" s="1740"/>
      <c r="QQU78" s="349"/>
      <c r="QQV78" s="262"/>
      <c r="QQW78" s="262"/>
      <c r="QQX78" s="262"/>
      <c r="QQY78" s="350"/>
      <c r="QQZ78" s="262"/>
      <c r="QRA78" s="262"/>
      <c r="QRB78" s="262"/>
      <c r="QRC78" s="262"/>
      <c r="QRD78" s="262"/>
      <c r="QRE78" s="262"/>
      <c r="QRF78" s="262"/>
      <c r="QRG78" s="262"/>
      <c r="QRH78" s="262"/>
      <c r="QRI78" s="1740"/>
      <c r="QRJ78" s="1740"/>
      <c r="QRK78" s="1740"/>
      <c r="QRL78" s="349"/>
      <c r="QRM78" s="262"/>
      <c r="QRN78" s="262"/>
      <c r="QRO78" s="262"/>
      <c r="QRP78" s="350"/>
      <c r="QRQ78" s="262"/>
      <c r="QRR78" s="262"/>
      <c r="QRS78" s="262"/>
      <c r="QRT78" s="262"/>
      <c r="QRU78" s="262"/>
      <c r="QRV78" s="262"/>
      <c r="QRW78" s="262"/>
      <c r="QRX78" s="262"/>
      <c r="QRY78" s="262"/>
      <c r="QRZ78" s="1740"/>
      <c r="QSA78" s="1740"/>
      <c r="QSB78" s="1740"/>
      <c r="QSC78" s="349"/>
      <c r="QSD78" s="262"/>
      <c r="QSE78" s="262"/>
      <c r="QSF78" s="262"/>
      <c r="QSG78" s="350"/>
      <c r="QSH78" s="262"/>
      <c r="QSI78" s="262"/>
      <c r="QSJ78" s="262"/>
      <c r="QSK78" s="262"/>
      <c r="QSL78" s="262"/>
      <c r="QSM78" s="262"/>
      <c r="QSN78" s="262"/>
      <c r="QSO78" s="262"/>
      <c r="QSP78" s="262"/>
      <c r="QSQ78" s="1740"/>
      <c r="QSR78" s="1740"/>
      <c r="QSS78" s="1740"/>
      <c r="QST78" s="349"/>
      <c r="QSU78" s="262"/>
      <c r="QSV78" s="262"/>
      <c r="QSW78" s="262"/>
      <c r="QSX78" s="350"/>
      <c r="QSY78" s="262"/>
      <c r="QSZ78" s="262"/>
      <c r="QTA78" s="262"/>
      <c r="QTB78" s="262"/>
      <c r="QTC78" s="262"/>
      <c r="QTD78" s="262"/>
      <c r="QTE78" s="262"/>
      <c r="QTF78" s="262"/>
      <c r="QTG78" s="262"/>
      <c r="QTH78" s="1740"/>
      <c r="QTI78" s="1740"/>
      <c r="QTJ78" s="1740"/>
      <c r="QTK78" s="349"/>
      <c r="QTL78" s="262"/>
      <c r="QTM78" s="262"/>
      <c r="QTN78" s="262"/>
      <c r="QTO78" s="350"/>
      <c r="QTP78" s="262"/>
      <c r="QTQ78" s="262"/>
      <c r="QTR78" s="262"/>
      <c r="QTS78" s="262"/>
      <c r="QTT78" s="262"/>
      <c r="QTU78" s="262"/>
      <c r="QTV78" s="262"/>
      <c r="QTW78" s="262"/>
      <c r="QTX78" s="262"/>
      <c r="QTY78" s="1740"/>
      <c r="QTZ78" s="1740"/>
      <c r="QUA78" s="1740"/>
      <c r="QUB78" s="349"/>
      <c r="QUC78" s="262"/>
      <c r="QUD78" s="262"/>
      <c r="QUE78" s="262"/>
      <c r="QUF78" s="350"/>
      <c r="QUG78" s="262"/>
      <c r="QUH78" s="262"/>
      <c r="QUI78" s="262"/>
      <c r="QUJ78" s="262"/>
      <c r="QUK78" s="262"/>
      <c r="QUL78" s="262"/>
      <c r="QUM78" s="262"/>
      <c r="QUN78" s="262"/>
      <c r="QUO78" s="262"/>
      <c r="QUP78" s="1740"/>
      <c r="QUQ78" s="1740"/>
      <c r="QUR78" s="1740"/>
      <c r="QUS78" s="349"/>
      <c r="QUT78" s="262"/>
      <c r="QUU78" s="262"/>
      <c r="QUV78" s="262"/>
      <c r="QUW78" s="350"/>
      <c r="QUX78" s="262"/>
      <c r="QUY78" s="262"/>
      <c r="QUZ78" s="262"/>
      <c r="QVA78" s="262"/>
      <c r="QVB78" s="262"/>
      <c r="QVC78" s="262"/>
      <c r="QVD78" s="262"/>
      <c r="QVE78" s="262"/>
      <c r="QVF78" s="262"/>
      <c r="QVG78" s="1740"/>
      <c r="QVH78" s="1740"/>
      <c r="QVI78" s="1740"/>
      <c r="QVJ78" s="349"/>
      <c r="QVK78" s="262"/>
      <c r="QVL78" s="262"/>
      <c r="QVM78" s="262"/>
      <c r="QVN78" s="350"/>
      <c r="QVO78" s="262"/>
      <c r="QVP78" s="262"/>
      <c r="QVQ78" s="262"/>
      <c r="QVR78" s="262"/>
      <c r="QVS78" s="262"/>
      <c r="QVT78" s="262"/>
      <c r="QVU78" s="262"/>
      <c r="QVV78" s="262"/>
      <c r="QVW78" s="262"/>
      <c r="QVX78" s="1740"/>
      <c r="QVY78" s="1740"/>
      <c r="QVZ78" s="1740"/>
      <c r="QWA78" s="349"/>
      <c r="QWB78" s="262"/>
      <c r="QWC78" s="262"/>
      <c r="QWD78" s="262"/>
      <c r="QWE78" s="350"/>
      <c r="QWF78" s="262"/>
      <c r="QWG78" s="262"/>
      <c r="QWH78" s="262"/>
      <c r="QWI78" s="262"/>
      <c r="QWJ78" s="262"/>
      <c r="QWK78" s="262"/>
      <c r="QWL78" s="262"/>
      <c r="QWM78" s="262"/>
      <c r="QWN78" s="262"/>
      <c r="QWO78" s="1740"/>
      <c r="QWP78" s="1740"/>
      <c r="QWQ78" s="1740"/>
      <c r="QWR78" s="349"/>
      <c r="QWS78" s="262"/>
      <c r="QWT78" s="262"/>
      <c r="QWU78" s="262"/>
      <c r="QWV78" s="350"/>
      <c r="QWW78" s="262"/>
      <c r="QWX78" s="262"/>
      <c r="QWY78" s="262"/>
      <c r="QWZ78" s="262"/>
      <c r="QXA78" s="262"/>
      <c r="QXB78" s="262"/>
      <c r="QXC78" s="262"/>
      <c r="QXD78" s="262"/>
      <c r="QXE78" s="262"/>
      <c r="QXF78" s="1740"/>
      <c r="QXG78" s="1740"/>
      <c r="QXH78" s="1740"/>
      <c r="QXI78" s="349"/>
      <c r="QXJ78" s="262"/>
      <c r="QXK78" s="262"/>
      <c r="QXL78" s="262"/>
      <c r="QXM78" s="350"/>
      <c r="QXN78" s="262"/>
      <c r="QXO78" s="262"/>
      <c r="QXP78" s="262"/>
      <c r="QXQ78" s="262"/>
      <c r="QXR78" s="262"/>
      <c r="QXS78" s="262"/>
      <c r="QXT78" s="262"/>
      <c r="QXU78" s="262"/>
      <c r="QXV78" s="262"/>
      <c r="QXW78" s="1740"/>
      <c r="QXX78" s="1740"/>
      <c r="QXY78" s="1740"/>
      <c r="QXZ78" s="349"/>
      <c r="QYA78" s="262"/>
      <c r="QYB78" s="262"/>
      <c r="QYC78" s="262"/>
      <c r="QYD78" s="350"/>
      <c r="QYE78" s="262"/>
      <c r="QYF78" s="262"/>
      <c r="QYG78" s="262"/>
      <c r="QYH78" s="262"/>
      <c r="QYI78" s="262"/>
      <c r="QYJ78" s="262"/>
      <c r="QYK78" s="262"/>
      <c r="QYL78" s="262"/>
      <c r="QYM78" s="262"/>
      <c r="QYN78" s="1740"/>
      <c r="QYO78" s="1740"/>
      <c r="QYP78" s="1740"/>
      <c r="QYQ78" s="349"/>
      <c r="QYR78" s="262"/>
      <c r="QYS78" s="262"/>
      <c r="QYT78" s="262"/>
      <c r="QYU78" s="350"/>
      <c r="QYV78" s="262"/>
      <c r="QYW78" s="262"/>
      <c r="QYX78" s="262"/>
      <c r="QYY78" s="262"/>
      <c r="QYZ78" s="262"/>
      <c r="QZA78" s="262"/>
      <c r="QZB78" s="262"/>
      <c r="QZC78" s="262"/>
      <c r="QZD78" s="262"/>
      <c r="QZE78" s="1740"/>
      <c r="QZF78" s="1740"/>
      <c r="QZG78" s="1740"/>
      <c r="QZH78" s="349"/>
      <c r="QZI78" s="262"/>
      <c r="QZJ78" s="262"/>
      <c r="QZK78" s="262"/>
      <c r="QZL78" s="350"/>
      <c r="QZM78" s="262"/>
      <c r="QZN78" s="262"/>
      <c r="QZO78" s="262"/>
      <c r="QZP78" s="262"/>
      <c r="QZQ78" s="262"/>
      <c r="QZR78" s="262"/>
      <c r="QZS78" s="262"/>
      <c r="QZT78" s="262"/>
      <c r="QZU78" s="262"/>
      <c r="QZV78" s="1740"/>
      <c r="QZW78" s="1740"/>
      <c r="QZX78" s="1740"/>
      <c r="QZY78" s="349"/>
      <c r="QZZ78" s="262"/>
      <c r="RAA78" s="262"/>
      <c r="RAB78" s="262"/>
      <c r="RAC78" s="350"/>
      <c r="RAD78" s="262"/>
      <c r="RAE78" s="262"/>
      <c r="RAF78" s="262"/>
      <c r="RAG78" s="262"/>
      <c r="RAH78" s="262"/>
      <c r="RAI78" s="262"/>
      <c r="RAJ78" s="262"/>
      <c r="RAK78" s="262"/>
      <c r="RAL78" s="262"/>
      <c r="RAM78" s="1740"/>
      <c r="RAN78" s="1740"/>
      <c r="RAO78" s="1740"/>
      <c r="RAP78" s="349"/>
      <c r="RAQ78" s="262"/>
      <c r="RAR78" s="262"/>
      <c r="RAS78" s="262"/>
      <c r="RAT78" s="350"/>
      <c r="RAU78" s="262"/>
      <c r="RAV78" s="262"/>
      <c r="RAW78" s="262"/>
      <c r="RAX78" s="262"/>
      <c r="RAY78" s="262"/>
      <c r="RAZ78" s="262"/>
      <c r="RBA78" s="262"/>
      <c r="RBB78" s="262"/>
      <c r="RBC78" s="262"/>
      <c r="RBD78" s="1740"/>
      <c r="RBE78" s="1740"/>
      <c r="RBF78" s="1740"/>
      <c r="RBG78" s="349"/>
      <c r="RBH78" s="262"/>
      <c r="RBI78" s="262"/>
      <c r="RBJ78" s="262"/>
      <c r="RBK78" s="350"/>
      <c r="RBL78" s="262"/>
      <c r="RBM78" s="262"/>
      <c r="RBN78" s="262"/>
      <c r="RBO78" s="262"/>
      <c r="RBP78" s="262"/>
      <c r="RBQ78" s="262"/>
      <c r="RBR78" s="262"/>
      <c r="RBS78" s="262"/>
      <c r="RBT78" s="262"/>
      <c r="RBU78" s="1740"/>
      <c r="RBV78" s="1740"/>
      <c r="RBW78" s="1740"/>
      <c r="RBX78" s="349"/>
      <c r="RBY78" s="262"/>
      <c r="RBZ78" s="262"/>
      <c r="RCA78" s="262"/>
      <c r="RCB78" s="350"/>
      <c r="RCC78" s="262"/>
      <c r="RCD78" s="262"/>
      <c r="RCE78" s="262"/>
      <c r="RCF78" s="262"/>
      <c r="RCG78" s="262"/>
      <c r="RCH78" s="262"/>
      <c r="RCI78" s="262"/>
      <c r="RCJ78" s="262"/>
      <c r="RCK78" s="262"/>
      <c r="RCL78" s="1740"/>
      <c r="RCM78" s="1740"/>
      <c r="RCN78" s="1740"/>
      <c r="RCO78" s="349"/>
      <c r="RCP78" s="262"/>
      <c r="RCQ78" s="262"/>
      <c r="RCR78" s="262"/>
      <c r="RCS78" s="350"/>
      <c r="RCT78" s="262"/>
      <c r="RCU78" s="262"/>
      <c r="RCV78" s="262"/>
      <c r="RCW78" s="262"/>
      <c r="RCX78" s="262"/>
      <c r="RCY78" s="262"/>
      <c r="RCZ78" s="262"/>
      <c r="RDA78" s="262"/>
      <c r="RDB78" s="262"/>
      <c r="RDC78" s="1740"/>
      <c r="RDD78" s="1740"/>
      <c r="RDE78" s="1740"/>
      <c r="RDF78" s="349"/>
      <c r="RDG78" s="262"/>
      <c r="RDH78" s="262"/>
      <c r="RDI78" s="262"/>
      <c r="RDJ78" s="350"/>
      <c r="RDK78" s="262"/>
      <c r="RDL78" s="262"/>
      <c r="RDM78" s="262"/>
      <c r="RDN78" s="262"/>
      <c r="RDO78" s="262"/>
      <c r="RDP78" s="262"/>
      <c r="RDQ78" s="262"/>
      <c r="RDR78" s="262"/>
      <c r="RDS78" s="262"/>
      <c r="RDT78" s="1740"/>
      <c r="RDU78" s="1740"/>
      <c r="RDV78" s="1740"/>
      <c r="RDW78" s="349"/>
      <c r="RDX78" s="262"/>
      <c r="RDY78" s="262"/>
      <c r="RDZ78" s="262"/>
      <c r="REA78" s="350"/>
      <c r="REB78" s="262"/>
      <c r="REC78" s="262"/>
      <c r="RED78" s="262"/>
      <c r="REE78" s="262"/>
      <c r="REF78" s="262"/>
      <c r="REG78" s="262"/>
      <c r="REH78" s="262"/>
      <c r="REI78" s="262"/>
      <c r="REJ78" s="262"/>
      <c r="REK78" s="1740"/>
      <c r="REL78" s="1740"/>
      <c r="REM78" s="1740"/>
      <c r="REN78" s="349"/>
      <c r="REO78" s="262"/>
      <c r="REP78" s="262"/>
      <c r="REQ78" s="262"/>
      <c r="RER78" s="350"/>
      <c r="RES78" s="262"/>
      <c r="RET78" s="262"/>
      <c r="REU78" s="262"/>
      <c r="REV78" s="262"/>
      <c r="REW78" s="262"/>
      <c r="REX78" s="262"/>
      <c r="REY78" s="262"/>
      <c r="REZ78" s="262"/>
      <c r="RFA78" s="262"/>
      <c r="RFB78" s="1740"/>
      <c r="RFC78" s="1740"/>
      <c r="RFD78" s="1740"/>
      <c r="RFE78" s="349"/>
      <c r="RFF78" s="262"/>
      <c r="RFG78" s="262"/>
      <c r="RFH78" s="262"/>
      <c r="RFI78" s="350"/>
      <c r="RFJ78" s="262"/>
      <c r="RFK78" s="262"/>
      <c r="RFL78" s="262"/>
      <c r="RFM78" s="262"/>
      <c r="RFN78" s="262"/>
      <c r="RFO78" s="262"/>
      <c r="RFP78" s="262"/>
      <c r="RFQ78" s="262"/>
      <c r="RFR78" s="262"/>
      <c r="RFS78" s="1740"/>
      <c r="RFT78" s="1740"/>
      <c r="RFU78" s="1740"/>
      <c r="RFV78" s="349"/>
      <c r="RFW78" s="262"/>
      <c r="RFX78" s="262"/>
      <c r="RFY78" s="262"/>
      <c r="RFZ78" s="350"/>
      <c r="RGA78" s="262"/>
      <c r="RGB78" s="262"/>
      <c r="RGC78" s="262"/>
      <c r="RGD78" s="262"/>
      <c r="RGE78" s="262"/>
      <c r="RGF78" s="262"/>
      <c r="RGG78" s="262"/>
      <c r="RGH78" s="262"/>
      <c r="RGI78" s="262"/>
      <c r="RGJ78" s="1740"/>
      <c r="RGK78" s="1740"/>
      <c r="RGL78" s="1740"/>
      <c r="RGM78" s="349"/>
      <c r="RGN78" s="262"/>
      <c r="RGO78" s="262"/>
      <c r="RGP78" s="262"/>
      <c r="RGQ78" s="350"/>
      <c r="RGR78" s="262"/>
      <c r="RGS78" s="262"/>
      <c r="RGT78" s="262"/>
      <c r="RGU78" s="262"/>
      <c r="RGV78" s="262"/>
      <c r="RGW78" s="262"/>
      <c r="RGX78" s="262"/>
      <c r="RGY78" s="262"/>
      <c r="RGZ78" s="262"/>
      <c r="RHA78" s="1740"/>
      <c r="RHB78" s="1740"/>
      <c r="RHC78" s="1740"/>
      <c r="RHD78" s="349"/>
      <c r="RHE78" s="262"/>
      <c r="RHF78" s="262"/>
      <c r="RHG78" s="262"/>
      <c r="RHH78" s="350"/>
      <c r="RHI78" s="262"/>
      <c r="RHJ78" s="262"/>
      <c r="RHK78" s="262"/>
      <c r="RHL78" s="262"/>
      <c r="RHM78" s="262"/>
      <c r="RHN78" s="262"/>
      <c r="RHO78" s="262"/>
      <c r="RHP78" s="262"/>
      <c r="RHQ78" s="262"/>
      <c r="RHR78" s="1740"/>
      <c r="RHS78" s="1740"/>
      <c r="RHT78" s="1740"/>
      <c r="RHU78" s="349"/>
      <c r="RHV78" s="262"/>
      <c r="RHW78" s="262"/>
      <c r="RHX78" s="262"/>
      <c r="RHY78" s="350"/>
      <c r="RHZ78" s="262"/>
      <c r="RIA78" s="262"/>
      <c r="RIB78" s="262"/>
      <c r="RIC78" s="262"/>
      <c r="RID78" s="262"/>
      <c r="RIE78" s="262"/>
      <c r="RIF78" s="262"/>
      <c r="RIG78" s="262"/>
      <c r="RIH78" s="262"/>
      <c r="RII78" s="1740"/>
      <c r="RIJ78" s="1740"/>
      <c r="RIK78" s="1740"/>
      <c r="RIL78" s="349"/>
      <c r="RIM78" s="262"/>
      <c r="RIN78" s="262"/>
      <c r="RIO78" s="262"/>
      <c r="RIP78" s="350"/>
      <c r="RIQ78" s="262"/>
      <c r="RIR78" s="262"/>
      <c r="RIS78" s="262"/>
      <c r="RIT78" s="262"/>
      <c r="RIU78" s="262"/>
      <c r="RIV78" s="262"/>
      <c r="RIW78" s="262"/>
      <c r="RIX78" s="262"/>
      <c r="RIY78" s="262"/>
      <c r="RIZ78" s="1740"/>
      <c r="RJA78" s="1740"/>
      <c r="RJB78" s="1740"/>
      <c r="RJC78" s="349"/>
      <c r="RJD78" s="262"/>
      <c r="RJE78" s="262"/>
      <c r="RJF78" s="262"/>
      <c r="RJG78" s="350"/>
      <c r="RJH78" s="262"/>
      <c r="RJI78" s="262"/>
      <c r="RJJ78" s="262"/>
      <c r="RJK78" s="262"/>
      <c r="RJL78" s="262"/>
      <c r="RJM78" s="262"/>
      <c r="RJN78" s="262"/>
      <c r="RJO78" s="262"/>
      <c r="RJP78" s="262"/>
      <c r="RJQ78" s="1740"/>
      <c r="RJR78" s="1740"/>
      <c r="RJS78" s="1740"/>
      <c r="RJT78" s="349"/>
      <c r="RJU78" s="262"/>
      <c r="RJV78" s="262"/>
      <c r="RJW78" s="262"/>
      <c r="RJX78" s="350"/>
      <c r="RJY78" s="262"/>
      <c r="RJZ78" s="262"/>
      <c r="RKA78" s="262"/>
      <c r="RKB78" s="262"/>
      <c r="RKC78" s="262"/>
      <c r="RKD78" s="262"/>
      <c r="RKE78" s="262"/>
      <c r="RKF78" s="262"/>
      <c r="RKG78" s="262"/>
      <c r="RKH78" s="1740"/>
      <c r="RKI78" s="1740"/>
      <c r="RKJ78" s="1740"/>
      <c r="RKK78" s="349"/>
      <c r="RKL78" s="262"/>
      <c r="RKM78" s="262"/>
      <c r="RKN78" s="262"/>
      <c r="RKO78" s="350"/>
      <c r="RKP78" s="262"/>
      <c r="RKQ78" s="262"/>
      <c r="RKR78" s="262"/>
      <c r="RKS78" s="262"/>
      <c r="RKT78" s="262"/>
      <c r="RKU78" s="262"/>
      <c r="RKV78" s="262"/>
      <c r="RKW78" s="262"/>
      <c r="RKX78" s="262"/>
      <c r="RKY78" s="1740"/>
      <c r="RKZ78" s="1740"/>
      <c r="RLA78" s="1740"/>
      <c r="RLB78" s="349"/>
      <c r="RLC78" s="262"/>
      <c r="RLD78" s="262"/>
      <c r="RLE78" s="262"/>
      <c r="RLF78" s="350"/>
      <c r="RLG78" s="262"/>
      <c r="RLH78" s="262"/>
      <c r="RLI78" s="262"/>
      <c r="RLJ78" s="262"/>
      <c r="RLK78" s="262"/>
      <c r="RLL78" s="262"/>
      <c r="RLM78" s="262"/>
      <c r="RLN78" s="262"/>
      <c r="RLO78" s="262"/>
      <c r="RLP78" s="1740"/>
      <c r="RLQ78" s="1740"/>
      <c r="RLR78" s="1740"/>
      <c r="RLS78" s="349"/>
      <c r="RLT78" s="262"/>
      <c r="RLU78" s="262"/>
      <c r="RLV78" s="262"/>
      <c r="RLW78" s="350"/>
      <c r="RLX78" s="262"/>
      <c r="RLY78" s="262"/>
      <c r="RLZ78" s="262"/>
      <c r="RMA78" s="262"/>
      <c r="RMB78" s="262"/>
      <c r="RMC78" s="262"/>
      <c r="RMD78" s="262"/>
      <c r="RME78" s="262"/>
      <c r="RMF78" s="262"/>
      <c r="RMG78" s="1740"/>
      <c r="RMH78" s="1740"/>
      <c r="RMI78" s="1740"/>
      <c r="RMJ78" s="349"/>
      <c r="RMK78" s="262"/>
      <c r="RML78" s="262"/>
      <c r="RMM78" s="262"/>
      <c r="RMN78" s="350"/>
      <c r="RMO78" s="262"/>
      <c r="RMP78" s="262"/>
      <c r="RMQ78" s="262"/>
      <c r="RMR78" s="262"/>
      <c r="RMS78" s="262"/>
      <c r="RMT78" s="262"/>
      <c r="RMU78" s="262"/>
      <c r="RMV78" s="262"/>
      <c r="RMW78" s="262"/>
      <c r="RMX78" s="1740"/>
      <c r="RMY78" s="1740"/>
      <c r="RMZ78" s="1740"/>
      <c r="RNA78" s="349"/>
      <c r="RNB78" s="262"/>
      <c r="RNC78" s="262"/>
      <c r="RND78" s="262"/>
      <c r="RNE78" s="350"/>
      <c r="RNF78" s="262"/>
      <c r="RNG78" s="262"/>
      <c r="RNH78" s="262"/>
      <c r="RNI78" s="262"/>
      <c r="RNJ78" s="262"/>
      <c r="RNK78" s="262"/>
      <c r="RNL78" s="262"/>
      <c r="RNM78" s="262"/>
      <c r="RNN78" s="262"/>
      <c r="RNO78" s="1740"/>
      <c r="RNP78" s="1740"/>
      <c r="RNQ78" s="1740"/>
      <c r="RNR78" s="349"/>
      <c r="RNS78" s="262"/>
      <c r="RNT78" s="262"/>
      <c r="RNU78" s="262"/>
      <c r="RNV78" s="350"/>
      <c r="RNW78" s="262"/>
      <c r="RNX78" s="262"/>
      <c r="RNY78" s="262"/>
      <c r="RNZ78" s="262"/>
      <c r="ROA78" s="262"/>
      <c r="ROB78" s="262"/>
      <c r="ROC78" s="262"/>
      <c r="ROD78" s="262"/>
      <c r="ROE78" s="262"/>
      <c r="ROF78" s="1740"/>
      <c r="ROG78" s="1740"/>
      <c r="ROH78" s="1740"/>
      <c r="ROI78" s="349"/>
      <c r="ROJ78" s="262"/>
      <c r="ROK78" s="262"/>
      <c r="ROL78" s="262"/>
      <c r="ROM78" s="350"/>
      <c r="RON78" s="262"/>
      <c r="ROO78" s="262"/>
      <c r="ROP78" s="262"/>
      <c r="ROQ78" s="262"/>
      <c r="ROR78" s="262"/>
      <c r="ROS78" s="262"/>
      <c r="ROT78" s="262"/>
      <c r="ROU78" s="262"/>
      <c r="ROV78" s="262"/>
      <c r="ROW78" s="1740"/>
      <c r="ROX78" s="1740"/>
      <c r="ROY78" s="1740"/>
      <c r="ROZ78" s="349"/>
      <c r="RPA78" s="262"/>
      <c r="RPB78" s="262"/>
      <c r="RPC78" s="262"/>
      <c r="RPD78" s="350"/>
      <c r="RPE78" s="262"/>
      <c r="RPF78" s="262"/>
      <c r="RPG78" s="262"/>
      <c r="RPH78" s="262"/>
      <c r="RPI78" s="262"/>
      <c r="RPJ78" s="262"/>
      <c r="RPK78" s="262"/>
      <c r="RPL78" s="262"/>
      <c r="RPM78" s="262"/>
      <c r="RPN78" s="1740"/>
      <c r="RPO78" s="1740"/>
      <c r="RPP78" s="1740"/>
      <c r="RPQ78" s="349"/>
      <c r="RPR78" s="262"/>
      <c r="RPS78" s="262"/>
      <c r="RPT78" s="262"/>
      <c r="RPU78" s="350"/>
      <c r="RPV78" s="262"/>
      <c r="RPW78" s="262"/>
      <c r="RPX78" s="262"/>
      <c r="RPY78" s="262"/>
      <c r="RPZ78" s="262"/>
      <c r="RQA78" s="262"/>
      <c r="RQB78" s="262"/>
      <c r="RQC78" s="262"/>
      <c r="RQD78" s="262"/>
      <c r="RQE78" s="1740"/>
      <c r="RQF78" s="1740"/>
      <c r="RQG78" s="1740"/>
      <c r="RQH78" s="349"/>
      <c r="RQI78" s="262"/>
      <c r="RQJ78" s="262"/>
      <c r="RQK78" s="262"/>
      <c r="RQL78" s="350"/>
      <c r="RQM78" s="262"/>
      <c r="RQN78" s="262"/>
      <c r="RQO78" s="262"/>
      <c r="RQP78" s="262"/>
      <c r="RQQ78" s="262"/>
      <c r="RQR78" s="262"/>
      <c r="RQS78" s="262"/>
      <c r="RQT78" s="262"/>
      <c r="RQU78" s="262"/>
      <c r="RQV78" s="1740"/>
      <c r="RQW78" s="1740"/>
      <c r="RQX78" s="1740"/>
      <c r="RQY78" s="349"/>
      <c r="RQZ78" s="262"/>
      <c r="RRA78" s="262"/>
      <c r="RRB78" s="262"/>
      <c r="RRC78" s="350"/>
      <c r="RRD78" s="262"/>
      <c r="RRE78" s="262"/>
      <c r="RRF78" s="262"/>
      <c r="RRG78" s="262"/>
      <c r="RRH78" s="262"/>
      <c r="RRI78" s="262"/>
      <c r="RRJ78" s="262"/>
      <c r="RRK78" s="262"/>
      <c r="RRL78" s="262"/>
      <c r="RRM78" s="1740"/>
      <c r="RRN78" s="1740"/>
      <c r="RRO78" s="1740"/>
      <c r="RRP78" s="349"/>
      <c r="RRQ78" s="262"/>
      <c r="RRR78" s="262"/>
      <c r="RRS78" s="262"/>
      <c r="RRT78" s="350"/>
      <c r="RRU78" s="262"/>
      <c r="RRV78" s="262"/>
      <c r="RRW78" s="262"/>
      <c r="RRX78" s="262"/>
      <c r="RRY78" s="262"/>
      <c r="RRZ78" s="262"/>
      <c r="RSA78" s="262"/>
      <c r="RSB78" s="262"/>
      <c r="RSC78" s="262"/>
      <c r="RSD78" s="1740"/>
      <c r="RSE78" s="1740"/>
      <c r="RSF78" s="1740"/>
      <c r="RSG78" s="349"/>
      <c r="RSH78" s="262"/>
      <c r="RSI78" s="262"/>
      <c r="RSJ78" s="262"/>
      <c r="RSK78" s="350"/>
      <c r="RSL78" s="262"/>
      <c r="RSM78" s="262"/>
      <c r="RSN78" s="262"/>
      <c r="RSO78" s="262"/>
      <c r="RSP78" s="262"/>
      <c r="RSQ78" s="262"/>
      <c r="RSR78" s="262"/>
      <c r="RSS78" s="262"/>
      <c r="RST78" s="262"/>
      <c r="RSU78" s="1740"/>
      <c r="RSV78" s="1740"/>
      <c r="RSW78" s="1740"/>
      <c r="RSX78" s="349"/>
      <c r="RSY78" s="262"/>
      <c r="RSZ78" s="262"/>
      <c r="RTA78" s="262"/>
      <c r="RTB78" s="350"/>
      <c r="RTC78" s="262"/>
      <c r="RTD78" s="262"/>
      <c r="RTE78" s="262"/>
      <c r="RTF78" s="262"/>
      <c r="RTG78" s="262"/>
      <c r="RTH78" s="262"/>
      <c r="RTI78" s="262"/>
      <c r="RTJ78" s="262"/>
      <c r="RTK78" s="262"/>
      <c r="RTL78" s="1740"/>
      <c r="RTM78" s="1740"/>
      <c r="RTN78" s="1740"/>
      <c r="RTO78" s="349"/>
      <c r="RTP78" s="262"/>
      <c r="RTQ78" s="262"/>
      <c r="RTR78" s="262"/>
      <c r="RTS78" s="350"/>
      <c r="RTT78" s="262"/>
      <c r="RTU78" s="262"/>
      <c r="RTV78" s="262"/>
      <c r="RTW78" s="262"/>
      <c r="RTX78" s="262"/>
      <c r="RTY78" s="262"/>
      <c r="RTZ78" s="262"/>
      <c r="RUA78" s="262"/>
      <c r="RUB78" s="262"/>
      <c r="RUC78" s="1740"/>
      <c r="RUD78" s="1740"/>
      <c r="RUE78" s="1740"/>
      <c r="RUF78" s="349"/>
      <c r="RUG78" s="262"/>
      <c r="RUH78" s="262"/>
      <c r="RUI78" s="262"/>
      <c r="RUJ78" s="350"/>
      <c r="RUK78" s="262"/>
      <c r="RUL78" s="262"/>
      <c r="RUM78" s="262"/>
      <c r="RUN78" s="262"/>
      <c r="RUO78" s="262"/>
      <c r="RUP78" s="262"/>
      <c r="RUQ78" s="262"/>
      <c r="RUR78" s="262"/>
      <c r="RUS78" s="262"/>
      <c r="RUT78" s="1740"/>
      <c r="RUU78" s="1740"/>
      <c r="RUV78" s="1740"/>
      <c r="RUW78" s="349"/>
      <c r="RUX78" s="262"/>
      <c r="RUY78" s="262"/>
      <c r="RUZ78" s="262"/>
      <c r="RVA78" s="350"/>
      <c r="RVB78" s="262"/>
      <c r="RVC78" s="262"/>
      <c r="RVD78" s="262"/>
      <c r="RVE78" s="262"/>
      <c r="RVF78" s="262"/>
      <c r="RVG78" s="262"/>
      <c r="RVH78" s="262"/>
      <c r="RVI78" s="262"/>
      <c r="RVJ78" s="262"/>
      <c r="RVK78" s="1740"/>
      <c r="RVL78" s="1740"/>
      <c r="RVM78" s="1740"/>
      <c r="RVN78" s="349"/>
      <c r="RVO78" s="262"/>
      <c r="RVP78" s="262"/>
      <c r="RVQ78" s="262"/>
      <c r="RVR78" s="350"/>
      <c r="RVS78" s="262"/>
      <c r="RVT78" s="262"/>
      <c r="RVU78" s="262"/>
      <c r="RVV78" s="262"/>
      <c r="RVW78" s="262"/>
      <c r="RVX78" s="262"/>
      <c r="RVY78" s="262"/>
      <c r="RVZ78" s="262"/>
      <c r="RWA78" s="262"/>
      <c r="RWB78" s="1740"/>
      <c r="RWC78" s="1740"/>
      <c r="RWD78" s="1740"/>
      <c r="RWE78" s="349"/>
      <c r="RWF78" s="262"/>
      <c r="RWG78" s="262"/>
      <c r="RWH78" s="262"/>
      <c r="RWI78" s="350"/>
      <c r="RWJ78" s="262"/>
      <c r="RWK78" s="262"/>
      <c r="RWL78" s="262"/>
      <c r="RWM78" s="262"/>
      <c r="RWN78" s="262"/>
      <c r="RWO78" s="262"/>
      <c r="RWP78" s="262"/>
      <c r="RWQ78" s="262"/>
      <c r="RWR78" s="262"/>
      <c r="RWS78" s="1740"/>
      <c r="RWT78" s="1740"/>
      <c r="RWU78" s="1740"/>
      <c r="RWV78" s="349"/>
      <c r="RWW78" s="262"/>
      <c r="RWX78" s="262"/>
      <c r="RWY78" s="262"/>
      <c r="RWZ78" s="350"/>
      <c r="RXA78" s="262"/>
      <c r="RXB78" s="262"/>
      <c r="RXC78" s="262"/>
      <c r="RXD78" s="262"/>
      <c r="RXE78" s="262"/>
      <c r="RXF78" s="262"/>
      <c r="RXG78" s="262"/>
      <c r="RXH78" s="262"/>
      <c r="RXI78" s="262"/>
      <c r="RXJ78" s="1740"/>
      <c r="RXK78" s="1740"/>
      <c r="RXL78" s="1740"/>
      <c r="RXM78" s="349"/>
      <c r="RXN78" s="262"/>
      <c r="RXO78" s="262"/>
      <c r="RXP78" s="262"/>
      <c r="RXQ78" s="350"/>
      <c r="RXR78" s="262"/>
      <c r="RXS78" s="262"/>
      <c r="RXT78" s="262"/>
      <c r="RXU78" s="262"/>
      <c r="RXV78" s="262"/>
      <c r="RXW78" s="262"/>
      <c r="RXX78" s="262"/>
      <c r="RXY78" s="262"/>
      <c r="RXZ78" s="262"/>
      <c r="RYA78" s="1740"/>
      <c r="RYB78" s="1740"/>
      <c r="RYC78" s="1740"/>
      <c r="RYD78" s="349"/>
      <c r="RYE78" s="262"/>
      <c r="RYF78" s="262"/>
      <c r="RYG78" s="262"/>
      <c r="RYH78" s="350"/>
      <c r="RYI78" s="262"/>
      <c r="RYJ78" s="262"/>
      <c r="RYK78" s="262"/>
      <c r="RYL78" s="262"/>
      <c r="RYM78" s="262"/>
      <c r="RYN78" s="262"/>
      <c r="RYO78" s="262"/>
      <c r="RYP78" s="262"/>
      <c r="RYQ78" s="262"/>
      <c r="RYR78" s="1740"/>
      <c r="RYS78" s="1740"/>
      <c r="RYT78" s="1740"/>
      <c r="RYU78" s="349"/>
      <c r="RYV78" s="262"/>
      <c r="RYW78" s="262"/>
      <c r="RYX78" s="262"/>
      <c r="RYY78" s="350"/>
      <c r="RYZ78" s="262"/>
      <c r="RZA78" s="262"/>
      <c r="RZB78" s="262"/>
      <c r="RZC78" s="262"/>
      <c r="RZD78" s="262"/>
      <c r="RZE78" s="262"/>
      <c r="RZF78" s="262"/>
      <c r="RZG78" s="262"/>
      <c r="RZH78" s="262"/>
      <c r="RZI78" s="1740"/>
      <c r="RZJ78" s="1740"/>
      <c r="RZK78" s="1740"/>
      <c r="RZL78" s="349"/>
      <c r="RZM78" s="262"/>
      <c r="RZN78" s="262"/>
      <c r="RZO78" s="262"/>
      <c r="RZP78" s="350"/>
      <c r="RZQ78" s="262"/>
      <c r="RZR78" s="262"/>
      <c r="RZS78" s="262"/>
      <c r="RZT78" s="262"/>
      <c r="RZU78" s="262"/>
      <c r="RZV78" s="262"/>
      <c r="RZW78" s="262"/>
      <c r="RZX78" s="262"/>
      <c r="RZY78" s="262"/>
      <c r="RZZ78" s="1740"/>
      <c r="SAA78" s="1740"/>
      <c r="SAB78" s="1740"/>
      <c r="SAC78" s="349"/>
      <c r="SAD78" s="262"/>
      <c r="SAE78" s="262"/>
      <c r="SAF78" s="262"/>
      <c r="SAG78" s="350"/>
      <c r="SAH78" s="262"/>
      <c r="SAI78" s="262"/>
      <c r="SAJ78" s="262"/>
      <c r="SAK78" s="262"/>
      <c r="SAL78" s="262"/>
      <c r="SAM78" s="262"/>
      <c r="SAN78" s="262"/>
      <c r="SAO78" s="262"/>
      <c r="SAP78" s="262"/>
      <c r="SAQ78" s="1740"/>
      <c r="SAR78" s="1740"/>
      <c r="SAS78" s="1740"/>
      <c r="SAT78" s="349"/>
      <c r="SAU78" s="262"/>
      <c r="SAV78" s="262"/>
      <c r="SAW78" s="262"/>
      <c r="SAX78" s="350"/>
      <c r="SAY78" s="262"/>
      <c r="SAZ78" s="262"/>
      <c r="SBA78" s="262"/>
      <c r="SBB78" s="262"/>
      <c r="SBC78" s="262"/>
      <c r="SBD78" s="262"/>
      <c r="SBE78" s="262"/>
      <c r="SBF78" s="262"/>
      <c r="SBG78" s="262"/>
      <c r="SBH78" s="1740"/>
      <c r="SBI78" s="1740"/>
      <c r="SBJ78" s="1740"/>
      <c r="SBK78" s="349"/>
      <c r="SBL78" s="262"/>
      <c r="SBM78" s="262"/>
      <c r="SBN78" s="262"/>
      <c r="SBO78" s="350"/>
      <c r="SBP78" s="262"/>
      <c r="SBQ78" s="262"/>
      <c r="SBR78" s="262"/>
      <c r="SBS78" s="262"/>
      <c r="SBT78" s="262"/>
      <c r="SBU78" s="262"/>
      <c r="SBV78" s="262"/>
      <c r="SBW78" s="262"/>
      <c r="SBX78" s="262"/>
      <c r="SBY78" s="1740"/>
      <c r="SBZ78" s="1740"/>
      <c r="SCA78" s="1740"/>
      <c r="SCB78" s="349"/>
      <c r="SCC78" s="262"/>
      <c r="SCD78" s="262"/>
      <c r="SCE78" s="262"/>
      <c r="SCF78" s="350"/>
      <c r="SCG78" s="262"/>
      <c r="SCH78" s="262"/>
      <c r="SCI78" s="262"/>
      <c r="SCJ78" s="262"/>
      <c r="SCK78" s="262"/>
      <c r="SCL78" s="262"/>
      <c r="SCM78" s="262"/>
      <c r="SCN78" s="262"/>
      <c r="SCO78" s="262"/>
      <c r="SCP78" s="1740"/>
      <c r="SCQ78" s="1740"/>
      <c r="SCR78" s="1740"/>
      <c r="SCS78" s="349"/>
      <c r="SCT78" s="262"/>
      <c r="SCU78" s="262"/>
      <c r="SCV78" s="262"/>
      <c r="SCW78" s="350"/>
      <c r="SCX78" s="262"/>
      <c r="SCY78" s="262"/>
      <c r="SCZ78" s="262"/>
      <c r="SDA78" s="262"/>
      <c r="SDB78" s="262"/>
      <c r="SDC78" s="262"/>
      <c r="SDD78" s="262"/>
      <c r="SDE78" s="262"/>
      <c r="SDF78" s="262"/>
      <c r="SDG78" s="1740"/>
      <c r="SDH78" s="1740"/>
      <c r="SDI78" s="1740"/>
      <c r="SDJ78" s="349"/>
      <c r="SDK78" s="262"/>
      <c r="SDL78" s="262"/>
      <c r="SDM78" s="262"/>
      <c r="SDN78" s="350"/>
      <c r="SDO78" s="262"/>
      <c r="SDP78" s="262"/>
      <c r="SDQ78" s="262"/>
      <c r="SDR78" s="262"/>
      <c r="SDS78" s="262"/>
      <c r="SDT78" s="262"/>
      <c r="SDU78" s="262"/>
      <c r="SDV78" s="262"/>
      <c r="SDW78" s="262"/>
      <c r="SDX78" s="1740"/>
      <c r="SDY78" s="1740"/>
      <c r="SDZ78" s="1740"/>
      <c r="SEA78" s="349"/>
      <c r="SEB78" s="262"/>
      <c r="SEC78" s="262"/>
      <c r="SED78" s="262"/>
      <c r="SEE78" s="350"/>
      <c r="SEF78" s="262"/>
      <c r="SEG78" s="262"/>
      <c r="SEH78" s="262"/>
      <c r="SEI78" s="262"/>
      <c r="SEJ78" s="262"/>
      <c r="SEK78" s="262"/>
      <c r="SEL78" s="262"/>
      <c r="SEM78" s="262"/>
      <c r="SEN78" s="262"/>
      <c r="SEO78" s="1740"/>
      <c r="SEP78" s="1740"/>
      <c r="SEQ78" s="1740"/>
      <c r="SER78" s="349"/>
      <c r="SES78" s="262"/>
      <c r="SET78" s="262"/>
      <c r="SEU78" s="262"/>
      <c r="SEV78" s="350"/>
      <c r="SEW78" s="262"/>
      <c r="SEX78" s="262"/>
      <c r="SEY78" s="262"/>
      <c r="SEZ78" s="262"/>
      <c r="SFA78" s="262"/>
      <c r="SFB78" s="262"/>
      <c r="SFC78" s="262"/>
      <c r="SFD78" s="262"/>
      <c r="SFE78" s="262"/>
      <c r="SFF78" s="1740"/>
      <c r="SFG78" s="1740"/>
      <c r="SFH78" s="1740"/>
      <c r="SFI78" s="349"/>
      <c r="SFJ78" s="262"/>
      <c r="SFK78" s="262"/>
      <c r="SFL78" s="262"/>
      <c r="SFM78" s="350"/>
      <c r="SFN78" s="262"/>
      <c r="SFO78" s="262"/>
      <c r="SFP78" s="262"/>
      <c r="SFQ78" s="262"/>
      <c r="SFR78" s="262"/>
      <c r="SFS78" s="262"/>
      <c r="SFT78" s="262"/>
      <c r="SFU78" s="262"/>
      <c r="SFV78" s="262"/>
      <c r="SFW78" s="1740"/>
      <c r="SFX78" s="1740"/>
      <c r="SFY78" s="1740"/>
      <c r="SFZ78" s="349"/>
      <c r="SGA78" s="262"/>
      <c r="SGB78" s="262"/>
      <c r="SGC78" s="262"/>
      <c r="SGD78" s="350"/>
      <c r="SGE78" s="262"/>
      <c r="SGF78" s="262"/>
      <c r="SGG78" s="262"/>
      <c r="SGH78" s="262"/>
      <c r="SGI78" s="262"/>
      <c r="SGJ78" s="262"/>
      <c r="SGK78" s="262"/>
      <c r="SGL78" s="262"/>
      <c r="SGM78" s="262"/>
      <c r="SGN78" s="1740"/>
      <c r="SGO78" s="1740"/>
      <c r="SGP78" s="1740"/>
      <c r="SGQ78" s="349"/>
      <c r="SGR78" s="262"/>
      <c r="SGS78" s="262"/>
      <c r="SGT78" s="262"/>
      <c r="SGU78" s="350"/>
      <c r="SGV78" s="262"/>
      <c r="SGW78" s="262"/>
      <c r="SGX78" s="262"/>
      <c r="SGY78" s="262"/>
      <c r="SGZ78" s="262"/>
      <c r="SHA78" s="262"/>
      <c r="SHB78" s="262"/>
      <c r="SHC78" s="262"/>
      <c r="SHD78" s="262"/>
      <c r="SHE78" s="1740"/>
      <c r="SHF78" s="1740"/>
      <c r="SHG78" s="1740"/>
      <c r="SHH78" s="349"/>
      <c r="SHI78" s="262"/>
      <c r="SHJ78" s="262"/>
      <c r="SHK78" s="262"/>
      <c r="SHL78" s="350"/>
      <c r="SHM78" s="262"/>
      <c r="SHN78" s="262"/>
      <c r="SHO78" s="262"/>
      <c r="SHP78" s="262"/>
      <c r="SHQ78" s="262"/>
      <c r="SHR78" s="262"/>
      <c r="SHS78" s="262"/>
      <c r="SHT78" s="262"/>
      <c r="SHU78" s="262"/>
      <c r="SHV78" s="1740"/>
      <c r="SHW78" s="1740"/>
      <c r="SHX78" s="1740"/>
      <c r="SHY78" s="349"/>
      <c r="SHZ78" s="262"/>
      <c r="SIA78" s="262"/>
      <c r="SIB78" s="262"/>
      <c r="SIC78" s="350"/>
      <c r="SID78" s="262"/>
      <c r="SIE78" s="262"/>
      <c r="SIF78" s="262"/>
      <c r="SIG78" s="262"/>
      <c r="SIH78" s="262"/>
      <c r="SII78" s="262"/>
      <c r="SIJ78" s="262"/>
      <c r="SIK78" s="262"/>
      <c r="SIL78" s="262"/>
      <c r="SIM78" s="1740"/>
      <c r="SIN78" s="1740"/>
      <c r="SIO78" s="1740"/>
      <c r="SIP78" s="349"/>
      <c r="SIQ78" s="262"/>
      <c r="SIR78" s="262"/>
      <c r="SIS78" s="262"/>
      <c r="SIT78" s="350"/>
      <c r="SIU78" s="262"/>
      <c r="SIV78" s="262"/>
      <c r="SIW78" s="262"/>
      <c r="SIX78" s="262"/>
      <c r="SIY78" s="262"/>
      <c r="SIZ78" s="262"/>
      <c r="SJA78" s="262"/>
      <c r="SJB78" s="262"/>
      <c r="SJC78" s="262"/>
      <c r="SJD78" s="1740"/>
      <c r="SJE78" s="1740"/>
      <c r="SJF78" s="1740"/>
      <c r="SJG78" s="349"/>
      <c r="SJH78" s="262"/>
      <c r="SJI78" s="262"/>
      <c r="SJJ78" s="262"/>
      <c r="SJK78" s="350"/>
      <c r="SJL78" s="262"/>
      <c r="SJM78" s="262"/>
      <c r="SJN78" s="262"/>
      <c r="SJO78" s="262"/>
      <c r="SJP78" s="262"/>
      <c r="SJQ78" s="262"/>
      <c r="SJR78" s="262"/>
      <c r="SJS78" s="262"/>
      <c r="SJT78" s="262"/>
      <c r="SJU78" s="1740"/>
      <c r="SJV78" s="1740"/>
      <c r="SJW78" s="1740"/>
      <c r="SJX78" s="349"/>
      <c r="SJY78" s="262"/>
      <c r="SJZ78" s="262"/>
      <c r="SKA78" s="262"/>
      <c r="SKB78" s="350"/>
      <c r="SKC78" s="262"/>
      <c r="SKD78" s="262"/>
      <c r="SKE78" s="262"/>
      <c r="SKF78" s="262"/>
      <c r="SKG78" s="262"/>
      <c r="SKH78" s="262"/>
      <c r="SKI78" s="262"/>
      <c r="SKJ78" s="262"/>
      <c r="SKK78" s="262"/>
      <c r="SKL78" s="1740"/>
      <c r="SKM78" s="1740"/>
      <c r="SKN78" s="1740"/>
      <c r="SKO78" s="349"/>
      <c r="SKP78" s="262"/>
      <c r="SKQ78" s="262"/>
      <c r="SKR78" s="262"/>
      <c r="SKS78" s="350"/>
      <c r="SKT78" s="262"/>
      <c r="SKU78" s="262"/>
      <c r="SKV78" s="262"/>
      <c r="SKW78" s="262"/>
      <c r="SKX78" s="262"/>
      <c r="SKY78" s="262"/>
      <c r="SKZ78" s="262"/>
      <c r="SLA78" s="262"/>
      <c r="SLB78" s="262"/>
      <c r="SLC78" s="1740"/>
      <c r="SLD78" s="1740"/>
      <c r="SLE78" s="1740"/>
      <c r="SLF78" s="349"/>
      <c r="SLG78" s="262"/>
      <c r="SLH78" s="262"/>
      <c r="SLI78" s="262"/>
      <c r="SLJ78" s="350"/>
      <c r="SLK78" s="262"/>
      <c r="SLL78" s="262"/>
      <c r="SLM78" s="262"/>
      <c r="SLN78" s="262"/>
      <c r="SLO78" s="262"/>
      <c r="SLP78" s="262"/>
      <c r="SLQ78" s="262"/>
      <c r="SLR78" s="262"/>
      <c r="SLS78" s="262"/>
      <c r="SLT78" s="1740"/>
      <c r="SLU78" s="1740"/>
      <c r="SLV78" s="1740"/>
      <c r="SLW78" s="349"/>
      <c r="SLX78" s="262"/>
      <c r="SLY78" s="262"/>
      <c r="SLZ78" s="262"/>
      <c r="SMA78" s="350"/>
      <c r="SMB78" s="262"/>
      <c r="SMC78" s="262"/>
      <c r="SMD78" s="262"/>
      <c r="SME78" s="262"/>
      <c r="SMF78" s="262"/>
      <c r="SMG78" s="262"/>
      <c r="SMH78" s="262"/>
      <c r="SMI78" s="262"/>
      <c r="SMJ78" s="262"/>
      <c r="SMK78" s="1740"/>
      <c r="SML78" s="1740"/>
      <c r="SMM78" s="1740"/>
      <c r="SMN78" s="349"/>
      <c r="SMO78" s="262"/>
      <c r="SMP78" s="262"/>
      <c r="SMQ78" s="262"/>
      <c r="SMR78" s="350"/>
      <c r="SMS78" s="262"/>
      <c r="SMT78" s="262"/>
      <c r="SMU78" s="262"/>
      <c r="SMV78" s="262"/>
      <c r="SMW78" s="262"/>
      <c r="SMX78" s="262"/>
      <c r="SMY78" s="262"/>
      <c r="SMZ78" s="262"/>
      <c r="SNA78" s="262"/>
      <c r="SNB78" s="1740"/>
      <c r="SNC78" s="1740"/>
      <c r="SND78" s="1740"/>
      <c r="SNE78" s="349"/>
      <c r="SNF78" s="262"/>
      <c r="SNG78" s="262"/>
      <c r="SNH78" s="262"/>
      <c r="SNI78" s="350"/>
      <c r="SNJ78" s="262"/>
      <c r="SNK78" s="262"/>
      <c r="SNL78" s="262"/>
      <c r="SNM78" s="262"/>
      <c r="SNN78" s="262"/>
      <c r="SNO78" s="262"/>
      <c r="SNP78" s="262"/>
      <c r="SNQ78" s="262"/>
      <c r="SNR78" s="262"/>
      <c r="SNS78" s="1740"/>
      <c r="SNT78" s="1740"/>
      <c r="SNU78" s="1740"/>
      <c r="SNV78" s="349"/>
      <c r="SNW78" s="262"/>
      <c r="SNX78" s="262"/>
      <c r="SNY78" s="262"/>
      <c r="SNZ78" s="350"/>
      <c r="SOA78" s="262"/>
      <c r="SOB78" s="262"/>
      <c r="SOC78" s="262"/>
      <c r="SOD78" s="262"/>
      <c r="SOE78" s="262"/>
      <c r="SOF78" s="262"/>
      <c r="SOG78" s="262"/>
      <c r="SOH78" s="262"/>
      <c r="SOI78" s="262"/>
      <c r="SOJ78" s="1740"/>
      <c r="SOK78" s="1740"/>
      <c r="SOL78" s="1740"/>
      <c r="SOM78" s="349"/>
      <c r="SON78" s="262"/>
      <c r="SOO78" s="262"/>
      <c r="SOP78" s="262"/>
      <c r="SOQ78" s="350"/>
      <c r="SOR78" s="262"/>
      <c r="SOS78" s="262"/>
      <c r="SOT78" s="262"/>
      <c r="SOU78" s="262"/>
      <c r="SOV78" s="262"/>
      <c r="SOW78" s="262"/>
      <c r="SOX78" s="262"/>
      <c r="SOY78" s="262"/>
      <c r="SOZ78" s="262"/>
      <c r="SPA78" s="1740"/>
      <c r="SPB78" s="1740"/>
      <c r="SPC78" s="1740"/>
      <c r="SPD78" s="349"/>
      <c r="SPE78" s="262"/>
      <c r="SPF78" s="262"/>
      <c r="SPG78" s="262"/>
      <c r="SPH78" s="350"/>
      <c r="SPI78" s="262"/>
      <c r="SPJ78" s="262"/>
      <c r="SPK78" s="262"/>
      <c r="SPL78" s="262"/>
      <c r="SPM78" s="262"/>
      <c r="SPN78" s="262"/>
      <c r="SPO78" s="262"/>
      <c r="SPP78" s="262"/>
      <c r="SPQ78" s="262"/>
      <c r="SPR78" s="1740"/>
      <c r="SPS78" s="1740"/>
      <c r="SPT78" s="1740"/>
      <c r="SPU78" s="349"/>
      <c r="SPV78" s="262"/>
      <c r="SPW78" s="262"/>
      <c r="SPX78" s="262"/>
      <c r="SPY78" s="350"/>
      <c r="SPZ78" s="262"/>
      <c r="SQA78" s="262"/>
      <c r="SQB78" s="262"/>
      <c r="SQC78" s="262"/>
      <c r="SQD78" s="262"/>
      <c r="SQE78" s="262"/>
      <c r="SQF78" s="262"/>
      <c r="SQG78" s="262"/>
      <c r="SQH78" s="262"/>
      <c r="SQI78" s="1740"/>
      <c r="SQJ78" s="1740"/>
      <c r="SQK78" s="1740"/>
      <c r="SQL78" s="349"/>
      <c r="SQM78" s="262"/>
      <c r="SQN78" s="262"/>
      <c r="SQO78" s="262"/>
      <c r="SQP78" s="350"/>
      <c r="SQQ78" s="262"/>
      <c r="SQR78" s="262"/>
      <c r="SQS78" s="262"/>
      <c r="SQT78" s="262"/>
      <c r="SQU78" s="262"/>
      <c r="SQV78" s="262"/>
      <c r="SQW78" s="262"/>
      <c r="SQX78" s="262"/>
      <c r="SQY78" s="262"/>
      <c r="SQZ78" s="1740"/>
      <c r="SRA78" s="1740"/>
      <c r="SRB78" s="1740"/>
      <c r="SRC78" s="349"/>
      <c r="SRD78" s="262"/>
      <c r="SRE78" s="262"/>
      <c r="SRF78" s="262"/>
      <c r="SRG78" s="350"/>
      <c r="SRH78" s="262"/>
      <c r="SRI78" s="262"/>
      <c r="SRJ78" s="262"/>
      <c r="SRK78" s="262"/>
      <c r="SRL78" s="262"/>
      <c r="SRM78" s="262"/>
      <c r="SRN78" s="262"/>
      <c r="SRO78" s="262"/>
      <c r="SRP78" s="262"/>
      <c r="SRQ78" s="1740"/>
      <c r="SRR78" s="1740"/>
      <c r="SRS78" s="1740"/>
      <c r="SRT78" s="349"/>
      <c r="SRU78" s="262"/>
      <c r="SRV78" s="262"/>
      <c r="SRW78" s="262"/>
      <c r="SRX78" s="350"/>
      <c r="SRY78" s="262"/>
      <c r="SRZ78" s="262"/>
      <c r="SSA78" s="262"/>
      <c r="SSB78" s="262"/>
      <c r="SSC78" s="262"/>
      <c r="SSD78" s="262"/>
      <c r="SSE78" s="262"/>
      <c r="SSF78" s="262"/>
      <c r="SSG78" s="262"/>
      <c r="SSH78" s="1740"/>
      <c r="SSI78" s="1740"/>
      <c r="SSJ78" s="1740"/>
      <c r="SSK78" s="349"/>
      <c r="SSL78" s="262"/>
      <c r="SSM78" s="262"/>
      <c r="SSN78" s="262"/>
      <c r="SSO78" s="350"/>
      <c r="SSP78" s="262"/>
      <c r="SSQ78" s="262"/>
      <c r="SSR78" s="262"/>
      <c r="SSS78" s="262"/>
      <c r="SST78" s="262"/>
      <c r="SSU78" s="262"/>
      <c r="SSV78" s="262"/>
      <c r="SSW78" s="262"/>
      <c r="SSX78" s="262"/>
      <c r="SSY78" s="1740"/>
      <c r="SSZ78" s="1740"/>
      <c r="STA78" s="1740"/>
      <c r="STB78" s="349"/>
      <c r="STC78" s="262"/>
      <c r="STD78" s="262"/>
      <c r="STE78" s="262"/>
      <c r="STF78" s="350"/>
      <c r="STG78" s="262"/>
      <c r="STH78" s="262"/>
      <c r="STI78" s="262"/>
      <c r="STJ78" s="262"/>
      <c r="STK78" s="262"/>
      <c r="STL78" s="262"/>
      <c r="STM78" s="262"/>
      <c r="STN78" s="262"/>
      <c r="STO78" s="262"/>
      <c r="STP78" s="1740"/>
      <c r="STQ78" s="1740"/>
      <c r="STR78" s="1740"/>
      <c r="STS78" s="349"/>
      <c r="STT78" s="262"/>
      <c r="STU78" s="262"/>
      <c r="STV78" s="262"/>
      <c r="STW78" s="350"/>
      <c r="STX78" s="262"/>
      <c r="STY78" s="262"/>
      <c r="STZ78" s="262"/>
      <c r="SUA78" s="262"/>
      <c r="SUB78" s="262"/>
      <c r="SUC78" s="262"/>
      <c r="SUD78" s="262"/>
      <c r="SUE78" s="262"/>
      <c r="SUF78" s="262"/>
      <c r="SUG78" s="1740"/>
      <c r="SUH78" s="1740"/>
      <c r="SUI78" s="1740"/>
      <c r="SUJ78" s="349"/>
      <c r="SUK78" s="262"/>
      <c r="SUL78" s="262"/>
      <c r="SUM78" s="262"/>
      <c r="SUN78" s="350"/>
      <c r="SUO78" s="262"/>
      <c r="SUP78" s="262"/>
      <c r="SUQ78" s="262"/>
      <c r="SUR78" s="262"/>
      <c r="SUS78" s="262"/>
      <c r="SUT78" s="262"/>
      <c r="SUU78" s="262"/>
      <c r="SUV78" s="262"/>
      <c r="SUW78" s="262"/>
      <c r="SUX78" s="1740"/>
      <c r="SUY78" s="1740"/>
      <c r="SUZ78" s="1740"/>
      <c r="SVA78" s="349"/>
      <c r="SVB78" s="262"/>
      <c r="SVC78" s="262"/>
      <c r="SVD78" s="262"/>
      <c r="SVE78" s="350"/>
      <c r="SVF78" s="262"/>
      <c r="SVG78" s="262"/>
      <c r="SVH78" s="262"/>
      <c r="SVI78" s="262"/>
      <c r="SVJ78" s="262"/>
      <c r="SVK78" s="262"/>
      <c r="SVL78" s="262"/>
      <c r="SVM78" s="262"/>
      <c r="SVN78" s="262"/>
      <c r="SVO78" s="1740"/>
      <c r="SVP78" s="1740"/>
      <c r="SVQ78" s="1740"/>
      <c r="SVR78" s="349"/>
      <c r="SVS78" s="262"/>
      <c r="SVT78" s="262"/>
      <c r="SVU78" s="262"/>
      <c r="SVV78" s="350"/>
      <c r="SVW78" s="262"/>
      <c r="SVX78" s="262"/>
      <c r="SVY78" s="262"/>
      <c r="SVZ78" s="262"/>
      <c r="SWA78" s="262"/>
      <c r="SWB78" s="262"/>
      <c r="SWC78" s="262"/>
      <c r="SWD78" s="262"/>
      <c r="SWE78" s="262"/>
      <c r="SWF78" s="1740"/>
      <c r="SWG78" s="1740"/>
      <c r="SWH78" s="1740"/>
      <c r="SWI78" s="349"/>
      <c r="SWJ78" s="262"/>
      <c r="SWK78" s="262"/>
      <c r="SWL78" s="262"/>
      <c r="SWM78" s="350"/>
      <c r="SWN78" s="262"/>
      <c r="SWO78" s="262"/>
      <c r="SWP78" s="262"/>
      <c r="SWQ78" s="262"/>
      <c r="SWR78" s="262"/>
      <c r="SWS78" s="262"/>
      <c r="SWT78" s="262"/>
      <c r="SWU78" s="262"/>
      <c r="SWV78" s="262"/>
      <c r="SWW78" s="1740"/>
      <c r="SWX78" s="1740"/>
      <c r="SWY78" s="1740"/>
      <c r="SWZ78" s="349"/>
      <c r="SXA78" s="262"/>
      <c r="SXB78" s="262"/>
      <c r="SXC78" s="262"/>
      <c r="SXD78" s="350"/>
      <c r="SXE78" s="262"/>
      <c r="SXF78" s="262"/>
      <c r="SXG78" s="262"/>
      <c r="SXH78" s="262"/>
      <c r="SXI78" s="262"/>
      <c r="SXJ78" s="262"/>
      <c r="SXK78" s="262"/>
      <c r="SXL78" s="262"/>
      <c r="SXM78" s="262"/>
      <c r="SXN78" s="1740"/>
      <c r="SXO78" s="1740"/>
      <c r="SXP78" s="1740"/>
      <c r="SXQ78" s="349"/>
      <c r="SXR78" s="262"/>
      <c r="SXS78" s="262"/>
      <c r="SXT78" s="262"/>
      <c r="SXU78" s="350"/>
      <c r="SXV78" s="262"/>
      <c r="SXW78" s="262"/>
      <c r="SXX78" s="262"/>
      <c r="SXY78" s="262"/>
      <c r="SXZ78" s="262"/>
      <c r="SYA78" s="262"/>
      <c r="SYB78" s="262"/>
      <c r="SYC78" s="262"/>
      <c r="SYD78" s="262"/>
      <c r="SYE78" s="1740"/>
      <c r="SYF78" s="1740"/>
      <c r="SYG78" s="1740"/>
      <c r="SYH78" s="349"/>
      <c r="SYI78" s="262"/>
      <c r="SYJ78" s="262"/>
      <c r="SYK78" s="262"/>
      <c r="SYL78" s="350"/>
      <c r="SYM78" s="262"/>
      <c r="SYN78" s="262"/>
      <c r="SYO78" s="262"/>
      <c r="SYP78" s="262"/>
      <c r="SYQ78" s="262"/>
      <c r="SYR78" s="262"/>
      <c r="SYS78" s="262"/>
      <c r="SYT78" s="262"/>
      <c r="SYU78" s="262"/>
      <c r="SYV78" s="1740"/>
      <c r="SYW78" s="1740"/>
      <c r="SYX78" s="1740"/>
      <c r="SYY78" s="349"/>
      <c r="SYZ78" s="262"/>
      <c r="SZA78" s="262"/>
      <c r="SZB78" s="262"/>
      <c r="SZC78" s="350"/>
      <c r="SZD78" s="262"/>
      <c r="SZE78" s="262"/>
      <c r="SZF78" s="262"/>
      <c r="SZG78" s="262"/>
      <c r="SZH78" s="262"/>
      <c r="SZI78" s="262"/>
      <c r="SZJ78" s="262"/>
      <c r="SZK78" s="262"/>
      <c r="SZL78" s="262"/>
      <c r="SZM78" s="1740"/>
      <c r="SZN78" s="1740"/>
      <c r="SZO78" s="1740"/>
      <c r="SZP78" s="349"/>
      <c r="SZQ78" s="262"/>
      <c r="SZR78" s="262"/>
      <c r="SZS78" s="262"/>
      <c r="SZT78" s="350"/>
      <c r="SZU78" s="262"/>
      <c r="SZV78" s="262"/>
      <c r="SZW78" s="262"/>
      <c r="SZX78" s="262"/>
      <c r="SZY78" s="262"/>
      <c r="SZZ78" s="262"/>
      <c r="TAA78" s="262"/>
      <c r="TAB78" s="262"/>
      <c r="TAC78" s="262"/>
      <c r="TAD78" s="1740"/>
      <c r="TAE78" s="1740"/>
      <c r="TAF78" s="1740"/>
      <c r="TAG78" s="349"/>
      <c r="TAH78" s="262"/>
      <c r="TAI78" s="262"/>
      <c r="TAJ78" s="262"/>
      <c r="TAK78" s="350"/>
      <c r="TAL78" s="262"/>
      <c r="TAM78" s="262"/>
      <c r="TAN78" s="262"/>
      <c r="TAO78" s="262"/>
      <c r="TAP78" s="262"/>
      <c r="TAQ78" s="262"/>
      <c r="TAR78" s="262"/>
      <c r="TAS78" s="262"/>
      <c r="TAT78" s="262"/>
      <c r="TAU78" s="1740"/>
      <c r="TAV78" s="1740"/>
      <c r="TAW78" s="1740"/>
      <c r="TAX78" s="349"/>
      <c r="TAY78" s="262"/>
      <c r="TAZ78" s="262"/>
      <c r="TBA78" s="262"/>
      <c r="TBB78" s="350"/>
      <c r="TBC78" s="262"/>
      <c r="TBD78" s="262"/>
      <c r="TBE78" s="262"/>
      <c r="TBF78" s="262"/>
      <c r="TBG78" s="262"/>
      <c r="TBH78" s="262"/>
      <c r="TBI78" s="262"/>
      <c r="TBJ78" s="262"/>
      <c r="TBK78" s="262"/>
      <c r="TBL78" s="1740"/>
      <c r="TBM78" s="1740"/>
      <c r="TBN78" s="1740"/>
      <c r="TBO78" s="349"/>
      <c r="TBP78" s="262"/>
      <c r="TBQ78" s="262"/>
      <c r="TBR78" s="262"/>
      <c r="TBS78" s="350"/>
      <c r="TBT78" s="262"/>
      <c r="TBU78" s="262"/>
      <c r="TBV78" s="262"/>
      <c r="TBW78" s="262"/>
      <c r="TBX78" s="262"/>
      <c r="TBY78" s="262"/>
      <c r="TBZ78" s="262"/>
      <c r="TCA78" s="262"/>
      <c r="TCB78" s="262"/>
      <c r="TCC78" s="1740"/>
      <c r="TCD78" s="1740"/>
      <c r="TCE78" s="1740"/>
      <c r="TCF78" s="349"/>
      <c r="TCG78" s="262"/>
      <c r="TCH78" s="262"/>
      <c r="TCI78" s="262"/>
      <c r="TCJ78" s="350"/>
      <c r="TCK78" s="262"/>
      <c r="TCL78" s="262"/>
      <c r="TCM78" s="262"/>
      <c r="TCN78" s="262"/>
      <c r="TCO78" s="262"/>
      <c r="TCP78" s="262"/>
      <c r="TCQ78" s="262"/>
      <c r="TCR78" s="262"/>
      <c r="TCS78" s="262"/>
      <c r="TCT78" s="1740"/>
      <c r="TCU78" s="1740"/>
      <c r="TCV78" s="1740"/>
      <c r="TCW78" s="349"/>
      <c r="TCX78" s="262"/>
      <c r="TCY78" s="262"/>
      <c r="TCZ78" s="262"/>
      <c r="TDA78" s="350"/>
      <c r="TDB78" s="262"/>
      <c r="TDC78" s="262"/>
      <c r="TDD78" s="262"/>
      <c r="TDE78" s="262"/>
      <c r="TDF78" s="262"/>
      <c r="TDG78" s="262"/>
      <c r="TDH78" s="262"/>
      <c r="TDI78" s="262"/>
      <c r="TDJ78" s="262"/>
      <c r="TDK78" s="1740"/>
      <c r="TDL78" s="1740"/>
      <c r="TDM78" s="1740"/>
      <c r="TDN78" s="349"/>
      <c r="TDO78" s="262"/>
      <c r="TDP78" s="262"/>
      <c r="TDQ78" s="262"/>
      <c r="TDR78" s="350"/>
      <c r="TDS78" s="262"/>
      <c r="TDT78" s="262"/>
      <c r="TDU78" s="262"/>
      <c r="TDV78" s="262"/>
      <c r="TDW78" s="262"/>
      <c r="TDX78" s="262"/>
      <c r="TDY78" s="262"/>
      <c r="TDZ78" s="262"/>
      <c r="TEA78" s="262"/>
      <c r="TEB78" s="1740"/>
      <c r="TEC78" s="1740"/>
      <c r="TED78" s="1740"/>
      <c r="TEE78" s="349"/>
      <c r="TEF78" s="262"/>
      <c r="TEG78" s="262"/>
      <c r="TEH78" s="262"/>
      <c r="TEI78" s="350"/>
      <c r="TEJ78" s="262"/>
      <c r="TEK78" s="262"/>
      <c r="TEL78" s="262"/>
      <c r="TEM78" s="262"/>
      <c r="TEN78" s="262"/>
      <c r="TEO78" s="262"/>
      <c r="TEP78" s="262"/>
      <c r="TEQ78" s="262"/>
      <c r="TER78" s="262"/>
      <c r="TES78" s="1740"/>
      <c r="TET78" s="1740"/>
      <c r="TEU78" s="1740"/>
      <c r="TEV78" s="349"/>
      <c r="TEW78" s="262"/>
      <c r="TEX78" s="262"/>
      <c r="TEY78" s="262"/>
      <c r="TEZ78" s="350"/>
      <c r="TFA78" s="262"/>
      <c r="TFB78" s="262"/>
      <c r="TFC78" s="262"/>
      <c r="TFD78" s="262"/>
      <c r="TFE78" s="262"/>
      <c r="TFF78" s="262"/>
      <c r="TFG78" s="262"/>
      <c r="TFH78" s="262"/>
      <c r="TFI78" s="262"/>
      <c r="TFJ78" s="1740"/>
      <c r="TFK78" s="1740"/>
      <c r="TFL78" s="1740"/>
      <c r="TFM78" s="349"/>
      <c r="TFN78" s="262"/>
      <c r="TFO78" s="262"/>
      <c r="TFP78" s="262"/>
      <c r="TFQ78" s="350"/>
      <c r="TFR78" s="262"/>
      <c r="TFS78" s="262"/>
      <c r="TFT78" s="262"/>
      <c r="TFU78" s="262"/>
      <c r="TFV78" s="262"/>
      <c r="TFW78" s="262"/>
      <c r="TFX78" s="262"/>
      <c r="TFY78" s="262"/>
      <c r="TFZ78" s="262"/>
      <c r="TGA78" s="1740"/>
      <c r="TGB78" s="1740"/>
      <c r="TGC78" s="1740"/>
      <c r="TGD78" s="349"/>
      <c r="TGE78" s="262"/>
      <c r="TGF78" s="262"/>
      <c r="TGG78" s="262"/>
      <c r="TGH78" s="350"/>
      <c r="TGI78" s="262"/>
      <c r="TGJ78" s="262"/>
      <c r="TGK78" s="262"/>
      <c r="TGL78" s="262"/>
      <c r="TGM78" s="262"/>
      <c r="TGN78" s="262"/>
      <c r="TGO78" s="262"/>
      <c r="TGP78" s="262"/>
      <c r="TGQ78" s="262"/>
      <c r="TGR78" s="1740"/>
      <c r="TGS78" s="1740"/>
      <c r="TGT78" s="1740"/>
      <c r="TGU78" s="349"/>
      <c r="TGV78" s="262"/>
      <c r="TGW78" s="262"/>
      <c r="TGX78" s="262"/>
      <c r="TGY78" s="350"/>
      <c r="TGZ78" s="262"/>
      <c r="THA78" s="262"/>
      <c r="THB78" s="262"/>
      <c r="THC78" s="262"/>
      <c r="THD78" s="262"/>
      <c r="THE78" s="262"/>
      <c r="THF78" s="262"/>
      <c r="THG78" s="262"/>
      <c r="THH78" s="262"/>
      <c r="THI78" s="1740"/>
      <c r="THJ78" s="1740"/>
      <c r="THK78" s="1740"/>
      <c r="THL78" s="349"/>
      <c r="THM78" s="262"/>
      <c r="THN78" s="262"/>
      <c r="THO78" s="262"/>
      <c r="THP78" s="350"/>
      <c r="THQ78" s="262"/>
      <c r="THR78" s="262"/>
      <c r="THS78" s="262"/>
      <c r="THT78" s="262"/>
      <c r="THU78" s="262"/>
      <c r="THV78" s="262"/>
      <c r="THW78" s="262"/>
      <c r="THX78" s="262"/>
      <c r="THY78" s="262"/>
      <c r="THZ78" s="1740"/>
      <c r="TIA78" s="1740"/>
      <c r="TIB78" s="1740"/>
      <c r="TIC78" s="349"/>
      <c r="TID78" s="262"/>
      <c r="TIE78" s="262"/>
      <c r="TIF78" s="262"/>
      <c r="TIG78" s="350"/>
      <c r="TIH78" s="262"/>
      <c r="TII78" s="262"/>
      <c r="TIJ78" s="262"/>
      <c r="TIK78" s="262"/>
      <c r="TIL78" s="262"/>
      <c r="TIM78" s="262"/>
      <c r="TIN78" s="262"/>
      <c r="TIO78" s="262"/>
      <c r="TIP78" s="262"/>
      <c r="TIQ78" s="1740"/>
      <c r="TIR78" s="1740"/>
      <c r="TIS78" s="1740"/>
      <c r="TIT78" s="349"/>
      <c r="TIU78" s="262"/>
      <c r="TIV78" s="262"/>
      <c r="TIW78" s="262"/>
      <c r="TIX78" s="350"/>
      <c r="TIY78" s="262"/>
      <c r="TIZ78" s="262"/>
      <c r="TJA78" s="262"/>
      <c r="TJB78" s="262"/>
      <c r="TJC78" s="262"/>
      <c r="TJD78" s="262"/>
      <c r="TJE78" s="262"/>
      <c r="TJF78" s="262"/>
      <c r="TJG78" s="262"/>
      <c r="TJH78" s="1740"/>
      <c r="TJI78" s="1740"/>
      <c r="TJJ78" s="1740"/>
      <c r="TJK78" s="349"/>
      <c r="TJL78" s="262"/>
      <c r="TJM78" s="262"/>
      <c r="TJN78" s="262"/>
      <c r="TJO78" s="350"/>
      <c r="TJP78" s="262"/>
      <c r="TJQ78" s="262"/>
      <c r="TJR78" s="262"/>
      <c r="TJS78" s="262"/>
      <c r="TJT78" s="262"/>
      <c r="TJU78" s="262"/>
      <c r="TJV78" s="262"/>
      <c r="TJW78" s="262"/>
      <c r="TJX78" s="262"/>
      <c r="TJY78" s="1740"/>
      <c r="TJZ78" s="1740"/>
      <c r="TKA78" s="1740"/>
      <c r="TKB78" s="349"/>
      <c r="TKC78" s="262"/>
      <c r="TKD78" s="262"/>
      <c r="TKE78" s="262"/>
      <c r="TKF78" s="350"/>
      <c r="TKG78" s="262"/>
      <c r="TKH78" s="262"/>
      <c r="TKI78" s="262"/>
      <c r="TKJ78" s="262"/>
      <c r="TKK78" s="262"/>
      <c r="TKL78" s="262"/>
      <c r="TKM78" s="262"/>
      <c r="TKN78" s="262"/>
      <c r="TKO78" s="262"/>
      <c r="TKP78" s="1740"/>
      <c r="TKQ78" s="1740"/>
      <c r="TKR78" s="1740"/>
      <c r="TKS78" s="349"/>
      <c r="TKT78" s="262"/>
      <c r="TKU78" s="262"/>
      <c r="TKV78" s="262"/>
      <c r="TKW78" s="350"/>
      <c r="TKX78" s="262"/>
      <c r="TKY78" s="262"/>
      <c r="TKZ78" s="262"/>
      <c r="TLA78" s="262"/>
      <c r="TLB78" s="262"/>
      <c r="TLC78" s="262"/>
      <c r="TLD78" s="262"/>
      <c r="TLE78" s="262"/>
      <c r="TLF78" s="262"/>
      <c r="TLG78" s="1740"/>
      <c r="TLH78" s="1740"/>
      <c r="TLI78" s="1740"/>
      <c r="TLJ78" s="349"/>
      <c r="TLK78" s="262"/>
      <c r="TLL78" s="262"/>
      <c r="TLM78" s="262"/>
      <c r="TLN78" s="350"/>
      <c r="TLO78" s="262"/>
      <c r="TLP78" s="262"/>
      <c r="TLQ78" s="262"/>
      <c r="TLR78" s="262"/>
      <c r="TLS78" s="262"/>
      <c r="TLT78" s="262"/>
      <c r="TLU78" s="262"/>
      <c r="TLV78" s="262"/>
      <c r="TLW78" s="262"/>
      <c r="TLX78" s="1740"/>
      <c r="TLY78" s="1740"/>
      <c r="TLZ78" s="1740"/>
      <c r="TMA78" s="349"/>
      <c r="TMB78" s="262"/>
      <c r="TMC78" s="262"/>
      <c r="TMD78" s="262"/>
      <c r="TME78" s="350"/>
      <c r="TMF78" s="262"/>
      <c r="TMG78" s="262"/>
      <c r="TMH78" s="262"/>
      <c r="TMI78" s="262"/>
      <c r="TMJ78" s="262"/>
      <c r="TMK78" s="262"/>
      <c r="TML78" s="262"/>
      <c r="TMM78" s="262"/>
      <c r="TMN78" s="262"/>
      <c r="TMO78" s="1740"/>
      <c r="TMP78" s="1740"/>
      <c r="TMQ78" s="1740"/>
      <c r="TMR78" s="349"/>
      <c r="TMS78" s="262"/>
      <c r="TMT78" s="262"/>
      <c r="TMU78" s="262"/>
      <c r="TMV78" s="350"/>
      <c r="TMW78" s="262"/>
      <c r="TMX78" s="262"/>
      <c r="TMY78" s="262"/>
      <c r="TMZ78" s="262"/>
      <c r="TNA78" s="262"/>
      <c r="TNB78" s="262"/>
      <c r="TNC78" s="262"/>
      <c r="TND78" s="262"/>
      <c r="TNE78" s="262"/>
      <c r="TNF78" s="1740"/>
      <c r="TNG78" s="1740"/>
      <c r="TNH78" s="1740"/>
      <c r="TNI78" s="349"/>
      <c r="TNJ78" s="262"/>
      <c r="TNK78" s="262"/>
      <c r="TNL78" s="262"/>
      <c r="TNM78" s="350"/>
      <c r="TNN78" s="262"/>
      <c r="TNO78" s="262"/>
      <c r="TNP78" s="262"/>
      <c r="TNQ78" s="262"/>
      <c r="TNR78" s="262"/>
      <c r="TNS78" s="262"/>
      <c r="TNT78" s="262"/>
      <c r="TNU78" s="262"/>
      <c r="TNV78" s="262"/>
      <c r="TNW78" s="1740"/>
      <c r="TNX78" s="1740"/>
      <c r="TNY78" s="1740"/>
      <c r="TNZ78" s="349"/>
      <c r="TOA78" s="262"/>
      <c r="TOB78" s="262"/>
      <c r="TOC78" s="262"/>
      <c r="TOD78" s="350"/>
      <c r="TOE78" s="262"/>
      <c r="TOF78" s="262"/>
      <c r="TOG78" s="262"/>
      <c r="TOH78" s="262"/>
      <c r="TOI78" s="262"/>
      <c r="TOJ78" s="262"/>
      <c r="TOK78" s="262"/>
      <c r="TOL78" s="262"/>
      <c r="TOM78" s="262"/>
      <c r="TON78" s="1740"/>
      <c r="TOO78" s="1740"/>
      <c r="TOP78" s="1740"/>
      <c r="TOQ78" s="349"/>
      <c r="TOR78" s="262"/>
      <c r="TOS78" s="262"/>
      <c r="TOT78" s="262"/>
      <c r="TOU78" s="350"/>
      <c r="TOV78" s="262"/>
      <c r="TOW78" s="262"/>
      <c r="TOX78" s="262"/>
      <c r="TOY78" s="262"/>
      <c r="TOZ78" s="262"/>
      <c r="TPA78" s="262"/>
      <c r="TPB78" s="262"/>
      <c r="TPC78" s="262"/>
      <c r="TPD78" s="262"/>
      <c r="TPE78" s="1740"/>
      <c r="TPF78" s="1740"/>
      <c r="TPG78" s="1740"/>
      <c r="TPH78" s="349"/>
      <c r="TPI78" s="262"/>
      <c r="TPJ78" s="262"/>
      <c r="TPK78" s="262"/>
      <c r="TPL78" s="350"/>
      <c r="TPM78" s="262"/>
      <c r="TPN78" s="262"/>
      <c r="TPO78" s="262"/>
      <c r="TPP78" s="262"/>
      <c r="TPQ78" s="262"/>
      <c r="TPR78" s="262"/>
      <c r="TPS78" s="262"/>
      <c r="TPT78" s="262"/>
      <c r="TPU78" s="262"/>
      <c r="TPV78" s="1740"/>
      <c r="TPW78" s="1740"/>
      <c r="TPX78" s="1740"/>
      <c r="TPY78" s="349"/>
      <c r="TPZ78" s="262"/>
      <c r="TQA78" s="262"/>
      <c r="TQB78" s="262"/>
      <c r="TQC78" s="350"/>
      <c r="TQD78" s="262"/>
      <c r="TQE78" s="262"/>
      <c r="TQF78" s="262"/>
      <c r="TQG78" s="262"/>
      <c r="TQH78" s="262"/>
      <c r="TQI78" s="262"/>
      <c r="TQJ78" s="262"/>
      <c r="TQK78" s="262"/>
      <c r="TQL78" s="262"/>
      <c r="TQM78" s="1740"/>
      <c r="TQN78" s="1740"/>
      <c r="TQO78" s="1740"/>
      <c r="TQP78" s="349"/>
      <c r="TQQ78" s="262"/>
      <c r="TQR78" s="262"/>
      <c r="TQS78" s="262"/>
      <c r="TQT78" s="350"/>
      <c r="TQU78" s="262"/>
      <c r="TQV78" s="262"/>
      <c r="TQW78" s="262"/>
      <c r="TQX78" s="262"/>
      <c r="TQY78" s="262"/>
      <c r="TQZ78" s="262"/>
      <c r="TRA78" s="262"/>
      <c r="TRB78" s="262"/>
      <c r="TRC78" s="262"/>
      <c r="TRD78" s="1740"/>
      <c r="TRE78" s="1740"/>
      <c r="TRF78" s="1740"/>
      <c r="TRG78" s="349"/>
      <c r="TRH78" s="262"/>
      <c r="TRI78" s="262"/>
      <c r="TRJ78" s="262"/>
      <c r="TRK78" s="350"/>
      <c r="TRL78" s="262"/>
      <c r="TRM78" s="262"/>
      <c r="TRN78" s="262"/>
      <c r="TRO78" s="262"/>
      <c r="TRP78" s="262"/>
      <c r="TRQ78" s="262"/>
      <c r="TRR78" s="262"/>
      <c r="TRS78" s="262"/>
      <c r="TRT78" s="262"/>
      <c r="TRU78" s="1740"/>
      <c r="TRV78" s="1740"/>
      <c r="TRW78" s="1740"/>
      <c r="TRX78" s="349"/>
      <c r="TRY78" s="262"/>
      <c r="TRZ78" s="262"/>
      <c r="TSA78" s="262"/>
      <c r="TSB78" s="350"/>
      <c r="TSC78" s="262"/>
      <c r="TSD78" s="262"/>
      <c r="TSE78" s="262"/>
      <c r="TSF78" s="262"/>
      <c r="TSG78" s="262"/>
      <c r="TSH78" s="262"/>
      <c r="TSI78" s="262"/>
      <c r="TSJ78" s="262"/>
      <c r="TSK78" s="262"/>
      <c r="TSL78" s="1740"/>
      <c r="TSM78" s="1740"/>
      <c r="TSN78" s="1740"/>
      <c r="TSO78" s="349"/>
      <c r="TSP78" s="262"/>
      <c r="TSQ78" s="262"/>
      <c r="TSR78" s="262"/>
      <c r="TSS78" s="350"/>
      <c r="TST78" s="262"/>
      <c r="TSU78" s="262"/>
      <c r="TSV78" s="262"/>
      <c r="TSW78" s="262"/>
      <c r="TSX78" s="262"/>
      <c r="TSY78" s="262"/>
      <c r="TSZ78" s="262"/>
      <c r="TTA78" s="262"/>
      <c r="TTB78" s="262"/>
      <c r="TTC78" s="1740"/>
      <c r="TTD78" s="1740"/>
      <c r="TTE78" s="1740"/>
      <c r="TTF78" s="349"/>
      <c r="TTG78" s="262"/>
      <c r="TTH78" s="262"/>
      <c r="TTI78" s="262"/>
      <c r="TTJ78" s="350"/>
      <c r="TTK78" s="262"/>
      <c r="TTL78" s="262"/>
      <c r="TTM78" s="262"/>
      <c r="TTN78" s="262"/>
      <c r="TTO78" s="262"/>
      <c r="TTP78" s="262"/>
      <c r="TTQ78" s="262"/>
      <c r="TTR78" s="262"/>
      <c r="TTS78" s="262"/>
      <c r="TTT78" s="1740"/>
      <c r="TTU78" s="1740"/>
      <c r="TTV78" s="1740"/>
      <c r="TTW78" s="349"/>
      <c r="TTX78" s="262"/>
      <c r="TTY78" s="262"/>
      <c r="TTZ78" s="262"/>
      <c r="TUA78" s="350"/>
      <c r="TUB78" s="262"/>
      <c r="TUC78" s="262"/>
      <c r="TUD78" s="262"/>
      <c r="TUE78" s="262"/>
      <c r="TUF78" s="262"/>
      <c r="TUG78" s="262"/>
      <c r="TUH78" s="262"/>
      <c r="TUI78" s="262"/>
      <c r="TUJ78" s="262"/>
      <c r="TUK78" s="1740"/>
      <c r="TUL78" s="1740"/>
      <c r="TUM78" s="1740"/>
      <c r="TUN78" s="349"/>
      <c r="TUO78" s="262"/>
      <c r="TUP78" s="262"/>
      <c r="TUQ78" s="262"/>
      <c r="TUR78" s="350"/>
      <c r="TUS78" s="262"/>
      <c r="TUT78" s="262"/>
      <c r="TUU78" s="262"/>
      <c r="TUV78" s="262"/>
      <c r="TUW78" s="262"/>
      <c r="TUX78" s="262"/>
      <c r="TUY78" s="262"/>
      <c r="TUZ78" s="262"/>
      <c r="TVA78" s="262"/>
      <c r="TVB78" s="1740"/>
      <c r="TVC78" s="1740"/>
      <c r="TVD78" s="1740"/>
      <c r="TVE78" s="349"/>
      <c r="TVF78" s="262"/>
      <c r="TVG78" s="262"/>
      <c r="TVH78" s="262"/>
      <c r="TVI78" s="350"/>
      <c r="TVJ78" s="262"/>
      <c r="TVK78" s="262"/>
      <c r="TVL78" s="262"/>
      <c r="TVM78" s="262"/>
      <c r="TVN78" s="262"/>
      <c r="TVO78" s="262"/>
      <c r="TVP78" s="262"/>
      <c r="TVQ78" s="262"/>
      <c r="TVR78" s="262"/>
      <c r="TVS78" s="1740"/>
      <c r="TVT78" s="1740"/>
      <c r="TVU78" s="1740"/>
      <c r="TVV78" s="349"/>
      <c r="TVW78" s="262"/>
      <c r="TVX78" s="262"/>
      <c r="TVY78" s="262"/>
      <c r="TVZ78" s="350"/>
      <c r="TWA78" s="262"/>
      <c r="TWB78" s="262"/>
      <c r="TWC78" s="262"/>
      <c r="TWD78" s="262"/>
      <c r="TWE78" s="262"/>
      <c r="TWF78" s="262"/>
      <c r="TWG78" s="262"/>
      <c r="TWH78" s="262"/>
      <c r="TWI78" s="262"/>
      <c r="TWJ78" s="1740"/>
      <c r="TWK78" s="1740"/>
      <c r="TWL78" s="1740"/>
      <c r="TWM78" s="349"/>
      <c r="TWN78" s="262"/>
      <c r="TWO78" s="262"/>
      <c r="TWP78" s="262"/>
      <c r="TWQ78" s="350"/>
      <c r="TWR78" s="262"/>
      <c r="TWS78" s="262"/>
      <c r="TWT78" s="262"/>
      <c r="TWU78" s="262"/>
      <c r="TWV78" s="262"/>
      <c r="TWW78" s="262"/>
      <c r="TWX78" s="262"/>
      <c r="TWY78" s="262"/>
      <c r="TWZ78" s="262"/>
      <c r="TXA78" s="1740"/>
      <c r="TXB78" s="1740"/>
      <c r="TXC78" s="1740"/>
      <c r="TXD78" s="349"/>
      <c r="TXE78" s="262"/>
      <c r="TXF78" s="262"/>
      <c r="TXG78" s="262"/>
      <c r="TXH78" s="350"/>
      <c r="TXI78" s="262"/>
      <c r="TXJ78" s="262"/>
      <c r="TXK78" s="262"/>
      <c r="TXL78" s="262"/>
      <c r="TXM78" s="262"/>
      <c r="TXN78" s="262"/>
      <c r="TXO78" s="262"/>
      <c r="TXP78" s="262"/>
      <c r="TXQ78" s="262"/>
      <c r="TXR78" s="1740"/>
      <c r="TXS78" s="1740"/>
      <c r="TXT78" s="1740"/>
      <c r="TXU78" s="349"/>
      <c r="TXV78" s="262"/>
      <c r="TXW78" s="262"/>
      <c r="TXX78" s="262"/>
      <c r="TXY78" s="350"/>
      <c r="TXZ78" s="262"/>
      <c r="TYA78" s="262"/>
      <c r="TYB78" s="262"/>
      <c r="TYC78" s="262"/>
      <c r="TYD78" s="262"/>
      <c r="TYE78" s="262"/>
      <c r="TYF78" s="262"/>
      <c r="TYG78" s="262"/>
      <c r="TYH78" s="262"/>
      <c r="TYI78" s="1740"/>
      <c r="TYJ78" s="1740"/>
      <c r="TYK78" s="1740"/>
      <c r="TYL78" s="349"/>
      <c r="TYM78" s="262"/>
      <c r="TYN78" s="262"/>
      <c r="TYO78" s="262"/>
      <c r="TYP78" s="350"/>
      <c r="TYQ78" s="262"/>
      <c r="TYR78" s="262"/>
      <c r="TYS78" s="262"/>
      <c r="TYT78" s="262"/>
      <c r="TYU78" s="262"/>
      <c r="TYV78" s="262"/>
      <c r="TYW78" s="262"/>
      <c r="TYX78" s="262"/>
      <c r="TYY78" s="262"/>
      <c r="TYZ78" s="1740"/>
      <c r="TZA78" s="1740"/>
      <c r="TZB78" s="1740"/>
      <c r="TZC78" s="349"/>
      <c r="TZD78" s="262"/>
      <c r="TZE78" s="262"/>
      <c r="TZF78" s="262"/>
      <c r="TZG78" s="350"/>
      <c r="TZH78" s="262"/>
      <c r="TZI78" s="262"/>
      <c r="TZJ78" s="262"/>
      <c r="TZK78" s="262"/>
      <c r="TZL78" s="262"/>
      <c r="TZM78" s="262"/>
      <c r="TZN78" s="262"/>
      <c r="TZO78" s="262"/>
      <c r="TZP78" s="262"/>
      <c r="TZQ78" s="1740"/>
      <c r="TZR78" s="1740"/>
      <c r="TZS78" s="1740"/>
      <c r="TZT78" s="349"/>
      <c r="TZU78" s="262"/>
      <c r="TZV78" s="262"/>
      <c r="TZW78" s="262"/>
      <c r="TZX78" s="350"/>
      <c r="TZY78" s="262"/>
      <c r="TZZ78" s="262"/>
      <c r="UAA78" s="262"/>
      <c r="UAB78" s="262"/>
      <c r="UAC78" s="262"/>
      <c r="UAD78" s="262"/>
      <c r="UAE78" s="262"/>
      <c r="UAF78" s="262"/>
      <c r="UAG78" s="262"/>
      <c r="UAH78" s="1740"/>
      <c r="UAI78" s="1740"/>
      <c r="UAJ78" s="1740"/>
      <c r="UAK78" s="349"/>
      <c r="UAL78" s="262"/>
      <c r="UAM78" s="262"/>
      <c r="UAN78" s="262"/>
      <c r="UAO78" s="350"/>
      <c r="UAP78" s="262"/>
      <c r="UAQ78" s="262"/>
      <c r="UAR78" s="262"/>
      <c r="UAS78" s="262"/>
      <c r="UAT78" s="262"/>
      <c r="UAU78" s="262"/>
      <c r="UAV78" s="262"/>
      <c r="UAW78" s="262"/>
      <c r="UAX78" s="262"/>
      <c r="UAY78" s="1740"/>
      <c r="UAZ78" s="1740"/>
      <c r="UBA78" s="1740"/>
      <c r="UBB78" s="349"/>
      <c r="UBC78" s="262"/>
      <c r="UBD78" s="262"/>
      <c r="UBE78" s="262"/>
      <c r="UBF78" s="350"/>
      <c r="UBG78" s="262"/>
      <c r="UBH78" s="262"/>
      <c r="UBI78" s="262"/>
      <c r="UBJ78" s="262"/>
      <c r="UBK78" s="262"/>
      <c r="UBL78" s="262"/>
      <c r="UBM78" s="262"/>
      <c r="UBN78" s="262"/>
      <c r="UBO78" s="262"/>
      <c r="UBP78" s="1740"/>
      <c r="UBQ78" s="1740"/>
      <c r="UBR78" s="1740"/>
      <c r="UBS78" s="349"/>
      <c r="UBT78" s="262"/>
      <c r="UBU78" s="262"/>
      <c r="UBV78" s="262"/>
      <c r="UBW78" s="350"/>
      <c r="UBX78" s="262"/>
      <c r="UBY78" s="262"/>
      <c r="UBZ78" s="262"/>
      <c r="UCA78" s="262"/>
      <c r="UCB78" s="262"/>
      <c r="UCC78" s="262"/>
      <c r="UCD78" s="262"/>
      <c r="UCE78" s="262"/>
      <c r="UCF78" s="262"/>
      <c r="UCG78" s="1740"/>
      <c r="UCH78" s="1740"/>
      <c r="UCI78" s="1740"/>
      <c r="UCJ78" s="349"/>
      <c r="UCK78" s="262"/>
      <c r="UCL78" s="262"/>
      <c r="UCM78" s="262"/>
      <c r="UCN78" s="350"/>
      <c r="UCO78" s="262"/>
      <c r="UCP78" s="262"/>
      <c r="UCQ78" s="262"/>
      <c r="UCR78" s="262"/>
      <c r="UCS78" s="262"/>
      <c r="UCT78" s="262"/>
      <c r="UCU78" s="262"/>
      <c r="UCV78" s="262"/>
      <c r="UCW78" s="262"/>
      <c r="UCX78" s="1740"/>
      <c r="UCY78" s="1740"/>
      <c r="UCZ78" s="1740"/>
      <c r="UDA78" s="349"/>
      <c r="UDB78" s="262"/>
      <c r="UDC78" s="262"/>
      <c r="UDD78" s="262"/>
      <c r="UDE78" s="350"/>
      <c r="UDF78" s="262"/>
      <c r="UDG78" s="262"/>
      <c r="UDH78" s="262"/>
      <c r="UDI78" s="262"/>
      <c r="UDJ78" s="262"/>
      <c r="UDK78" s="262"/>
      <c r="UDL78" s="262"/>
      <c r="UDM78" s="262"/>
      <c r="UDN78" s="262"/>
      <c r="UDO78" s="1740"/>
      <c r="UDP78" s="1740"/>
      <c r="UDQ78" s="1740"/>
      <c r="UDR78" s="349"/>
      <c r="UDS78" s="262"/>
      <c r="UDT78" s="262"/>
      <c r="UDU78" s="262"/>
      <c r="UDV78" s="350"/>
      <c r="UDW78" s="262"/>
      <c r="UDX78" s="262"/>
      <c r="UDY78" s="262"/>
      <c r="UDZ78" s="262"/>
      <c r="UEA78" s="262"/>
      <c r="UEB78" s="262"/>
      <c r="UEC78" s="262"/>
      <c r="UED78" s="262"/>
      <c r="UEE78" s="262"/>
      <c r="UEF78" s="1740"/>
      <c r="UEG78" s="1740"/>
      <c r="UEH78" s="1740"/>
      <c r="UEI78" s="349"/>
      <c r="UEJ78" s="262"/>
      <c r="UEK78" s="262"/>
      <c r="UEL78" s="262"/>
      <c r="UEM78" s="350"/>
      <c r="UEN78" s="262"/>
      <c r="UEO78" s="262"/>
      <c r="UEP78" s="262"/>
      <c r="UEQ78" s="262"/>
      <c r="UER78" s="262"/>
      <c r="UES78" s="262"/>
      <c r="UET78" s="262"/>
      <c r="UEU78" s="262"/>
      <c r="UEV78" s="262"/>
      <c r="UEW78" s="1740"/>
      <c r="UEX78" s="1740"/>
      <c r="UEY78" s="1740"/>
      <c r="UEZ78" s="349"/>
      <c r="UFA78" s="262"/>
      <c r="UFB78" s="262"/>
      <c r="UFC78" s="262"/>
      <c r="UFD78" s="350"/>
      <c r="UFE78" s="262"/>
      <c r="UFF78" s="262"/>
      <c r="UFG78" s="262"/>
      <c r="UFH78" s="262"/>
      <c r="UFI78" s="262"/>
      <c r="UFJ78" s="262"/>
      <c r="UFK78" s="262"/>
      <c r="UFL78" s="262"/>
      <c r="UFM78" s="262"/>
      <c r="UFN78" s="1740"/>
      <c r="UFO78" s="1740"/>
      <c r="UFP78" s="1740"/>
      <c r="UFQ78" s="349"/>
      <c r="UFR78" s="262"/>
      <c r="UFS78" s="262"/>
      <c r="UFT78" s="262"/>
      <c r="UFU78" s="350"/>
      <c r="UFV78" s="262"/>
      <c r="UFW78" s="262"/>
      <c r="UFX78" s="262"/>
      <c r="UFY78" s="262"/>
      <c r="UFZ78" s="262"/>
      <c r="UGA78" s="262"/>
      <c r="UGB78" s="262"/>
      <c r="UGC78" s="262"/>
      <c r="UGD78" s="262"/>
      <c r="UGE78" s="1740"/>
      <c r="UGF78" s="1740"/>
      <c r="UGG78" s="1740"/>
      <c r="UGH78" s="349"/>
      <c r="UGI78" s="262"/>
      <c r="UGJ78" s="262"/>
      <c r="UGK78" s="262"/>
      <c r="UGL78" s="350"/>
      <c r="UGM78" s="262"/>
      <c r="UGN78" s="262"/>
      <c r="UGO78" s="262"/>
      <c r="UGP78" s="262"/>
      <c r="UGQ78" s="262"/>
      <c r="UGR78" s="262"/>
      <c r="UGS78" s="262"/>
      <c r="UGT78" s="262"/>
      <c r="UGU78" s="262"/>
      <c r="UGV78" s="1740"/>
      <c r="UGW78" s="1740"/>
      <c r="UGX78" s="1740"/>
      <c r="UGY78" s="349"/>
      <c r="UGZ78" s="262"/>
      <c r="UHA78" s="262"/>
      <c r="UHB78" s="262"/>
      <c r="UHC78" s="350"/>
      <c r="UHD78" s="262"/>
      <c r="UHE78" s="262"/>
      <c r="UHF78" s="262"/>
      <c r="UHG78" s="262"/>
      <c r="UHH78" s="262"/>
      <c r="UHI78" s="262"/>
      <c r="UHJ78" s="262"/>
      <c r="UHK78" s="262"/>
      <c r="UHL78" s="262"/>
      <c r="UHM78" s="1740"/>
      <c r="UHN78" s="1740"/>
      <c r="UHO78" s="1740"/>
      <c r="UHP78" s="349"/>
      <c r="UHQ78" s="262"/>
      <c r="UHR78" s="262"/>
      <c r="UHS78" s="262"/>
      <c r="UHT78" s="350"/>
      <c r="UHU78" s="262"/>
      <c r="UHV78" s="262"/>
      <c r="UHW78" s="262"/>
      <c r="UHX78" s="262"/>
      <c r="UHY78" s="262"/>
      <c r="UHZ78" s="262"/>
      <c r="UIA78" s="262"/>
      <c r="UIB78" s="262"/>
      <c r="UIC78" s="262"/>
      <c r="UID78" s="1740"/>
      <c r="UIE78" s="1740"/>
      <c r="UIF78" s="1740"/>
      <c r="UIG78" s="349"/>
      <c r="UIH78" s="262"/>
      <c r="UII78" s="262"/>
      <c r="UIJ78" s="262"/>
      <c r="UIK78" s="350"/>
      <c r="UIL78" s="262"/>
      <c r="UIM78" s="262"/>
      <c r="UIN78" s="262"/>
      <c r="UIO78" s="262"/>
      <c r="UIP78" s="262"/>
      <c r="UIQ78" s="262"/>
      <c r="UIR78" s="262"/>
      <c r="UIS78" s="262"/>
      <c r="UIT78" s="262"/>
      <c r="UIU78" s="1740"/>
      <c r="UIV78" s="1740"/>
      <c r="UIW78" s="1740"/>
      <c r="UIX78" s="349"/>
      <c r="UIY78" s="262"/>
      <c r="UIZ78" s="262"/>
      <c r="UJA78" s="262"/>
      <c r="UJB78" s="350"/>
      <c r="UJC78" s="262"/>
      <c r="UJD78" s="262"/>
      <c r="UJE78" s="262"/>
      <c r="UJF78" s="262"/>
      <c r="UJG78" s="262"/>
      <c r="UJH78" s="262"/>
      <c r="UJI78" s="262"/>
      <c r="UJJ78" s="262"/>
      <c r="UJK78" s="262"/>
      <c r="UJL78" s="1740"/>
      <c r="UJM78" s="1740"/>
      <c r="UJN78" s="1740"/>
      <c r="UJO78" s="349"/>
      <c r="UJP78" s="262"/>
      <c r="UJQ78" s="262"/>
      <c r="UJR78" s="262"/>
      <c r="UJS78" s="350"/>
      <c r="UJT78" s="262"/>
      <c r="UJU78" s="262"/>
      <c r="UJV78" s="262"/>
      <c r="UJW78" s="262"/>
      <c r="UJX78" s="262"/>
      <c r="UJY78" s="262"/>
      <c r="UJZ78" s="262"/>
      <c r="UKA78" s="262"/>
      <c r="UKB78" s="262"/>
      <c r="UKC78" s="1740"/>
      <c r="UKD78" s="1740"/>
      <c r="UKE78" s="1740"/>
      <c r="UKF78" s="349"/>
      <c r="UKG78" s="262"/>
      <c r="UKH78" s="262"/>
      <c r="UKI78" s="262"/>
      <c r="UKJ78" s="350"/>
      <c r="UKK78" s="262"/>
      <c r="UKL78" s="262"/>
      <c r="UKM78" s="262"/>
      <c r="UKN78" s="262"/>
      <c r="UKO78" s="262"/>
      <c r="UKP78" s="262"/>
      <c r="UKQ78" s="262"/>
      <c r="UKR78" s="262"/>
      <c r="UKS78" s="262"/>
      <c r="UKT78" s="1740"/>
      <c r="UKU78" s="1740"/>
      <c r="UKV78" s="1740"/>
      <c r="UKW78" s="349"/>
      <c r="UKX78" s="262"/>
      <c r="UKY78" s="262"/>
      <c r="UKZ78" s="262"/>
      <c r="ULA78" s="350"/>
      <c r="ULB78" s="262"/>
      <c r="ULC78" s="262"/>
      <c r="ULD78" s="262"/>
      <c r="ULE78" s="262"/>
      <c r="ULF78" s="262"/>
      <c r="ULG78" s="262"/>
      <c r="ULH78" s="262"/>
      <c r="ULI78" s="262"/>
      <c r="ULJ78" s="262"/>
      <c r="ULK78" s="1740"/>
      <c r="ULL78" s="1740"/>
      <c r="ULM78" s="1740"/>
      <c r="ULN78" s="349"/>
      <c r="ULO78" s="262"/>
      <c r="ULP78" s="262"/>
      <c r="ULQ78" s="262"/>
      <c r="ULR78" s="350"/>
      <c r="ULS78" s="262"/>
      <c r="ULT78" s="262"/>
      <c r="ULU78" s="262"/>
      <c r="ULV78" s="262"/>
      <c r="ULW78" s="262"/>
      <c r="ULX78" s="262"/>
      <c r="ULY78" s="262"/>
      <c r="ULZ78" s="262"/>
      <c r="UMA78" s="262"/>
      <c r="UMB78" s="1740"/>
      <c r="UMC78" s="1740"/>
      <c r="UMD78" s="1740"/>
      <c r="UME78" s="349"/>
      <c r="UMF78" s="262"/>
      <c r="UMG78" s="262"/>
      <c r="UMH78" s="262"/>
      <c r="UMI78" s="350"/>
      <c r="UMJ78" s="262"/>
      <c r="UMK78" s="262"/>
      <c r="UML78" s="262"/>
      <c r="UMM78" s="262"/>
      <c r="UMN78" s="262"/>
      <c r="UMO78" s="262"/>
      <c r="UMP78" s="262"/>
      <c r="UMQ78" s="262"/>
      <c r="UMR78" s="262"/>
      <c r="UMS78" s="1740"/>
      <c r="UMT78" s="1740"/>
      <c r="UMU78" s="1740"/>
      <c r="UMV78" s="349"/>
      <c r="UMW78" s="262"/>
      <c r="UMX78" s="262"/>
      <c r="UMY78" s="262"/>
      <c r="UMZ78" s="350"/>
      <c r="UNA78" s="262"/>
      <c r="UNB78" s="262"/>
      <c r="UNC78" s="262"/>
      <c r="UND78" s="262"/>
      <c r="UNE78" s="262"/>
      <c r="UNF78" s="262"/>
      <c r="UNG78" s="262"/>
      <c r="UNH78" s="262"/>
      <c r="UNI78" s="262"/>
      <c r="UNJ78" s="1740"/>
      <c r="UNK78" s="1740"/>
      <c r="UNL78" s="1740"/>
      <c r="UNM78" s="349"/>
      <c r="UNN78" s="262"/>
      <c r="UNO78" s="262"/>
      <c r="UNP78" s="262"/>
      <c r="UNQ78" s="350"/>
      <c r="UNR78" s="262"/>
      <c r="UNS78" s="262"/>
      <c r="UNT78" s="262"/>
      <c r="UNU78" s="262"/>
      <c r="UNV78" s="262"/>
      <c r="UNW78" s="262"/>
      <c r="UNX78" s="262"/>
      <c r="UNY78" s="262"/>
      <c r="UNZ78" s="262"/>
      <c r="UOA78" s="1740"/>
      <c r="UOB78" s="1740"/>
      <c r="UOC78" s="1740"/>
      <c r="UOD78" s="349"/>
      <c r="UOE78" s="262"/>
      <c r="UOF78" s="262"/>
      <c r="UOG78" s="262"/>
      <c r="UOH78" s="350"/>
      <c r="UOI78" s="262"/>
      <c r="UOJ78" s="262"/>
      <c r="UOK78" s="262"/>
      <c r="UOL78" s="262"/>
      <c r="UOM78" s="262"/>
      <c r="UON78" s="262"/>
      <c r="UOO78" s="262"/>
      <c r="UOP78" s="262"/>
      <c r="UOQ78" s="262"/>
      <c r="UOR78" s="1740"/>
      <c r="UOS78" s="1740"/>
      <c r="UOT78" s="1740"/>
      <c r="UOU78" s="349"/>
      <c r="UOV78" s="262"/>
      <c r="UOW78" s="262"/>
      <c r="UOX78" s="262"/>
      <c r="UOY78" s="350"/>
      <c r="UOZ78" s="262"/>
      <c r="UPA78" s="262"/>
      <c r="UPB78" s="262"/>
      <c r="UPC78" s="262"/>
      <c r="UPD78" s="262"/>
      <c r="UPE78" s="262"/>
      <c r="UPF78" s="262"/>
      <c r="UPG78" s="262"/>
      <c r="UPH78" s="262"/>
      <c r="UPI78" s="1740"/>
      <c r="UPJ78" s="1740"/>
      <c r="UPK78" s="1740"/>
      <c r="UPL78" s="349"/>
      <c r="UPM78" s="262"/>
      <c r="UPN78" s="262"/>
      <c r="UPO78" s="262"/>
      <c r="UPP78" s="350"/>
      <c r="UPQ78" s="262"/>
      <c r="UPR78" s="262"/>
      <c r="UPS78" s="262"/>
      <c r="UPT78" s="262"/>
      <c r="UPU78" s="262"/>
      <c r="UPV78" s="262"/>
      <c r="UPW78" s="262"/>
      <c r="UPX78" s="262"/>
      <c r="UPY78" s="262"/>
      <c r="UPZ78" s="1740"/>
      <c r="UQA78" s="1740"/>
      <c r="UQB78" s="1740"/>
      <c r="UQC78" s="349"/>
      <c r="UQD78" s="262"/>
      <c r="UQE78" s="262"/>
      <c r="UQF78" s="262"/>
      <c r="UQG78" s="350"/>
      <c r="UQH78" s="262"/>
      <c r="UQI78" s="262"/>
      <c r="UQJ78" s="262"/>
      <c r="UQK78" s="262"/>
      <c r="UQL78" s="262"/>
      <c r="UQM78" s="262"/>
      <c r="UQN78" s="262"/>
      <c r="UQO78" s="262"/>
      <c r="UQP78" s="262"/>
      <c r="UQQ78" s="1740"/>
      <c r="UQR78" s="1740"/>
      <c r="UQS78" s="1740"/>
      <c r="UQT78" s="349"/>
      <c r="UQU78" s="262"/>
      <c r="UQV78" s="262"/>
      <c r="UQW78" s="262"/>
      <c r="UQX78" s="350"/>
      <c r="UQY78" s="262"/>
      <c r="UQZ78" s="262"/>
      <c r="URA78" s="262"/>
      <c r="URB78" s="262"/>
      <c r="URC78" s="262"/>
      <c r="URD78" s="262"/>
      <c r="URE78" s="262"/>
      <c r="URF78" s="262"/>
      <c r="URG78" s="262"/>
      <c r="URH78" s="1740"/>
      <c r="URI78" s="1740"/>
      <c r="URJ78" s="1740"/>
      <c r="URK78" s="349"/>
      <c r="URL78" s="262"/>
      <c r="URM78" s="262"/>
      <c r="URN78" s="262"/>
      <c r="URO78" s="350"/>
      <c r="URP78" s="262"/>
      <c r="URQ78" s="262"/>
      <c r="URR78" s="262"/>
      <c r="URS78" s="262"/>
      <c r="URT78" s="262"/>
      <c r="URU78" s="262"/>
      <c r="URV78" s="262"/>
      <c r="URW78" s="262"/>
      <c r="URX78" s="262"/>
      <c r="URY78" s="1740"/>
      <c r="URZ78" s="1740"/>
      <c r="USA78" s="1740"/>
      <c r="USB78" s="349"/>
      <c r="USC78" s="262"/>
      <c r="USD78" s="262"/>
      <c r="USE78" s="262"/>
      <c r="USF78" s="350"/>
      <c r="USG78" s="262"/>
      <c r="USH78" s="262"/>
      <c r="USI78" s="262"/>
      <c r="USJ78" s="262"/>
      <c r="USK78" s="262"/>
      <c r="USL78" s="262"/>
      <c r="USM78" s="262"/>
      <c r="USN78" s="262"/>
      <c r="USO78" s="262"/>
      <c r="USP78" s="1740"/>
      <c r="USQ78" s="1740"/>
      <c r="USR78" s="1740"/>
      <c r="USS78" s="349"/>
      <c r="UST78" s="262"/>
      <c r="USU78" s="262"/>
      <c r="USV78" s="262"/>
      <c r="USW78" s="350"/>
      <c r="USX78" s="262"/>
      <c r="USY78" s="262"/>
      <c r="USZ78" s="262"/>
      <c r="UTA78" s="262"/>
      <c r="UTB78" s="262"/>
      <c r="UTC78" s="262"/>
      <c r="UTD78" s="262"/>
      <c r="UTE78" s="262"/>
      <c r="UTF78" s="262"/>
      <c r="UTG78" s="1740"/>
      <c r="UTH78" s="1740"/>
      <c r="UTI78" s="1740"/>
      <c r="UTJ78" s="349"/>
      <c r="UTK78" s="262"/>
      <c r="UTL78" s="262"/>
      <c r="UTM78" s="262"/>
      <c r="UTN78" s="350"/>
      <c r="UTO78" s="262"/>
      <c r="UTP78" s="262"/>
      <c r="UTQ78" s="262"/>
      <c r="UTR78" s="262"/>
      <c r="UTS78" s="262"/>
      <c r="UTT78" s="262"/>
      <c r="UTU78" s="262"/>
      <c r="UTV78" s="262"/>
      <c r="UTW78" s="262"/>
      <c r="UTX78" s="1740"/>
      <c r="UTY78" s="1740"/>
      <c r="UTZ78" s="1740"/>
      <c r="UUA78" s="349"/>
      <c r="UUB78" s="262"/>
      <c r="UUC78" s="262"/>
      <c r="UUD78" s="262"/>
      <c r="UUE78" s="350"/>
      <c r="UUF78" s="262"/>
      <c r="UUG78" s="262"/>
      <c r="UUH78" s="262"/>
      <c r="UUI78" s="262"/>
      <c r="UUJ78" s="262"/>
      <c r="UUK78" s="262"/>
      <c r="UUL78" s="262"/>
      <c r="UUM78" s="262"/>
      <c r="UUN78" s="262"/>
      <c r="UUO78" s="1740"/>
      <c r="UUP78" s="1740"/>
      <c r="UUQ78" s="1740"/>
      <c r="UUR78" s="349"/>
      <c r="UUS78" s="262"/>
      <c r="UUT78" s="262"/>
      <c r="UUU78" s="262"/>
      <c r="UUV78" s="350"/>
      <c r="UUW78" s="262"/>
      <c r="UUX78" s="262"/>
      <c r="UUY78" s="262"/>
      <c r="UUZ78" s="262"/>
      <c r="UVA78" s="262"/>
      <c r="UVB78" s="262"/>
      <c r="UVC78" s="262"/>
      <c r="UVD78" s="262"/>
      <c r="UVE78" s="262"/>
      <c r="UVF78" s="1740"/>
      <c r="UVG78" s="1740"/>
      <c r="UVH78" s="1740"/>
      <c r="UVI78" s="349"/>
      <c r="UVJ78" s="262"/>
      <c r="UVK78" s="262"/>
      <c r="UVL78" s="262"/>
      <c r="UVM78" s="350"/>
      <c r="UVN78" s="262"/>
      <c r="UVO78" s="262"/>
      <c r="UVP78" s="262"/>
      <c r="UVQ78" s="262"/>
      <c r="UVR78" s="262"/>
      <c r="UVS78" s="262"/>
      <c r="UVT78" s="262"/>
      <c r="UVU78" s="262"/>
      <c r="UVV78" s="262"/>
      <c r="UVW78" s="1740"/>
      <c r="UVX78" s="1740"/>
      <c r="UVY78" s="1740"/>
      <c r="UVZ78" s="349"/>
      <c r="UWA78" s="262"/>
      <c r="UWB78" s="262"/>
      <c r="UWC78" s="262"/>
      <c r="UWD78" s="350"/>
      <c r="UWE78" s="262"/>
      <c r="UWF78" s="262"/>
      <c r="UWG78" s="262"/>
      <c r="UWH78" s="262"/>
      <c r="UWI78" s="262"/>
      <c r="UWJ78" s="262"/>
      <c r="UWK78" s="262"/>
      <c r="UWL78" s="262"/>
      <c r="UWM78" s="262"/>
      <c r="UWN78" s="1740"/>
      <c r="UWO78" s="1740"/>
      <c r="UWP78" s="1740"/>
      <c r="UWQ78" s="349"/>
      <c r="UWR78" s="262"/>
      <c r="UWS78" s="262"/>
      <c r="UWT78" s="262"/>
      <c r="UWU78" s="350"/>
      <c r="UWV78" s="262"/>
      <c r="UWW78" s="262"/>
      <c r="UWX78" s="262"/>
      <c r="UWY78" s="262"/>
      <c r="UWZ78" s="262"/>
      <c r="UXA78" s="262"/>
      <c r="UXB78" s="262"/>
      <c r="UXC78" s="262"/>
      <c r="UXD78" s="262"/>
      <c r="UXE78" s="1740"/>
      <c r="UXF78" s="1740"/>
      <c r="UXG78" s="1740"/>
      <c r="UXH78" s="349"/>
      <c r="UXI78" s="262"/>
      <c r="UXJ78" s="262"/>
      <c r="UXK78" s="262"/>
      <c r="UXL78" s="350"/>
      <c r="UXM78" s="262"/>
      <c r="UXN78" s="262"/>
      <c r="UXO78" s="262"/>
      <c r="UXP78" s="262"/>
      <c r="UXQ78" s="262"/>
      <c r="UXR78" s="262"/>
      <c r="UXS78" s="262"/>
      <c r="UXT78" s="262"/>
      <c r="UXU78" s="262"/>
      <c r="UXV78" s="1740"/>
      <c r="UXW78" s="1740"/>
      <c r="UXX78" s="1740"/>
      <c r="UXY78" s="349"/>
      <c r="UXZ78" s="262"/>
      <c r="UYA78" s="262"/>
      <c r="UYB78" s="262"/>
      <c r="UYC78" s="350"/>
      <c r="UYD78" s="262"/>
      <c r="UYE78" s="262"/>
      <c r="UYF78" s="262"/>
      <c r="UYG78" s="262"/>
      <c r="UYH78" s="262"/>
      <c r="UYI78" s="262"/>
      <c r="UYJ78" s="262"/>
      <c r="UYK78" s="262"/>
      <c r="UYL78" s="262"/>
      <c r="UYM78" s="1740"/>
      <c r="UYN78" s="1740"/>
      <c r="UYO78" s="1740"/>
      <c r="UYP78" s="349"/>
      <c r="UYQ78" s="262"/>
      <c r="UYR78" s="262"/>
      <c r="UYS78" s="262"/>
      <c r="UYT78" s="350"/>
      <c r="UYU78" s="262"/>
      <c r="UYV78" s="262"/>
      <c r="UYW78" s="262"/>
      <c r="UYX78" s="262"/>
      <c r="UYY78" s="262"/>
      <c r="UYZ78" s="262"/>
      <c r="UZA78" s="262"/>
      <c r="UZB78" s="262"/>
      <c r="UZC78" s="262"/>
      <c r="UZD78" s="1740"/>
      <c r="UZE78" s="1740"/>
      <c r="UZF78" s="1740"/>
      <c r="UZG78" s="349"/>
      <c r="UZH78" s="262"/>
      <c r="UZI78" s="262"/>
      <c r="UZJ78" s="262"/>
      <c r="UZK78" s="350"/>
      <c r="UZL78" s="262"/>
      <c r="UZM78" s="262"/>
      <c r="UZN78" s="262"/>
      <c r="UZO78" s="262"/>
      <c r="UZP78" s="262"/>
      <c r="UZQ78" s="262"/>
      <c r="UZR78" s="262"/>
      <c r="UZS78" s="262"/>
      <c r="UZT78" s="262"/>
      <c r="UZU78" s="1740"/>
      <c r="UZV78" s="1740"/>
      <c r="UZW78" s="1740"/>
      <c r="UZX78" s="349"/>
      <c r="UZY78" s="262"/>
      <c r="UZZ78" s="262"/>
      <c r="VAA78" s="262"/>
      <c r="VAB78" s="350"/>
      <c r="VAC78" s="262"/>
      <c r="VAD78" s="262"/>
      <c r="VAE78" s="262"/>
      <c r="VAF78" s="262"/>
      <c r="VAG78" s="262"/>
      <c r="VAH78" s="262"/>
      <c r="VAI78" s="262"/>
      <c r="VAJ78" s="262"/>
      <c r="VAK78" s="262"/>
      <c r="VAL78" s="1740"/>
      <c r="VAM78" s="1740"/>
      <c r="VAN78" s="1740"/>
      <c r="VAO78" s="349"/>
      <c r="VAP78" s="262"/>
      <c r="VAQ78" s="262"/>
      <c r="VAR78" s="262"/>
      <c r="VAS78" s="350"/>
      <c r="VAT78" s="262"/>
      <c r="VAU78" s="262"/>
      <c r="VAV78" s="262"/>
      <c r="VAW78" s="262"/>
      <c r="VAX78" s="262"/>
      <c r="VAY78" s="262"/>
      <c r="VAZ78" s="262"/>
      <c r="VBA78" s="262"/>
      <c r="VBB78" s="262"/>
      <c r="VBC78" s="1740"/>
      <c r="VBD78" s="1740"/>
      <c r="VBE78" s="1740"/>
      <c r="VBF78" s="349"/>
      <c r="VBG78" s="262"/>
      <c r="VBH78" s="262"/>
      <c r="VBI78" s="262"/>
      <c r="VBJ78" s="350"/>
      <c r="VBK78" s="262"/>
      <c r="VBL78" s="262"/>
      <c r="VBM78" s="262"/>
      <c r="VBN78" s="262"/>
      <c r="VBO78" s="262"/>
      <c r="VBP78" s="262"/>
      <c r="VBQ78" s="262"/>
      <c r="VBR78" s="262"/>
      <c r="VBS78" s="262"/>
      <c r="VBT78" s="1740"/>
      <c r="VBU78" s="1740"/>
      <c r="VBV78" s="1740"/>
      <c r="VBW78" s="349"/>
      <c r="VBX78" s="262"/>
      <c r="VBY78" s="262"/>
      <c r="VBZ78" s="262"/>
      <c r="VCA78" s="350"/>
      <c r="VCB78" s="262"/>
      <c r="VCC78" s="262"/>
      <c r="VCD78" s="262"/>
      <c r="VCE78" s="262"/>
      <c r="VCF78" s="262"/>
      <c r="VCG78" s="262"/>
      <c r="VCH78" s="262"/>
      <c r="VCI78" s="262"/>
      <c r="VCJ78" s="262"/>
      <c r="VCK78" s="1740"/>
      <c r="VCL78" s="1740"/>
      <c r="VCM78" s="1740"/>
      <c r="VCN78" s="349"/>
      <c r="VCO78" s="262"/>
      <c r="VCP78" s="262"/>
      <c r="VCQ78" s="262"/>
      <c r="VCR78" s="350"/>
      <c r="VCS78" s="262"/>
      <c r="VCT78" s="262"/>
      <c r="VCU78" s="262"/>
      <c r="VCV78" s="262"/>
      <c r="VCW78" s="262"/>
      <c r="VCX78" s="262"/>
      <c r="VCY78" s="262"/>
      <c r="VCZ78" s="262"/>
      <c r="VDA78" s="262"/>
      <c r="VDB78" s="1740"/>
      <c r="VDC78" s="1740"/>
      <c r="VDD78" s="1740"/>
      <c r="VDE78" s="349"/>
      <c r="VDF78" s="262"/>
      <c r="VDG78" s="262"/>
      <c r="VDH78" s="262"/>
      <c r="VDI78" s="350"/>
      <c r="VDJ78" s="262"/>
      <c r="VDK78" s="262"/>
      <c r="VDL78" s="262"/>
      <c r="VDM78" s="262"/>
      <c r="VDN78" s="262"/>
      <c r="VDO78" s="262"/>
      <c r="VDP78" s="262"/>
      <c r="VDQ78" s="262"/>
      <c r="VDR78" s="262"/>
      <c r="VDS78" s="1740"/>
      <c r="VDT78" s="1740"/>
      <c r="VDU78" s="1740"/>
      <c r="VDV78" s="349"/>
      <c r="VDW78" s="262"/>
      <c r="VDX78" s="262"/>
      <c r="VDY78" s="262"/>
      <c r="VDZ78" s="350"/>
      <c r="VEA78" s="262"/>
      <c r="VEB78" s="262"/>
      <c r="VEC78" s="262"/>
      <c r="VED78" s="262"/>
      <c r="VEE78" s="262"/>
      <c r="VEF78" s="262"/>
      <c r="VEG78" s="262"/>
      <c r="VEH78" s="262"/>
      <c r="VEI78" s="262"/>
      <c r="VEJ78" s="1740"/>
      <c r="VEK78" s="1740"/>
      <c r="VEL78" s="1740"/>
      <c r="VEM78" s="349"/>
      <c r="VEN78" s="262"/>
      <c r="VEO78" s="262"/>
      <c r="VEP78" s="262"/>
      <c r="VEQ78" s="350"/>
      <c r="VER78" s="262"/>
      <c r="VES78" s="262"/>
      <c r="VET78" s="262"/>
      <c r="VEU78" s="262"/>
      <c r="VEV78" s="262"/>
      <c r="VEW78" s="262"/>
      <c r="VEX78" s="262"/>
      <c r="VEY78" s="262"/>
      <c r="VEZ78" s="262"/>
      <c r="VFA78" s="1740"/>
      <c r="VFB78" s="1740"/>
      <c r="VFC78" s="1740"/>
      <c r="VFD78" s="349"/>
      <c r="VFE78" s="262"/>
      <c r="VFF78" s="262"/>
      <c r="VFG78" s="262"/>
      <c r="VFH78" s="350"/>
      <c r="VFI78" s="262"/>
      <c r="VFJ78" s="262"/>
      <c r="VFK78" s="262"/>
      <c r="VFL78" s="262"/>
      <c r="VFM78" s="262"/>
      <c r="VFN78" s="262"/>
      <c r="VFO78" s="262"/>
      <c r="VFP78" s="262"/>
      <c r="VFQ78" s="262"/>
      <c r="VFR78" s="1740"/>
      <c r="VFS78" s="1740"/>
      <c r="VFT78" s="1740"/>
      <c r="VFU78" s="349"/>
      <c r="VFV78" s="262"/>
      <c r="VFW78" s="262"/>
      <c r="VFX78" s="262"/>
      <c r="VFY78" s="350"/>
      <c r="VFZ78" s="262"/>
      <c r="VGA78" s="262"/>
      <c r="VGB78" s="262"/>
      <c r="VGC78" s="262"/>
      <c r="VGD78" s="262"/>
      <c r="VGE78" s="262"/>
      <c r="VGF78" s="262"/>
      <c r="VGG78" s="262"/>
      <c r="VGH78" s="262"/>
      <c r="VGI78" s="1740"/>
      <c r="VGJ78" s="1740"/>
      <c r="VGK78" s="1740"/>
      <c r="VGL78" s="349"/>
      <c r="VGM78" s="262"/>
      <c r="VGN78" s="262"/>
      <c r="VGO78" s="262"/>
      <c r="VGP78" s="350"/>
      <c r="VGQ78" s="262"/>
      <c r="VGR78" s="262"/>
      <c r="VGS78" s="262"/>
      <c r="VGT78" s="262"/>
      <c r="VGU78" s="262"/>
      <c r="VGV78" s="262"/>
      <c r="VGW78" s="262"/>
      <c r="VGX78" s="262"/>
      <c r="VGY78" s="262"/>
      <c r="VGZ78" s="1740"/>
      <c r="VHA78" s="1740"/>
      <c r="VHB78" s="1740"/>
      <c r="VHC78" s="349"/>
      <c r="VHD78" s="262"/>
      <c r="VHE78" s="262"/>
      <c r="VHF78" s="262"/>
      <c r="VHG78" s="350"/>
      <c r="VHH78" s="262"/>
      <c r="VHI78" s="262"/>
      <c r="VHJ78" s="262"/>
      <c r="VHK78" s="262"/>
      <c r="VHL78" s="262"/>
      <c r="VHM78" s="262"/>
      <c r="VHN78" s="262"/>
      <c r="VHO78" s="262"/>
      <c r="VHP78" s="262"/>
      <c r="VHQ78" s="1740"/>
      <c r="VHR78" s="1740"/>
      <c r="VHS78" s="1740"/>
      <c r="VHT78" s="349"/>
      <c r="VHU78" s="262"/>
      <c r="VHV78" s="262"/>
      <c r="VHW78" s="262"/>
      <c r="VHX78" s="350"/>
      <c r="VHY78" s="262"/>
      <c r="VHZ78" s="262"/>
      <c r="VIA78" s="262"/>
      <c r="VIB78" s="262"/>
      <c r="VIC78" s="262"/>
      <c r="VID78" s="262"/>
      <c r="VIE78" s="262"/>
      <c r="VIF78" s="262"/>
      <c r="VIG78" s="262"/>
      <c r="VIH78" s="1740"/>
      <c r="VII78" s="1740"/>
      <c r="VIJ78" s="1740"/>
      <c r="VIK78" s="349"/>
      <c r="VIL78" s="262"/>
      <c r="VIM78" s="262"/>
      <c r="VIN78" s="262"/>
      <c r="VIO78" s="350"/>
      <c r="VIP78" s="262"/>
      <c r="VIQ78" s="262"/>
      <c r="VIR78" s="262"/>
      <c r="VIS78" s="262"/>
      <c r="VIT78" s="262"/>
      <c r="VIU78" s="262"/>
      <c r="VIV78" s="262"/>
      <c r="VIW78" s="262"/>
      <c r="VIX78" s="262"/>
      <c r="VIY78" s="1740"/>
      <c r="VIZ78" s="1740"/>
      <c r="VJA78" s="1740"/>
      <c r="VJB78" s="349"/>
      <c r="VJC78" s="262"/>
      <c r="VJD78" s="262"/>
      <c r="VJE78" s="262"/>
      <c r="VJF78" s="350"/>
      <c r="VJG78" s="262"/>
      <c r="VJH78" s="262"/>
      <c r="VJI78" s="262"/>
      <c r="VJJ78" s="262"/>
      <c r="VJK78" s="262"/>
      <c r="VJL78" s="262"/>
      <c r="VJM78" s="262"/>
      <c r="VJN78" s="262"/>
      <c r="VJO78" s="262"/>
      <c r="VJP78" s="1740"/>
      <c r="VJQ78" s="1740"/>
      <c r="VJR78" s="1740"/>
      <c r="VJS78" s="349"/>
      <c r="VJT78" s="262"/>
      <c r="VJU78" s="262"/>
      <c r="VJV78" s="262"/>
      <c r="VJW78" s="350"/>
      <c r="VJX78" s="262"/>
      <c r="VJY78" s="262"/>
      <c r="VJZ78" s="262"/>
      <c r="VKA78" s="262"/>
      <c r="VKB78" s="262"/>
      <c r="VKC78" s="262"/>
      <c r="VKD78" s="262"/>
      <c r="VKE78" s="262"/>
      <c r="VKF78" s="262"/>
      <c r="VKG78" s="1740"/>
      <c r="VKH78" s="1740"/>
      <c r="VKI78" s="1740"/>
      <c r="VKJ78" s="349"/>
      <c r="VKK78" s="262"/>
      <c r="VKL78" s="262"/>
      <c r="VKM78" s="262"/>
      <c r="VKN78" s="350"/>
      <c r="VKO78" s="262"/>
      <c r="VKP78" s="262"/>
      <c r="VKQ78" s="262"/>
      <c r="VKR78" s="262"/>
      <c r="VKS78" s="262"/>
      <c r="VKT78" s="262"/>
      <c r="VKU78" s="262"/>
      <c r="VKV78" s="262"/>
      <c r="VKW78" s="262"/>
      <c r="VKX78" s="1740"/>
      <c r="VKY78" s="1740"/>
      <c r="VKZ78" s="1740"/>
      <c r="VLA78" s="349"/>
      <c r="VLB78" s="262"/>
      <c r="VLC78" s="262"/>
      <c r="VLD78" s="262"/>
      <c r="VLE78" s="350"/>
      <c r="VLF78" s="262"/>
      <c r="VLG78" s="262"/>
      <c r="VLH78" s="262"/>
      <c r="VLI78" s="262"/>
      <c r="VLJ78" s="262"/>
      <c r="VLK78" s="262"/>
      <c r="VLL78" s="262"/>
      <c r="VLM78" s="262"/>
      <c r="VLN78" s="262"/>
      <c r="VLO78" s="1740"/>
      <c r="VLP78" s="1740"/>
      <c r="VLQ78" s="1740"/>
      <c r="VLR78" s="349"/>
      <c r="VLS78" s="262"/>
      <c r="VLT78" s="262"/>
      <c r="VLU78" s="262"/>
      <c r="VLV78" s="350"/>
      <c r="VLW78" s="262"/>
      <c r="VLX78" s="262"/>
      <c r="VLY78" s="262"/>
      <c r="VLZ78" s="262"/>
      <c r="VMA78" s="262"/>
      <c r="VMB78" s="262"/>
      <c r="VMC78" s="262"/>
      <c r="VMD78" s="262"/>
      <c r="VME78" s="262"/>
      <c r="VMF78" s="1740"/>
      <c r="VMG78" s="1740"/>
      <c r="VMH78" s="1740"/>
      <c r="VMI78" s="349"/>
      <c r="VMJ78" s="262"/>
      <c r="VMK78" s="262"/>
      <c r="VML78" s="262"/>
      <c r="VMM78" s="350"/>
      <c r="VMN78" s="262"/>
      <c r="VMO78" s="262"/>
      <c r="VMP78" s="262"/>
      <c r="VMQ78" s="262"/>
      <c r="VMR78" s="262"/>
      <c r="VMS78" s="262"/>
      <c r="VMT78" s="262"/>
      <c r="VMU78" s="262"/>
      <c r="VMV78" s="262"/>
      <c r="VMW78" s="1740"/>
      <c r="VMX78" s="1740"/>
      <c r="VMY78" s="1740"/>
      <c r="VMZ78" s="349"/>
      <c r="VNA78" s="262"/>
      <c r="VNB78" s="262"/>
      <c r="VNC78" s="262"/>
      <c r="VND78" s="350"/>
      <c r="VNE78" s="262"/>
      <c r="VNF78" s="262"/>
      <c r="VNG78" s="262"/>
      <c r="VNH78" s="262"/>
      <c r="VNI78" s="262"/>
      <c r="VNJ78" s="262"/>
      <c r="VNK78" s="262"/>
      <c r="VNL78" s="262"/>
      <c r="VNM78" s="262"/>
      <c r="VNN78" s="1740"/>
      <c r="VNO78" s="1740"/>
      <c r="VNP78" s="1740"/>
      <c r="VNQ78" s="349"/>
      <c r="VNR78" s="262"/>
      <c r="VNS78" s="262"/>
      <c r="VNT78" s="262"/>
      <c r="VNU78" s="350"/>
      <c r="VNV78" s="262"/>
      <c r="VNW78" s="262"/>
      <c r="VNX78" s="262"/>
      <c r="VNY78" s="262"/>
      <c r="VNZ78" s="262"/>
      <c r="VOA78" s="262"/>
      <c r="VOB78" s="262"/>
      <c r="VOC78" s="262"/>
      <c r="VOD78" s="262"/>
      <c r="VOE78" s="1740"/>
      <c r="VOF78" s="1740"/>
      <c r="VOG78" s="1740"/>
      <c r="VOH78" s="349"/>
      <c r="VOI78" s="262"/>
      <c r="VOJ78" s="262"/>
      <c r="VOK78" s="262"/>
      <c r="VOL78" s="350"/>
      <c r="VOM78" s="262"/>
      <c r="VON78" s="262"/>
      <c r="VOO78" s="262"/>
      <c r="VOP78" s="262"/>
      <c r="VOQ78" s="262"/>
      <c r="VOR78" s="262"/>
      <c r="VOS78" s="262"/>
      <c r="VOT78" s="262"/>
      <c r="VOU78" s="262"/>
      <c r="VOV78" s="1740"/>
      <c r="VOW78" s="1740"/>
      <c r="VOX78" s="1740"/>
      <c r="VOY78" s="349"/>
      <c r="VOZ78" s="262"/>
      <c r="VPA78" s="262"/>
      <c r="VPB78" s="262"/>
      <c r="VPC78" s="350"/>
      <c r="VPD78" s="262"/>
      <c r="VPE78" s="262"/>
      <c r="VPF78" s="262"/>
      <c r="VPG78" s="262"/>
      <c r="VPH78" s="262"/>
      <c r="VPI78" s="262"/>
      <c r="VPJ78" s="262"/>
      <c r="VPK78" s="262"/>
      <c r="VPL78" s="262"/>
      <c r="VPM78" s="1740"/>
      <c r="VPN78" s="1740"/>
      <c r="VPO78" s="1740"/>
      <c r="VPP78" s="349"/>
      <c r="VPQ78" s="262"/>
      <c r="VPR78" s="262"/>
      <c r="VPS78" s="262"/>
      <c r="VPT78" s="350"/>
      <c r="VPU78" s="262"/>
      <c r="VPV78" s="262"/>
      <c r="VPW78" s="262"/>
      <c r="VPX78" s="262"/>
      <c r="VPY78" s="262"/>
      <c r="VPZ78" s="262"/>
      <c r="VQA78" s="262"/>
      <c r="VQB78" s="262"/>
      <c r="VQC78" s="262"/>
      <c r="VQD78" s="1740"/>
      <c r="VQE78" s="1740"/>
      <c r="VQF78" s="1740"/>
      <c r="VQG78" s="349"/>
      <c r="VQH78" s="262"/>
      <c r="VQI78" s="262"/>
      <c r="VQJ78" s="262"/>
      <c r="VQK78" s="350"/>
      <c r="VQL78" s="262"/>
      <c r="VQM78" s="262"/>
      <c r="VQN78" s="262"/>
      <c r="VQO78" s="262"/>
      <c r="VQP78" s="262"/>
      <c r="VQQ78" s="262"/>
      <c r="VQR78" s="262"/>
      <c r="VQS78" s="262"/>
      <c r="VQT78" s="262"/>
      <c r="VQU78" s="1740"/>
      <c r="VQV78" s="1740"/>
      <c r="VQW78" s="1740"/>
      <c r="VQX78" s="349"/>
      <c r="VQY78" s="262"/>
      <c r="VQZ78" s="262"/>
      <c r="VRA78" s="262"/>
      <c r="VRB78" s="350"/>
      <c r="VRC78" s="262"/>
      <c r="VRD78" s="262"/>
      <c r="VRE78" s="262"/>
      <c r="VRF78" s="262"/>
      <c r="VRG78" s="262"/>
      <c r="VRH78" s="262"/>
      <c r="VRI78" s="262"/>
      <c r="VRJ78" s="262"/>
      <c r="VRK78" s="262"/>
      <c r="VRL78" s="1740"/>
      <c r="VRM78" s="1740"/>
      <c r="VRN78" s="1740"/>
      <c r="VRO78" s="349"/>
      <c r="VRP78" s="262"/>
      <c r="VRQ78" s="262"/>
      <c r="VRR78" s="262"/>
      <c r="VRS78" s="350"/>
      <c r="VRT78" s="262"/>
      <c r="VRU78" s="262"/>
      <c r="VRV78" s="262"/>
      <c r="VRW78" s="262"/>
      <c r="VRX78" s="262"/>
      <c r="VRY78" s="262"/>
      <c r="VRZ78" s="262"/>
      <c r="VSA78" s="262"/>
      <c r="VSB78" s="262"/>
      <c r="VSC78" s="1740"/>
      <c r="VSD78" s="1740"/>
      <c r="VSE78" s="1740"/>
      <c r="VSF78" s="349"/>
      <c r="VSG78" s="262"/>
      <c r="VSH78" s="262"/>
      <c r="VSI78" s="262"/>
      <c r="VSJ78" s="350"/>
      <c r="VSK78" s="262"/>
      <c r="VSL78" s="262"/>
      <c r="VSM78" s="262"/>
      <c r="VSN78" s="262"/>
      <c r="VSO78" s="262"/>
      <c r="VSP78" s="262"/>
      <c r="VSQ78" s="262"/>
      <c r="VSR78" s="262"/>
      <c r="VSS78" s="262"/>
      <c r="VST78" s="1740"/>
      <c r="VSU78" s="1740"/>
      <c r="VSV78" s="1740"/>
      <c r="VSW78" s="349"/>
      <c r="VSX78" s="262"/>
      <c r="VSY78" s="262"/>
      <c r="VSZ78" s="262"/>
      <c r="VTA78" s="350"/>
      <c r="VTB78" s="262"/>
      <c r="VTC78" s="262"/>
      <c r="VTD78" s="262"/>
      <c r="VTE78" s="262"/>
      <c r="VTF78" s="262"/>
      <c r="VTG78" s="262"/>
      <c r="VTH78" s="262"/>
      <c r="VTI78" s="262"/>
      <c r="VTJ78" s="262"/>
      <c r="VTK78" s="1740"/>
      <c r="VTL78" s="1740"/>
      <c r="VTM78" s="1740"/>
      <c r="VTN78" s="349"/>
      <c r="VTO78" s="262"/>
      <c r="VTP78" s="262"/>
      <c r="VTQ78" s="262"/>
      <c r="VTR78" s="350"/>
      <c r="VTS78" s="262"/>
      <c r="VTT78" s="262"/>
      <c r="VTU78" s="262"/>
      <c r="VTV78" s="262"/>
      <c r="VTW78" s="262"/>
      <c r="VTX78" s="262"/>
      <c r="VTY78" s="262"/>
      <c r="VTZ78" s="262"/>
      <c r="VUA78" s="262"/>
      <c r="VUB78" s="1740"/>
      <c r="VUC78" s="1740"/>
      <c r="VUD78" s="1740"/>
      <c r="VUE78" s="349"/>
      <c r="VUF78" s="262"/>
      <c r="VUG78" s="262"/>
      <c r="VUH78" s="262"/>
      <c r="VUI78" s="350"/>
      <c r="VUJ78" s="262"/>
      <c r="VUK78" s="262"/>
      <c r="VUL78" s="262"/>
      <c r="VUM78" s="262"/>
      <c r="VUN78" s="262"/>
      <c r="VUO78" s="262"/>
      <c r="VUP78" s="262"/>
      <c r="VUQ78" s="262"/>
      <c r="VUR78" s="262"/>
      <c r="VUS78" s="1740"/>
      <c r="VUT78" s="1740"/>
      <c r="VUU78" s="1740"/>
      <c r="VUV78" s="349"/>
      <c r="VUW78" s="262"/>
      <c r="VUX78" s="262"/>
      <c r="VUY78" s="262"/>
      <c r="VUZ78" s="350"/>
      <c r="VVA78" s="262"/>
      <c r="VVB78" s="262"/>
      <c r="VVC78" s="262"/>
      <c r="VVD78" s="262"/>
      <c r="VVE78" s="262"/>
      <c r="VVF78" s="262"/>
      <c r="VVG78" s="262"/>
      <c r="VVH78" s="262"/>
      <c r="VVI78" s="262"/>
      <c r="VVJ78" s="1740"/>
      <c r="VVK78" s="1740"/>
      <c r="VVL78" s="1740"/>
      <c r="VVM78" s="349"/>
      <c r="VVN78" s="262"/>
      <c r="VVO78" s="262"/>
      <c r="VVP78" s="262"/>
      <c r="VVQ78" s="350"/>
      <c r="VVR78" s="262"/>
      <c r="VVS78" s="262"/>
      <c r="VVT78" s="262"/>
      <c r="VVU78" s="262"/>
      <c r="VVV78" s="262"/>
      <c r="VVW78" s="262"/>
      <c r="VVX78" s="262"/>
      <c r="VVY78" s="262"/>
      <c r="VVZ78" s="262"/>
      <c r="VWA78" s="1740"/>
      <c r="VWB78" s="1740"/>
      <c r="VWC78" s="1740"/>
      <c r="VWD78" s="349"/>
      <c r="VWE78" s="262"/>
      <c r="VWF78" s="262"/>
      <c r="VWG78" s="262"/>
      <c r="VWH78" s="350"/>
      <c r="VWI78" s="262"/>
      <c r="VWJ78" s="262"/>
      <c r="VWK78" s="262"/>
      <c r="VWL78" s="262"/>
      <c r="VWM78" s="262"/>
      <c r="VWN78" s="262"/>
      <c r="VWO78" s="262"/>
      <c r="VWP78" s="262"/>
      <c r="VWQ78" s="262"/>
      <c r="VWR78" s="1740"/>
      <c r="VWS78" s="1740"/>
      <c r="VWT78" s="1740"/>
      <c r="VWU78" s="349"/>
      <c r="VWV78" s="262"/>
      <c r="VWW78" s="262"/>
      <c r="VWX78" s="262"/>
      <c r="VWY78" s="350"/>
      <c r="VWZ78" s="262"/>
      <c r="VXA78" s="262"/>
      <c r="VXB78" s="262"/>
      <c r="VXC78" s="262"/>
      <c r="VXD78" s="262"/>
      <c r="VXE78" s="262"/>
      <c r="VXF78" s="262"/>
      <c r="VXG78" s="262"/>
      <c r="VXH78" s="262"/>
      <c r="VXI78" s="1740"/>
      <c r="VXJ78" s="1740"/>
      <c r="VXK78" s="1740"/>
      <c r="VXL78" s="349"/>
      <c r="VXM78" s="262"/>
      <c r="VXN78" s="262"/>
      <c r="VXO78" s="262"/>
      <c r="VXP78" s="350"/>
      <c r="VXQ78" s="262"/>
      <c r="VXR78" s="262"/>
      <c r="VXS78" s="262"/>
      <c r="VXT78" s="262"/>
      <c r="VXU78" s="262"/>
      <c r="VXV78" s="262"/>
      <c r="VXW78" s="262"/>
      <c r="VXX78" s="262"/>
      <c r="VXY78" s="262"/>
      <c r="VXZ78" s="1740"/>
      <c r="VYA78" s="1740"/>
      <c r="VYB78" s="1740"/>
      <c r="VYC78" s="349"/>
      <c r="VYD78" s="262"/>
      <c r="VYE78" s="262"/>
      <c r="VYF78" s="262"/>
      <c r="VYG78" s="350"/>
      <c r="VYH78" s="262"/>
      <c r="VYI78" s="262"/>
      <c r="VYJ78" s="262"/>
      <c r="VYK78" s="262"/>
      <c r="VYL78" s="262"/>
      <c r="VYM78" s="262"/>
      <c r="VYN78" s="262"/>
      <c r="VYO78" s="262"/>
      <c r="VYP78" s="262"/>
      <c r="VYQ78" s="1740"/>
      <c r="VYR78" s="1740"/>
      <c r="VYS78" s="1740"/>
      <c r="VYT78" s="349"/>
      <c r="VYU78" s="262"/>
      <c r="VYV78" s="262"/>
      <c r="VYW78" s="262"/>
      <c r="VYX78" s="350"/>
      <c r="VYY78" s="262"/>
      <c r="VYZ78" s="262"/>
      <c r="VZA78" s="262"/>
      <c r="VZB78" s="262"/>
      <c r="VZC78" s="262"/>
      <c r="VZD78" s="262"/>
      <c r="VZE78" s="262"/>
      <c r="VZF78" s="262"/>
      <c r="VZG78" s="262"/>
      <c r="VZH78" s="1740"/>
      <c r="VZI78" s="1740"/>
      <c r="VZJ78" s="1740"/>
      <c r="VZK78" s="349"/>
      <c r="VZL78" s="262"/>
      <c r="VZM78" s="262"/>
      <c r="VZN78" s="262"/>
      <c r="VZO78" s="350"/>
      <c r="VZP78" s="262"/>
      <c r="VZQ78" s="262"/>
      <c r="VZR78" s="262"/>
      <c r="VZS78" s="262"/>
      <c r="VZT78" s="262"/>
      <c r="VZU78" s="262"/>
      <c r="VZV78" s="262"/>
      <c r="VZW78" s="262"/>
      <c r="VZX78" s="262"/>
      <c r="VZY78" s="1740"/>
      <c r="VZZ78" s="1740"/>
      <c r="WAA78" s="1740"/>
      <c r="WAB78" s="349"/>
      <c r="WAC78" s="262"/>
      <c r="WAD78" s="262"/>
      <c r="WAE78" s="262"/>
      <c r="WAF78" s="350"/>
      <c r="WAG78" s="262"/>
      <c r="WAH78" s="262"/>
      <c r="WAI78" s="262"/>
      <c r="WAJ78" s="262"/>
      <c r="WAK78" s="262"/>
      <c r="WAL78" s="262"/>
      <c r="WAM78" s="262"/>
      <c r="WAN78" s="262"/>
      <c r="WAO78" s="262"/>
      <c r="WAP78" s="1740"/>
      <c r="WAQ78" s="1740"/>
      <c r="WAR78" s="1740"/>
      <c r="WAS78" s="349"/>
      <c r="WAT78" s="262"/>
      <c r="WAU78" s="262"/>
      <c r="WAV78" s="262"/>
      <c r="WAW78" s="350"/>
      <c r="WAX78" s="262"/>
      <c r="WAY78" s="262"/>
      <c r="WAZ78" s="262"/>
      <c r="WBA78" s="262"/>
      <c r="WBB78" s="262"/>
      <c r="WBC78" s="262"/>
      <c r="WBD78" s="262"/>
      <c r="WBE78" s="262"/>
      <c r="WBF78" s="262"/>
      <c r="WBG78" s="1740"/>
      <c r="WBH78" s="1740"/>
      <c r="WBI78" s="1740"/>
      <c r="WBJ78" s="349"/>
      <c r="WBK78" s="262"/>
      <c r="WBL78" s="262"/>
      <c r="WBM78" s="262"/>
      <c r="WBN78" s="350"/>
      <c r="WBO78" s="262"/>
      <c r="WBP78" s="262"/>
      <c r="WBQ78" s="262"/>
      <c r="WBR78" s="262"/>
      <c r="WBS78" s="262"/>
      <c r="WBT78" s="262"/>
      <c r="WBU78" s="262"/>
      <c r="WBV78" s="262"/>
      <c r="WBW78" s="262"/>
      <c r="WBX78" s="1740"/>
      <c r="WBY78" s="1740"/>
      <c r="WBZ78" s="1740"/>
      <c r="WCA78" s="349"/>
      <c r="WCB78" s="262"/>
      <c r="WCC78" s="262"/>
      <c r="WCD78" s="262"/>
      <c r="WCE78" s="350"/>
      <c r="WCF78" s="262"/>
      <c r="WCG78" s="262"/>
      <c r="WCH78" s="262"/>
      <c r="WCI78" s="262"/>
      <c r="WCJ78" s="262"/>
      <c r="WCK78" s="262"/>
      <c r="WCL78" s="262"/>
      <c r="WCM78" s="262"/>
      <c r="WCN78" s="262"/>
      <c r="WCO78" s="1740"/>
      <c r="WCP78" s="1740"/>
      <c r="WCQ78" s="1740"/>
      <c r="WCR78" s="349"/>
      <c r="WCS78" s="262"/>
      <c r="WCT78" s="262"/>
      <c r="WCU78" s="262"/>
      <c r="WCV78" s="350"/>
      <c r="WCW78" s="262"/>
      <c r="WCX78" s="262"/>
      <c r="WCY78" s="262"/>
      <c r="WCZ78" s="262"/>
      <c r="WDA78" s="262"/>
      <c r="WDB78" s="262"/>
      <c r="WDC78" s="262"/>
      <c r="WDD78" s="262"/>
      <c r="WDE78" s="262"/>
      <c r="WDF78" s="1740"/>
      <c r="WDG78" s="1740"/>
      <c r="WDH78" s="1740"/>
      <c r="WDI78" s="349"/>
      <c r="WDJ78" s="262"/>
      <c r="WDK78" s="262"/>
      <c r="WDL78" s="262"/>
      <c r="WDM78" s="350"/>
      <c r="WDN78" s="262"/>
      <c r="WDO78" s="262"/>
      <c r="WDP78" s="262"/>
      <c r="WDQ78" s="262"/>
      <c r="WDR78" s="262"/>
      <c r="WDS78" s="262"/>
      <c r="WDT78" s="262"/>
      <c r="WDU78" s="262"/>
      <c r="WDV78" s="262"/>
      <c r="WDW78" s="1740"/>
      <c r="WDX78" s="1740"/>
      <c r="WDY78" s="1740"/>
      <c r="WDZ78" s="349"/>
      <c r="WEA78" s="262"/>
      <c r="WEB78" s="262"/>
      <c r="WEC78" s="262"/>
      <c r="WED78" s="350"/>
      <c r="WEE78" s="262"/>
      <c r="WEF78" s="262"/>
      <c r="WEG78" s="262"/>
      <c r="WEH78" s="262"/>
      <c r="WEI78" s="262"/>
      <c r="WEJ78" s="262"/>
      <c r="WEK78" s="262"/>
      <c r="WEL78" s="262"/>
      <c r="WEM78" s="262"/>
      <c r="WEN78" s="1740"/>
      <c r="WEO78" s="1740"/>
      <c r="WEP78" s="1740"/>
      <c r="WEQ78" s="349"/>
      <c r="WER78" s="262"/>
      <c r="WES78" s="262"/>
      <c r="WET78" s="262"/>
      <c r="WEU78" s="350"/>
      <c r="WEV78" s="262"/>
      <c r="WEW78" s="262"/>
      <c r="WEX78" s="262"/>
      <c r="WEY78" s="262"/>
      <c r="WEZ78" s="262"/>
      <c r="WFA78" s="262"/>
      <c r="WFB78" s="262"/>
      <c r="WFC78" s="262"/>
      <c r="WFD78" s="262"/>
      <c r="WFE78" s="1740"/>
      <c r="WFF78" s="1740"/>
      <c r="WFG78" s="1740"/>
      <c r="WFH78" s="349"/>
      <c r="WFI78" s="262"/>
      <c r="WFJ78" s="262"/>
      <c r="WFK78" s="262"/>
      <c r="WFL78" s="350"/>
      <c r="WFM78" s="262"/>
      <c r="WFN78" s="262"/>
      <c r="WFO78" s="262"/>
      <c r="WFP78" s="262"/>
      <c r="WFQ78" s="262"/>
      <c r="WFR78" s="262"/>
      <c r="WFS78" s="262"/>
      <c r="WFT78" s="262"/>
      <c r="WFU78" s="262"/>
      <c r="WFV78" s="1740"/>
      <c r="WFW78" s="1740"/>
      <c r="WFX78" s="1740"/>
      <c r="WFY78" s="349"/>
      <c r="WFZ78" s="262"/>
      <c r="WGA78" s="262"/>
      <c r="WGB78" s="262"/>
      <c r="WGC78" s="350"/>
      <c r="WGD78" s="262"/>
      <c r="WGE78" s="262"/>
      <c r="WGF78" s="262"/>
      <c r="WGG78" s="262"/>
      <c r="WGH78" s="262"/>
      <c r="WGI78" s="262"/>
      <c r="WGJ78" s="262"/>
      <c r="WGK78" s="262"/>
      <c r="WGL78" s="262"/>
      <c r="WGM78" s="1740"/>
      <c r="WGN78" s="1740"/>
      <c r="WGO78" s="1740"/>
      <c r="WGP78" s="349"/>
      <c r="WGQ78" s="262"/>
      <c r="WGR78" s="262"/>
      <c r="WGS78" s="262"/>
      <c r="WGT78" s="350"/>
      <c r="WGU78" s="262"/>
      <c r="WGV78" s="262"/>
      <c r="WGW78" s="262"/>
      <c r="WGX78" s="262"/>
      <c r="WGY78" s="262"/>
      <c r="WGZ78" s="262"/>
      <c r="WHA78" s="262"/>
      <c r="WHB78" s="262"/>
      <c r="WHC78" s="262"/>
      <c r="WHD78" s="1740"/>
      <c r="WHE78" s="1740"/>
      <c r="WHF78" s="1740"/>
      <c r="WHG78" s="349"/>
      <c r="WHH78" s="262"/>
      <c r="WHI78" s="262"/>
      <c r="WHJ78" s="262"/>
      <c r="WHK78" s="350"/>
      <c r="WHL78" s="262"/>
      <c r="WHM78" s="262"/>
      <c r="WHN78" s="262"/>
      <c r="WHO78" s="262"/>
      <c r="WHP78" s="262"/>
      <c r="WHQ78" s="262"/>
      <c r="WHR78" s="262"/>
      <c r="WHS78" s="262"/>
      <c r="WHT78" s="262"/>
      <c r="WHU78" s="1740"/>
      <c r="WHV78" s="1740"/>
      <c r="WHW78" s="1740"/>
      <c r="WHX78" s="349"/>
      <c r="WHY78" s="262"/>
      <c r="WHZ78" s="262"/>
      <c r="WIA78" s="262"/>
      <c r="WIB78" s="350"/>
      <c r="WIC78" s="262"/>
      <c r="WID78" s="262"/>
      <c r="WIE78" s="262"/>
      <c r="WIF78" s="262"/>
      <c r="WIG78" s="262"/>
      <c r="WIH78" s="262"/>
      <c r="WII78" s="262"/>
      <c r="WIJ78" s="262"/>
      <c r="WIK78" s="262"/>
      <c r="WIL78" s="1740"/>
      <c r="WIM78" s="1740"/>
      <c r="WIN78" s="1740"/>
      <c r="WIO78" s="349"/>
      <c r="WIP78" s="262"/>
      <c r="WIQ78" s="262"/>
      <c r="WIR78" s="262"/>
      <c r="WIS78" s="350"/>
      <c r="WIT78" s="262"/>
      <c r="WIU78" s="262"/>
      <c r="WIV78" s="262"/>
      <c r="WIW78" s="262"/>
      <c r="WIX78" s="262"/>
      <c r="WIY78" s="262"/>
      <c r="WIZ78" s="262"/>
      <c r="WJA78" s="262"/>
      <c r="WJB78" s="262"/>
      <c r="WJC78" s="1740"/>
      <c r="WJD78" s="1740"/>
      <c r="WJE78" s="1740"/>
      <c r="WJF78" s="349"/>
      <c r="WJG78" s="262"/>
      <c r="WJH78" s="262"/>
      <c r="WJI78" s="262"/>
      <c r="WJJ78" s="350"/>
      <c r="WJK78" s="262"/>
      <c r="WJL78" s="262"/>
      <c r="WJM78" s="262"/>
      <c r="WJN78" s="262"/>
      <c r="WJO78" s="262"/>
      <c r="WJP78" s="262"/>
      <c r="WJQ78" s="262"/>
      <c r="WJR78" s="262"/>
      <c r="WJS78" s="262"/>
      <c r="WJT78" s="1740"/>
      <c r="WJU78" s="1740"/>
      <c r="WJV78" s="1740"/>
      <c r="WJW78" s="349"/>
      <c r="WJX78" s="262"/>
      <c r="WJY78" s="262"/>
      <c r="WJZ78" s="262"/>
      <c r="WKA78" s="350"/>
      <c r="WKB78" s="262"/>
      <c r="WKC78" s="262"/>
      <c r="WKD78" s="262"/>
      <c r="WKE78" s="262"/>
      <c r="WKF78" s="262"/>
      <c r="WKG78" s="262"/>
      <c r="WKH78" s="262"/>
      <c r="WKI78" s="262"/>
      <c r="WKJ78" s="262"/>
      <c r="WKK78" s="1740"/>
      <c r="WKL78" s="1740"/>
      <c r="WKM78" s="1740"/>
      <c r="WKN78" s="349"/>
      <c r="WKO78" s="262"/>
      <c r="WKP78" s="262"/>
      <c r="WKQ78" s="262"/>
      <c r="WKR78" s="350"/>
      <c r="WKS78" s="262"/>
      <c r="WKT78" s="262"/>
      <c r="WKU78" s="262"/>
      <c r="WKV78" s="262"/>
      <c r="WKW78" s="262"/>
      <c r="WKX78" s="262"/>
      <c r="WKY78" s="262"/>
      <c r="WKZ78" s="262"/>
      <c r="WLA78" s="262"/>
      <c r="WLB78" s="1740"/>
      <c r="WLC78" s="1740"/>
      <c r="WLD78" s="1740"/>
      <c r="WLE78" s="349"/>
      <c r="WLF78" s="262"/>
      <c r="WLG78" s="262"/>
      <c r="WLH78" s="262"/>
      <c r="WLI78" s="350"/>
      <c r="WLJ78" s="262"/>
      <c r="WLK78" s="262"/>
      <c r="WLL78" s="262"/>
      <c r="WLM78" s="262"/>
      <c r="WLN78" s="262"/>
      <c r="WLO78" s="262"/>
      <c r="WLP78" s="262"/>
      <c r="WLQ78" s="262"/>
      <c r="WLR78" s="262"/>
      <c r="WLS78" s="1740"/>
      <c r="WLT78" s="1740"/>
      <c r="WLU78" s="1740"/>
      <c r="WLV78" s="349"/>
      <c r="WLW78" s="262"/>
      <c r="WLX78" s="262"/>
      <c r="WLY78" s="262"/>
      <c r="WLZ78" s="350"/>
      <c r="WMA78" s="262"/>
      <c r="WMB78" s="262"/>
      <c r="WMC78" s="262"/>
      <c r="WMD78" s="262"/>
      <c r="WME78" s="262"/>
      <c r="WMF78" s="262"/>
      <c r="WMG78" s="262"/>
      <c r="WMH78" s="262"/>
      <c r="WMI78" s="262"/>
      <c r="WMJ78" s="1740"/>
      <c r="WMK78" s="1740"/>
      <c r="WML78" s="1740"/>
      <c r="WMM78" s="349"/>
      <c r="WMN78" s="262"/>
      <c r="WMO78" s="262"/>
      <c r="WMP78" s="262"/>
      <c r="WMQ78" s="350"/>
      <c r="WMR78" s="262"/>
      <c r="WMS78" s="262"/>
      <c r="WMT78" s="262"/>
      <c r="WMU78" s="262"/>
      <c r="WMV78" s="262"/>
      <c r="WMW78" s="262"/>
      <c r="WMX78" s="262"/>
      <c r="WMY78" s="262"/>
      <c r="WMZ78" s="262"/>
      <c r="WNA78" s="1740"/>
      <c r="WNB78" s="1740"/>
      <c r="WNC78" s="1740"/>
      <c r="WND78" s="349"/>
      <c r="WNE78" s="262"/>
      <c r="WNF78" s="262"/>
      <c r="WNG78" s="262"/>
      <c r="WNH78" s="350"/>
      <c r="WNI78" s="262"/>
      <c r="WNJ78" s="262"/>
      <c r="WNK78" s="262"/>
      <c r="WNL78" s="262"/>
      <c r="WNM78" s="262"/>
      <c r="WNN78" s="262"/>
      <c r="WNO78" s="262"/>
      <c r="WNP78" s="262"/>
      <c r="WNQ78" s="262"/>
      <c r="WNR78" s="1740"/>
      <c r="WNS78" s="1740"/>
      <c r="WNT78" s="1740"/>
      <c r="WNU78" s="349"/>
      <c r="WNV78" s="262"/>
      <c r="WNW78" s="262"/>
      <c r="WNX78" s="262"/>
      <c r="WNY78" s="350"/>
      <c r="WNZ78" s="262"/>
      <c r="WOA78" s="262"/>
      <c r="WOB78" s="262"/>
      <c r="WOC78" s="262"/>
      <c r="WOD78" s="262"/>
      <c r="WOE78" s="262"/>
      <c r="WOF78" s="262"/>
      <c r="WOG78" s="262"/>
      <c r="WOH78" s="262"/>
      <c r="WOI78" s="1740"/>
      <c r="WOJ78" s="1740"/>
      <c r="WOK78" s="1740"/>
      <c r="WOL78" s="349"/>
      <c r="WOM78" s="262"/>
      <c r="WON78" s="262"/>
      <c r="WOO78" s="262"/>
      <c r="WOP78" s="350"/>
      <c r="WOQ78" s="262"/>
      <c r="WOR78" s="262"/>
      <c r="WOS78" s="262"/>
      <c r="WOT78" s="262"/>
      <c r="WOU78" s="262"/>
      <c r="WOV78" s="262"/>
      <c r="WOW78" s="262"/>
      <c r="WOX78" s="262"/>
      <c r="WOY78" s="262"/>
      <c r="WOZ78" s="1740"/>
      <c r="WPA78" s="1740"/>
      <c r="WPB78" s="1740"/>
      <c r="WPC78" s="349"/>
      <c r="WPD78" s="262"/>
      <c r="WPE78" s="262"/>
      <c r="WPF78" s="262"/>
      <c r="WPG78" s="350"/>
      <c r="WPH78" s="262"/>
      <c r="WPI78" s="262"/>
      <c r="WPJ78" s="262"/>
      <c r="WPK78" s="262"/>
      <c r="WPL78" s="262"/>
      <c r="WPM78" s="262"/>
      <c r="WPN78" s="262"/>
      <c r="WPO78" s="262"/>
      <c r="WPP78" s="262"/>
      <c r="WPQ78" s="1740"/>
      <c r="WPR78" s="1740"/>
      <c r="WPS78" s="1740"/>
      <c r="WPT78" s="349"/>
      <c r="WPU78" s="262"/>
      <c r="WPV78" s="262"/>
      <c r="WPW78" s="262"/>
      <c r="WPX78" s="350"/>
      <c r="WPY78" s="262"/>
      <c r="WPZ78" s="262"/>
      <c r="WQA78" s="262"/>
      <c r="WQB78" s="262"/>
      <c r="WQC78" s="262"/>
      <c r="WQD78" s="262"/>
      <c r="WQE78" s="262"/>
      <c r="WQF78" s="262"/>
      <c r="WQG78" s="262"/>
      <c r="WQH78" s="1740"/>
      <c r="WQI78" s="1740"/>
      <c r="WQJ78" s="1740"/>
      <c r="WQK78" s="349"/>
      <c r="WQL78" s="262"/>
      <c r="WQM78" s="262"/>
      <c r="WQN78" s="262"/>
      <c r="WQO78" s="350"/>
      <c r="WQP78" s="262"/>
      <c r="WQQ78" s="262"/>
      <c r="WQR78" s="262"/>
      <c r="WQS78" s="262"/>
      <c r="WQT78" s="262"/>
      <c r="WQU78" s="262"/>
      <c r="WQV78" s="262"/>
      <c r="WQW78" s="262"/>
      <c r="WQX78" s="262"/>
      <c r="WQY78" s="1740"/>
      <c r="WQZ78" s="1740"/>
      <c r="WRA78" s="1740"/>
      <c r="WRB78" s="349"/>
      <c r="WRC78" s="262"/>
      <c r="WRD78" s="262"/>
      <c r="WRE78" s="262"/>
      <c r="WRF78" s="350"/>
      <c r="WRG78" s="262"/>
      <c r="WRH78" s="262"/>
      <c r="WRI78" s="262"/>
      <c r="WRJ78" s="262"/>
      <c r="WRK78" s="262"/>
      <c r="WRL78" s="262"/>
      <c r="WRM78" s="262"/>
      <c r="WRN78" s="262"/>
      <c r="WRO78" s="262"/>
      <c r="WRP78" s="1740"/>
      <c r="WRQ78" s="1740"/>
      <c r="WRR78" s="1740"/>
      <c r="WRS78" s="349"/>
      <c r="WRT78" s="262"/>
      <c r="WRU78" s="262"/>
      <c r="WRV78" s="262"/>
      <c r="WRW78" s="350"/>
      <c r="WRX78" s="262"/>
      <c r="WRY78" s="262"/>
      <c r="WRZ78" s="262"/>
      <c r="WSA78" s="262"/>
      <c r="WSB78" s="262"/>
      <c r="WSC78" s="262"/>
      <c r="WSD78" s="262"/>
      <c r="WSE78" s="262"/>
      <c r="WSF78" s="262"/>
      <c r="WSG78" s="1740"/>
      <c r="WSH78" s="1740"/>
      <c r="WSI78" s="1740"/>
      <c r="WSJ78" s="349"/>
      <c r="WSK78" s="262"/>
      <c r="WSL78" s="262"/>
      <c r="WSM78" s="262"/>
      <c r="WSN78" s="350"/>
      <c r="WSO78" s="262"/>
      <c r="WSP78" s="262"/>
      <c r="WSQ78" s="262"/>
      <c r="WSR78" s="262"/>
      <c r="WSS78" s="262"/>
      <c r="WST78" s="262"/>
      <c r="WSU78" s="262"/>
      <c r="WSV78" s="262"/>
      <c r="WSW78" s="262"/>
      <c r="WSX78" s="1740"/>
      <c r="WSY78" s="1740"/>
      <c r="WSZ78" s="1740"/>
      <c r="WTA78" s="349"/>
      <c r="WTB78" s="262"/>
      <c r="WTC78" s="262"/>
      <c r="WTD78" s="262"/>
      <c r="WTE78" s="350"/>
      <c r="WTF78" s="262"/>
      <c r="WTG78" s="262"/>
      <c r="WTH78" s="262"/>
      <c r="WTI78" s="262"/>
      <c r="WTJ78" s="262"/>
      <c r="WTK78" s="262"/>
      <c r="WTL78" s="262"/>
      <c r="WTM78" s="262"/>
      <c r="WTN78" s="262"/>
      <c r="WTO78" s="1740"/>
      <c r="WTP78" s="1740"/>
      <c r="WTQ78" s="1740"/>
      <c r="WTR78" s="349"/>
      <c r="WTS78" s="262"/>
      <c r="WTT78" s="262"/>
      <c r="WTU78" s="262"/>
      <c r="WTV78" s="350"/>
      <c r="WTW78" s="262"/>
      <c r="WTX78" s="262"/>
      <c r="WTY78" s="262"/>
      <c r="WTZ78" s="262"/>
      <c r="WUA78" s="262"/>
      <c r="WUB78" s="262"/>
      <c r="WUC78" s="262"/>
      <c r="WUD78" s="262"/>
      <c r="WUE78" s="262"/>
      <c r="WUF78" s="1740"/>
      <c r="WUG78" s="1740"/>
      <c r="WUH78" s="1740"/>
      <c r="WUI78" s="349"/>
      <c r="WUJ78" s="262"/>
      <c r="WUK78" s="262"/>
      <c r="WUL78" s="262"/>
      <c r="WUM78" s="350"/>
      <c r="WUN78" s="262"/>
      <c r="WUO78" s="262"/>
      <c r="WUP78" s="262"/>
      <c r="WUQ78" s="262"/>
      <c r="WUR78" s="262"/>
      <c r="WUS78" s="262"/>
      <c r="WUT78" s="262"/>
      <c r="WUU78" s="262"/>
      <c r="WUV78" s="262"/>
      <c r="WUW78" s="1740"/>
      <c r="WUX78" s="1740"/>
      <c r="WUY78" s="1740"/>
      <c r="WUZ78" s="349"/>
      <c r="WVA78" s="262"/>
      <c r="WVB78" s="262"/>
      <c r="WVC78" s="262"/>
      <c r="WVD78" s="350"/>
      <c r="WVE78" s="262"/>
      <c r="WVF78" s="262"/>
      <c r="WVG78" s="262"/>
      <c r="WVH78" s="262"/>
      <c r="WVI78" s="262"/>
      <c r="WVJ78" s="262"/>
      <c r="WVK78" s="262"/>
      <c r="WVL78" s="262"/>
      <c r="WVM78" s="262"/>
      <c r="WVN78" s="1740"/>
      <c r="WVO78" s="1740"/>
      <c r="WVP78" s="1740"/>
      <c r="WVQ78" s="349"/>
      <c r="WVR78" s="262"/>
      <c r="WVS78" s="262"/>
      <c r="WVT78" s="262"/>
      <c r="WVU78" s="350"/>
      <c r="WVV78" s="262"/>
      <c r="WVW78" s="262"/>
      <c r="WVX78" s="262"/>
      <c r="WVY78" s="262"/>
      <c r="WVZ78" s="262"/>
      <c r="WWA78" s="262"/>
      <c r="WWB78" s="262"/>
      <c r="WWC78" s="262"/>
      <c r="WWD78" s="262"/>
      <c r="WWE78" s="1740"/>
      <c r="WWF78" s="1740"/>
      <c r="WWG78" s="1740"/>
      <c r="WWH78" s="349"/>
      <c r="WWI78" s="262"/>
      <c r="WWJ78" s="262"/>
      <c r="WWK78" s="262"/>
      <c r="WWL78" s="350"/>
      <c r="WWM78" s="262"/>
      <c r="WWN78" s="262"/>
      <c r="WWO78" s="262"/>
      <c r="WWP78" s="262"/>
      <c r="WWQ78" s="262"/>
      <c r="WWR78" s="262"/>
      <c r="WWS78" s="262"/>
      <c r="WWT78" s="262"/>
      <c r="WWU78" s="262"/>
      <c r="WWV78" s="1740"/>
      <c r="WWW78" s="1740"/>
      <c r="WWX78" s="1740"/>
      <c r="WWY78" s="349"/>
      <c r="WWZ78" s="262"/>
      <c r="WXA78" s="262"/>
      <c r="WXB78" s="262"/>
      <c r="WXC78" s="350"/>
      <c r="WXD78" s="262"/>
      <c r="WXE78" s="262"/>
      <c r="WXF78" s="262"/>
      <c r="WXG78" s="262"/>
      <c r="WXH78" s="262"/>
      <c r="WXI78" s="262"/>
      <c r="WXJ78" s="262"/>
      <c r="WXK78" s="262"/>
      <c r="WXL78" s="262"/>
      <c r="WXM78" s="1740"/>
      <c r="WXN78" s="1740"/>
      <c r="WXO78" s="1740"/>
      <c r="WXP78" s="349"/>
      <c r="WXQ78" s="262"/>
      <c r="WXR78" s="262"/>
      <c r="WXS78" s="262"/>
      <c r="WXT78" s="350"/>
      <c r="WXU78" s="262"/>
      <c r="WXV78" s="262"/>
      <c r="WXW78" s="262"/>
      <c r="WXX78" s="262"/>
      <c r="WXY78" s="262"/>
      <c r="WXZ78" s="262"/>
      <c r="WYA78" s="262"/>
      <c r="WYB78" s="262"/>
      <c r="WYC78" s="262"/>
      <c r="WYD78" s="1740"/>
      <c r="WYE78" s="1740"/>
      <c r="WYF78" s="1740"/>
      <c r="WYG78" s="349"/>
      <c r="WYH78" s="262"/>
      <c r="WYI78" s="262"/>
      <c r="WYJ78" s="262"/>
      <c r="WYK78" s="350"/>
      <c r="WYL78" s="262"/>
      <c r="WYM78" s="262"/>
      <c r="WYN78" s="262"/>
      <c r="WYO78" s="262"/>
      <c r="WYP78" s="262"/>
      <c r="WYQ78" s="262"/>
      <c r="WYR78" s="262"/>
      <c r="WYS78" s="262"/>
      <c r="WYT78" s="262"/>
      <c r="WYU78" s="1740"/>
      <c r="WYV78" s="1740"/>
      <c r="WYW78" s="1740"/>
      <c r="WYX78" s="349"/>
      <c r="WYY78" s="262"/>
      <c r="WYZ78" s="262"/>
      <c r="WZA78" s="262"/>
      <c r="WZB78" s="350"/>
      <c r="WZC78" s="262"/>
      <c r="WZD78" s="262"/>
      <c r="WZE78" s="262"/>
      <c r="WZF78" s="262"/>
      <c r="WZG78" s="262"/>
      <c r="WZH78" s="262"/>
      <c r="WZI78" s="262"/>
      <c r="WZJ78" s="262"/>
      <c r="WZK78" s="262"/>
      <c r="WZL78" s="1740"/>
      <c r="WZM78" s="1740"/>
      <c r="WZN78" s="1740"/>
      <c r="WZO78" s="349"/>
      <c r="WZP78" s="262"/>
      <c r="WZQ78" s="262"/>
      <c r="WZR78" s="262"/>
      <c r="WZS78" s="350"/>
      <c r="WZT78" s="262"/>
      <c r="WZU78" s="262"/>
      <c r="WZV78" s="262"/>
      <c r="WZW78" s="262"/>
      <c r="WZX78" s="262"/>
      <c r="WZY78" s="262"/>
      <c r="WZZ78" s="262"/>
      <c r="XAA78" s="262"/>
      <c r="XAB78" s="262"/>
      <c r="XAC78" s="1740"/>
      <c r="XAD78" s="1740"/>
      <c r="XAE78" s="1740"/>
      <c r="XAF78" s="349"/>
      <c r="XAG78" s="262"/>
      <c r="XAH78" s="262"/>
      <c r="XAI78" s="262"/>
      <c r="XAJ78" s="350"/>
      <c r="XAK78" s="262"/>
      <c r="XAL78" s="262"/>
      <c r="XAM78" s="262"/>
      <c r="XAN78" s="262"/>
      <c r="XAO78" s="262"/>
      <c r="XAP78" s="262"/>
      <c r="XAQ78" s="262"/>
      <c r="XAR78" s="262"/>
      <c r="XAS78" s="262"/>
      <c r="XAT78" s="1740"/>
      <c r="XAU78" s="1740"/>
      <c r="XAV78" s="1740"/>
      <c r="XAW78" s="349"/>
      <c r="XAX78" s="262"/>
      <c r="XAY78" s="262"/>
      <c r="XAZ78" s="262"/>
      <c r="XBA78" s="350"/>
      <c r="XBB78" s="262"/>
      <c r="XBC78" s="262"/>
      <c r="XBD78" s="262"/>
      <c r="XBE78" s="262"/>
      <c r="XBF78" s="262"/>
      <c r="XBG78" s="262"/>
      <c r="XBH78" s="262"/>
      <c r="XBI78" s="262"/>
      <c r="XBJ78" s="262"/>
      <c r="XBK78" s="1740"/>
      <c r="XBL78" s="1740"/>
      <c r="XBM78" s="1740"/>
      <c r="XBN78" s="349"/>
      <c r="XBO78" s="262"/>
      <c r="XBP78" s="262"/>
      <c r="XBQ78" s="262"/>
      <c r="XBR78" s="350"/>
      <c r="XBS78" s="262"/>
      <c r="XBT78" s="262"/>
      <c r="XBU78" s="262"/>
      <c r="XBV78" s="262"/>
      <c r="XBW78" s="262"/>
      <c r="XBX78" s="262"/>
      <c r="XBY78" s="262"/>
      <c r="XBZ78" s="262"/>
      <c r="XCA78" s="262"/>
      <c r="XCB78" s="1740"/>
      <c r="XCC78" s="1740"/>
      <c r="XCD78" s="1740"/>
      <c r="XCE78" s="349"/>
      <c r="XCF78" s="262"/>
      <c r="XCG78" s="262"/>
      <c r="XCH78" s="262"/>
      <c r="XCI78" s="350"/>
      <c r="XCJ78" s="262"/>
      <c r="XCK78" s="262"/>
      <c r="XCL78" s="262"/>
      <c r="XCM78" s="262"/>
      <c r="XCN78" s="262"/>
      <c r="XCO78" s="262"/>
      <c r="XCP78" s="262"/>
      <c r="XCQ78" s="262"/>
      <c r="XCR78" s="262"/>
      <c r="XCS78" s="1740"/>
      <c r="XCT78" s="1740"/>
      <c r="XCU78" s="1740"/>
      <c r="XCV78" s="349"/>
      <c r="XCW78" s="262"/>
      <c r="XCX78" s="262"/>
      <c r="XCY78" s="262"/>
      <c r="XCZ78" s="350"/>
      <c r="XDA78" s="262"/>
      <c r="XDB78" s="262"/>
      <c r="XDC78" s="262"/>
      <c r="XDD78" s="262"/>
      <c r="XDE78" s="262"/>
      <c r="XDF78" s="262"/>
      <c r="XDG78" s="262"/>
      <c r="XDH78" s="262"/>
      <c r="XDI78" s="262"/>
      <c r="XDJ78" s="1740"/>
      <c r="XDK78" s="1740"/>
      <c r="XDL78" s="1740"/>
      <c r="XDM78" s="349"/>
      <c r="XDN78" s="262"/>
      <c r="XDO78" s="262"/>
      <c r="XDP78" s="262"/>
      <c r="XDQ78" s="350"/>
      <c r="XDR78" s="262"/>
      <c r="XDS78" s="262"/>
      <c r="XDT78" s="262"/>
      <c r="XDU78" s="262"/>
      <c r="XDV78" s="262"/>
      <c r="XDW78" s="262"/>
      <c r="XDX78" s="262"/>
      <c r="XDY78" s="262"/>
      <c r="XDZ78" s="262"/>
      <c r="XEA78" s="1740"/>
      <c r="XEB78" s="1740"/>
      <c r="XEC78" s="1740"/>
      <c r="XED78" s="349"/>
      <c r="XEE78" s="262"/>
      <c r="XEF78" s="262"/>
      <c r="XEG78" s="262"/>
      <c r="XEH78" s="350"/>
      <c r="XEI78" s="262"/>
      <c r="XEJ78" s="262"/>
      <c r="XEK78" s="262"/>
      <c r="XEL78" s="262"/>
      <c r="XEM78" s="262"/>
      <c r="XEN78" s="262"/>
      <c r="XEO78" s="262"/>
      <c r="XEP78" s="262"/>
      <c r="XEQ78" s="262"/>
      <c r="XER78" s="1740"/>
      <c r="XES78" s="1740"/>
      <c r="XET78" s="1740"/>
      <c r="XEU78" s="349"/>
      <c r="XEV78" s="262"/>
      <c r="XEW78" s="262"/>
      <c r="XEX78" s="262"/>
      <c r="XEY78" s="350"/>
      <c r="XEZ78" s="262"/>
      <c r="XFA78" s="262"/>
      <c r="XFB78" s="262"/>
      <c r="XFC78" s="262"/>
    </row>
    <row r="79" spans="1:16383" s="32" customFormat="1" x14ac:dyDescent="0.2">
      <c r="A79" s="461" t="s">
        <v>266</v>
      </c>
      <c r="B79" s="50" t="s">
        <v>272</v>
      </c>
      <c r="C79" s="50"/>
      <c r="D79" s="948"/>
      <c r="E79" s="1153">
        <f t="shared" si="27"/>
        <v>0</v>
      </c>
      <c r="F79" s="259">
        <f t="shared" ref="F79" si="51">+J79+M79+P79</f>
        <v>0</v>
      </c>
      <c r="G79" s="259">
        <f t="shared" ref="G79" si="52">+K79+N79+Q79</f>
        <v>0</v>
      </c>
      <c r="H79" s="463"/>
      <c r="I79" s="1153"/>
      <c r="J79" s="259">
        <v>0</v>
      </c>
      <c r="K79" s="259">
        <v>0</v>
      </c>
      <c r="L79" s="1155"/>
      <c r="M79" s="948">
        <v>0</v>
      </c>
      <c r="N79" s="949">
        <v>0</v>
      </c>
      <c r="O79" s="403"/>
      <c r="P79" s="403"/>
      <c r="Q79" s="403"/>
    </row>
    <row r="80" spans="1:16383" ht="13.5" hidden="1" thickBot="1" x14ac:dyDescent="0.25">
      <c r="A80" s="1741"/>
      <c r="B80" s="1742"/>
      <c r="C80" s="1742"/>
      <c r="D80" s="1389"/>
      <c r="E80" s="1390"/>
      <c r="F80" s="1389"/>
      <c r="G80" s="1389"/>
      <c r="H80" s="1391" t="e">
        <f t="shared" si="28"/>
        <v>#DIV/0!</v>
      </c>
      <c r="I80" s="1390"/>
      <c r="J80" s="1389"/>
      <c r="K80" s="1389"/>
      <c r="L80" s="1390"/>
      <c r="M80" s="1389"/>
      <c r="N80" s="1392"/>
      <c r="O80" s="262"/>
      <c r="P80" s="262"/>
      <c r="Q80" s="262"/>
      <c r="R80" s="1740"/>
      <c r="S80" s="1740"/>
      <c r="T80" s="1740"/>
      <c r="U80" s="349"/>
      <c r="V80" s="262"/>
      <c r="W80" s="262"/>
      <c r="X80" s="262"/>
      <c r="Y80" s="350"/>
      <c r="Z80" s="262"/>
      <c r="AA80" s="262"/>
      <c r="AB80" s="262"/>
      <c r="AC80" s="262"/>
      <c r="AD80" s="262"/>
      <c r="AE80" s="262"/>
      <c r="AF80" s="262"/>
      <c r="AG80" s="262"/>
      <c r="AH80" s="262"/>
      <c r="AI80" s="1740"/>
      <c r="AJ80" s="1740"/>
      <c r="AK80" s="1740"/>
      <c r="AL80" s="349"/>
      <c r="AM80" s="262"/>
      <c r="AN80" s="262"/>
      <c r="AO80" s="262"/>
      <c r="AP80" s="350"/>
      <c r="AQ80" s="262"/>
      <c r="AR80" s="262"/>
      <c r="AS80" s="262"/>
      <c r="AT80" s="262"/>
      <c r="AU80" s="262"/>
      <c r="AV80" s="262"/>
      <c r="AW80" s="262"/>
      <c r="AX80" s="262"/>
      <c r="AY80" s="262"/>
      <c r="AZ80" s="1740"/>
      <c r="BA80" s="1740"/>
      <c r="BB80" s="1740"/>
      <c r="BC80" s="349"/>
      <c r="BD80" s="262"/>
      <c r="BE80" s="262"/>
      <c r="BF80" s="262"/>
      <c r="BG80" s="350"/>
      <c r="BH80" s="262"/>
      <c r="BI80" s="262"/>
      <c r="BJ80" s="262"/>
      <c r="BK80" s="262"/>
      <c r="BL80" s="262"/>
      <c r="BM80" s="262"/>
      <c r="BN80" s="262"/>
      <c r="BO80" s="262"/>
      <c r="BP80" s="262"/>
      <c r="BQ80" s="1740"/>
      <c r="BR80" s="1740"/>
      <c r="BS80" s="1740"/>
      <c r="BT80" s="349"/>
      <c r="BU80" s="262"/>
      <c r="BV80" s="262"/>
      <c r="BW80" s="262"/>
      <c r="BX80" s="350"/>
      <c r="BY80" s="262"/>
      <c r="BZ80" s="262"/>
      <c r="CA80" s="262"/>
      <c r="CB80" s="262"/>
      <c r="CC80" s="262"/>
      <c r="CD80" s="262"/>
      <c r="CE80" s="262"/>
      <c r="CF80" s="262"/>
      <c r="CG80" s="262"/>
      <c r="CH80" s="1740"/>
      <c r="CI80" s="1740"/>
      <c r="CJ80" s="1740"/>
      <c r="CK80" s="349"/>
      <c r="CL80" s="262"/>
      <c r="CM80" s="262"/>
      <c r="CN80" s="262"/>
      <c r="CO80" s="350"/>
      <c r="CP80" s="262"/>
      <c r="CQ80" s="262"/>
      <c r="CR80" s="262"/>
      <c r="CS80" s="262"/>
      <c r="CT80" s="262"/>
      <c r="CU80" s="262"/>
      <c r="CV80" s="262"/>
      <c r="CW80" s="262"/>
      <c r="CX80" s="262"/>
      <c r="CY80" s="1740"/>
      <c r="CZ80" s="1740"/>
      <c r="DA80" s="1740"/>
      <c r="DB80" s="349"/>
      <c r="DC80" s="262"/>
      <c r="DD80" s="262"/>
      <c r="DE80" s="262"/>
      <c r="DF80" s="350"/>
      <c r="DG80" s="262"/>
      <c r="DH80" s="262"/>
      <c r="DI80" s="262"/>
      <c r="DJ80" s="262"/>
      <c r="DK80" s="262"/>
      <c r="DL80" s="262"/>
      <c r="DM80" s="262"/>
      <c r="DN80" s="262"/>
      <c r="DO80" s="262"/>
      <c r="DP80" s="1740"/>
      <c r="DQ80" s="1740"/>
      <c r="DR80" s="1740"/>
      <c r="DS80" s="349"/>
      <c r="DT80" s="262"/>
      <c r="DU80" s="262"/>
      <c r="DV80" s="262"/>
      <c r="DW80" s="350"/>
      <c r="DX80" s="262"/>
      <c r="DY80" s="262"/>
      <c r="DZ80" s="262"/>
      <c r="EA80" s="262"/>
      <c r="EB80" s="262"/>
      <c r="EC80" s="262"/>
      <c r="ED80" s="262"/>
      <c r="EE80" s="262"/>
      <c r="EF80" s="262"/>
      <c r="EG80" s="1740"/>
      <c r="EH80" s="1740"/>
      <c r="EI80" s="1740"/>
      <c r="EJ80" s="349"/>
      <c r="EK80" s="262"/>
      <c r="EL80" s="262"/>
      <c r="EM80" s="262"/>
      <c r="EN80" s="350"/>
      <c r="EO80" s="262"/>
      <c r="EP80" s="262"/>
      <c r="EQ80" s="262"/>
      <c r="ER80" s="262"/>
      <c r="ES80" s="262"/>
      <c r="ET80" s="262"/>
      <c r="EU80" s="262"/>
      <c r="EV80" s="262"/>
      <c r="EW80" s="262"/>
      <c r="EX80" s="1740"/>
      <c r="EY80" s="1740"/>
      <c r="EZ80" s="1740"/>
      <c r="FA80" s="349"/>
      <c r="FB80" s="262"/>
      <c r="FC80" s="262"/>
      <c r="FD80" s="262"/>
      <c r="FE80" s="350"/>
      <c r="FF80" s="262"/>
      <c r="FG80" s="262"/>
      <c r="FH80" s="262"/>
      <c r="FI80" s="262"/>
      <c r="FJ80" s="262"/>
      <c r="FK80" s="262"/>
      <c r="FL80" s="262"/>
      <c r="FM80" s="262"/>
      <c r="FN80" s="262"/>
      <c r="FO80" s="1740"/>
      <c r="FP80" s="1740"/>
      <c r="FQ80" s="1740"/>
      <c r="FR80" s="349"/>
      <c r="FS80" s="262"/>
      <c r="FT80" s="262"/>
      <c r="FU80" s="262"/>
      <c r="FV80" s="350"/>
      <c r="FW80" s="262"/>
      <c r="FX80" s="262"/>
      <c r="FY80" s="262"/>
      <c r="FZ80" s="262"/>
      <c r="GA80" s="262"/>
      <c r="GB80" s="262"/>
      <c r="GC80" s="262"/>
      <c r="GD80" s="262"/>
      <c r="GE80" s="262"/>
      <c r="GF80" s="1740"/>
      <c r="GG80" s="1740"/>
      <c r="GH80" s="1740"/>
      <c r="GI80" s="349"/>
      <c r="GJ80" s="262"/>
      <c r="GK80" s="262"/>
      <c r="GL80" s="262"/>
      <c r="GM80" s="350"/>
      <c r="GN80" s="262"/>
      <c r="GO80" s="262"/>
      <c r="GP80" s="262"/>
      <c r="GQ80" s="262"/>
      <c r="GR80" s="262"/>
      <c r="GS80" s="262"/>
      <c r="GT80" s="262"/>
      <c r="GU80" s="262"/>
      <c r="GV80" s="262"/>
      <c r="GW80" s="1740"/>
      <c r="GX80" s="1740"/>
      <c r="GY80" s="1740"/>
      <c r="GZ80" s="349"/>
      <c r="HA80" s="262"/>
      <c r="HB80" s="262"/>
      <c r="HC80" s="262"/>
      <c r="HD80" s="350"/>
      <c r="HE80" s="262"/>
      <c r="HF80" s="262"/>
      <c r="HG80" s="262"/>
      <c r="HH80" s="262"/>
      <c r="HI80" s="262"/>
      <c r="HJ80" s="262"/>
      <c r="HK80" s="262"/>
      <c r="HL80" s="262"/>
      <c r="HM80" s="262"/>
      <c r="HN80" s="1740"/>
      <c r="HO80" s="1740"/>
      <c r="HP80" s="1740"/>
      <c r="HQ80" s="349"/>
      <c r="HR80" s="262"/>
      <c r="HS80" s="262"/>
      <c r="HT80" s="262"/>
      <c r="HU80" s="350"/>
      <c r="HV80" s="262"/>
      <c r="HW80" s="262"/>
      <c r="HX80" s="262"/>
      <c r="HY80" s="262"/>
      <c r="HZ80" s="262"/>
      <c r="IA80" s="262"/>
      <c r="IB80" s="262"/>
      <c r="IC80" s="262"/>
      <c r="ID80" s="262"/>
      <c r="IE80" s="1740"/>
      <c r="IF80" s="1740"/>
      <c r="IG80" s="1740"/>
      <c r="IH80" s="349"/>
      <c r="II80" s="262"/>
      <c r="IJ80" s="262"/>
      <c r="IK80" s="262"/>
      <c r="IL80" s="350"/>
      <c r="IM80" s="262"/>
      <c r="IN80" s="262"/>
      <c r="IO80" s="262"/>
      <c r="IP80" s="262"/>
      <c r="IQ80" s="262"/>
      <c r="IR80" s="262"/>
      <c r="IS80" s="262"/>
      <c r="IT80" s="262"/>
      <c r="IU80" s="262"/>
      <c r="IV80" s="1740"/>
      <c r="IW80" s="1740"/>
      <c r="IX80" s="1740"/>
      <c r="IY80" s="349"/>
      <c r="IZ80" s="262"/>
      <c r="JA80" s="262"/>
      <c r="JB80" s="262"/>
      <c r="JC80" s="350"/>
      <c r="JD80" s="262"/>
      <c r="JE80" s="262"/>
      <c r="JF80" s="262"/>
      <c r="JG80" s="262"/>
      <c r="JH80" s="262"/>
      <c r="JI80" s="262"/>
      <c r="JJ80" s="262"/>
      <c r="JK80" s="262"/>
      <c r="JL80" s="262"/>
      <c r="JM80" s="1740"/>
      <c r="JN80" s="1740"/>
      <c r="JO80" s="1740"/>
      <c r="JP80" s="349"/>
      <c r="JQ80" s="262"/>
      <c r="JR80" s="262"/>
      <c r="JS80" s="262"/>
      <c r="JT80" s="350"/>
      <c r="JU80" s="262"/>
      <c r="JV80" s="262"/>
      <c r="JW80" s="262"/>
      <c r="JX80" s="262"/>
      <c r="JY80" s="262"/>
      <c r="JZ80" s="262"/>
      <c r="KA80" s="262"/>
      <c r="KB80" s="262"/>
      <c r="KC80" s="262"/>
      <c r="KD80" s="1740"/>
      <c r="KE80" s="1740"/>
      <c r="KF80" s="1740"/>
      <c r="KG80" s="349"/>
      <c r="KH80" s="262"/>
      <c r="KI80" s="262"/>
      <c r="KJ80" s="262"/>
      <c r="KK80" s="350"/>
      <c r="KL80" s="262"/>
      <c r="KM80" s="262"/>
      <c r="KN80" s="262"/>
      <c r="KO80" s="262"/>
      <c r="KP80" s="262"/>
      <c r="KQ80" s="262"/>
      <c r="KR80" s="262"/>
      <c r="KS80" s="262"/>
      <c r="KT80" s="262"/>
      <c r="KU80" s="1740"/>
      <c r="KV80" s="1740"/>
      <c r="KW80" s="1740"/>
      <c r="KX80" s="349"/>
      <c r="KY80" s="262"/>
      <c r="KZ80" s="262"/>
      <c r="LA80" s="262"/>
      <c r="LB80" s="350"/>
      <c r="LC80" s="262"/>
      <c r="LD80" s="262"/>
      <c r="LE80" s="262"/>
      <c r="LF80" s="262"/>
      <c r="LG80" s="262"/>
      <c r="LH80" s="262"/>
      <c r="LI80" s="262"/>
      <c r="LJ80" s="262"/>
      <c r="LK80" s="262"/>
      <c r="LL80" s="1740"/>
      <c r="LM80" s="1740"/>
      <c r="LN80" s="1740"/>
      <c r="LO80" s="349"/>
      <c r="LP80" s="262"/>
      <c r="LQ80" s="262"/>
      <c r="LR80" s="262"/>
      <c r="LS80" s="350"/>
      <c r="LT80" s="262"/>
      <c r="LU80" s="262"/>
      <c r="LV80" s="262"/>
      <c r="LW80" s="262"/>
      <c r="LX80" s="262"/>
      <c r="LY80" s="262"/>
      <c r="LZ80" s="262"/>
      <c r="MA80" s="262"/>
      <c r="MB80" s="262"/>
      <c r="MC80" s="1740"/>
      <c r="MD80" s="1740"/>
      <c r="ME80" s="1740"/>
      <c r="MF80" s="349"/>
      <c r="MG80" s="262"/>
      <c r="MH80" s="262"/>
      <c r="MI80" s="262"/>
      <c r="MJ80" s="350"/>
      <c r="MK80" s="262"/>
      <c r="ML80" s="262"/>
      <c r="MM80" s="262"/>
      <c r="MN80" s="262"/>
      <c r="MO80" s="262"/>
      <c r="MP80" s="262"/>
      <c r="MQ80" s="262"/>
      <c r="MR80" s="262"/>
      <c r="MS80" s="262"/>
      <c r="MT80" s="1740"/>
      <c r="MU80" s="1740"/>
      <c r="MV80" s="1740"/>
      <c r="MW80" s="349"/>
      <c r="MX80" s="262"/>
      <c r="MY80" s="262"/>
      <c r="MZ80" s="262"/>
      <c r="NA80" s="350"/>
      <c r="NB80" s="262"/>
      <c r="NC80" s="262"/>
      <c r="ND80" s="262"/>
      <c r="NE80" s="262"/>
      <c r="NF80" s="262"/>
      <c r="NG80" s="262"/>
      <c r="NH80" s="262"/>
      <c r="NI80" s="262"/>
      <c r="NJ80" s="262"/>
      <c r="NK80" s="1740"/>
      <c r="NL80" s="1740"/>
      <c r="NM80" s="1740"/>
      <c r="NN80" s="349"/>
      <c r="NO80" s="262"/>
      <c r="NP80" s="262"/>
      <c r="NQ80" s="262"/>
      <c r="NR80" s="350"/>
      <c r="NS80" s="262"/>
      <c r="NT80" s="262"/>
      <c r="NU80" s="262"/>
      <c r="NV80" s="262"/>
      <c r="NW80" s="262"/>
      <c r="NX80" s="262"/>
      <c r="NY80" s="262"/>
      <c r="NZ80" s="262"/>
      <c r="OA80" s="262"/>
      <c r="OB80" s="1740"/>
      <c r="OC80" s="1740"/>
      <c r="OD80" s="1740"/>
      <c r="OE80" s="349"/>
      <c r="OF80" s="262"/>
      <c r="OG80" s="262"/>
      <c r="OH80" s="262"/>
      <c r="OI80" s="350"/>
      <c r="OJ80" s="262"/>
      <c r="OK80" s="262"/>
      <c r="OL80" s="262"/>
      <c r="OM80" s="262"/>
      <c r="ON80" s="262"/>
      <c r="OO80" s="262"/>
      <c r="OP80" s="262"/>
      <c r="OQ80" s="262"/>
      <c r="OR80" s="262"/>
      <c r="OS80" s="1740"/>
      <c r="OT80" s="1740"/>
      <c r="OU80" s="1740"/>
      <c r="OV80" s="349"/>
      <c r="OW80" s="262"/>
      <c r="OX80" s="262"/>
      <c r="OY80" s="262"/>
      <c r="OZ80" s="350"/>
      <c r="PA80" s="262"/>
      <c r="PB80" s="262"/>
      <c r="PC80" s="262"/>
      <c r="PD80" s="262"/>
      <c r="PE80" s="262"/>
      <c r="PF80" s="262"/>
      <c r="PG80" s="262"/>
      <c r="PH80" s="262"/>
      <c r="PI80" s="262"/>
      <c r="PJ80" s="1740"/>
      <c r="PK80" s="1740"/>
      <c r="PL80" s="1740"/>
      <c r="PM80" s="349"/>
      <c r="PN80" s="262"/>
      <c r="PO80" s="262"/>
      <c r="PP80" s="262"/>
      <c r="PQ80" s="350"/>
      <c r="PR80" s="262"/>
      <c r="PS80" s="262"/>
      <c r="PT80" s="262"/>
      <c r="PU80" s="262"/>
      <c r="PV80" s="262"/>
      <c r="PW80" s="262"/>
      <c r="PX80" s="262"/>
      <c r="PY80" s="262"/>
      <c r="PZ80" s="262"/>
      <c r="QA80" s="1740"/>
      <c r="QB80" s="1740"/>
      <c r="QC80" s="1740"/>
      <c r="QD80" s="349"/>
      <c r="QE80" s="262"/>
      <c r="QF80" s="262"/>
      <c r="QG80" s="262"/>
      <c r="QH80" s="350"/>
      <c r="QI80" s="262"/>
      <c r="QJ80" s="262"/>
      <c r="QK80" s="262"/>
      <c r="QL80" s="262"/>
      <c r="QM80" s="262"/>
      <c r="QN80" s="262"/>
      <c r="QO80" s="262"/>
      <c r="QP80" s="262"/>
      <c r="QQ80" s="262"/>
      <c r="QR80" s="1740"/>
      <c r="QS80" s="1740"/>
      <c r="QT80" s="1740"/>
      <c r="QU80" s="349"/>
      <c r="QV80" s="262"/>
      <c r="QW80" s="262"/>
      <c r="QX80" s="262"/>
      <c r="QY80" s="350"/>
      <c r="QZ80" s="262"/>
      <c r="RA80" s="262"/>
      <c r="RB80" s="262"/>
      <c r="RC80" s="262"/>
      <c r="RD80" s="262"/>
      <c r="RE80" s="262"/>
      <c r="RF80" s="262"/>
      <c r="RG80" s="262"/>
      <c r="RH80" s="262"/>
      <c r="RI80" s="1740"/>
      <c r="RJ80" s="1740"/>
      <c r="RK80" s="1740"/>
      <c r="RL80" s="349"/>
      <c r="RM80" s="262"/>
      <c r="RN80" s="262"/>
      <c r="RO80" s="262"/>
      <c r="RP80" s="350"/>
      <c r="RQ80" s="262"/>
      <c r="RR80" s="262"/>
      <c r="RS80" s="262"/>
      <c r="RT80" s="262"/>
      <c r="RU80" s="262"/>
      <c r="RV80" s="262"/>
      <c r="RW80" s="262"/>
      <c r="RX80" s="262"/>
      <c r="RY80" s="262"/>
      <c r="RZ80" s="1740"/>
      <c r="SA80" s="1740"/>
      <c r="SB80" s="1740"/>
      <c r="SC80" s="349"/>
      <c r="SD80" s="262"/>
      <c r="SE80" s="262"/>
      <c r="SF80" s="262"/>
      <c r="SG80" s="350"/>
      <c r="SH80" s="262"/>
      <c r="SI80" s="262"/>
      <c r="SJ80" s="262"/>
      <c r="SK80" s="262"/>
      <c r="SL80" s="262"/>
      <c r="SM80" s="262"/>
      <c r="SN80" s="262"/>
      <c r="SO80" s="262"/>
      <c r="SP80" s="262"/>
      <c r="SQ80" s="1740"/>
      <c r="SR80" s="1740"/>
      <c r="SS80" s="1740"/>
      <c r="ST80" s="349"/>
      <c r="SU80" s="262"/>
      <c r="SV80" s="262"/>
      <c r="SW80" s="262"/>
      <c r="SX80" s="350"/>
      <c r="SY80" s="262"/>
      <c r="SZ80" s="262"/>
      <c r="TA80" s="262"/>
      <c r="TB80" s="262"/>
      <c r="TC80" s="262"/>
      <c r="TD80" s="262"/>
      <c r="TE80" s="262"/>
      <c r="TF80" s="262"/>
      <c r="TG80" s="262"/>
      <c r="TH80" s="1740"/>
      <c r="TI80" s="1740"/>
      <c r="TJ80" s="1740"/>
      <c r="TK80" s="349"/>
      <c r="TL80" s="262"/>
      <c r="TM80" s="262"/>
      <c r="TN80" s="262"/>
      <c r="TO80" s="350"/>
      <c r="TP80" s="262"/>
      <c r="TQ80" s="262"/>
      <c r="TR80" s="262"/>
      <c r="TS80" s="262"/>
      <c r="TT80" s="262"/>
      <c r="TU80" s="262"/>
      <c r="TV80" s="262"/>
      <c r="TW80" s="262"/>
      <c r="TX80" s="262"/>
      <c r="TY80" s="1740"/>
      <c r="TZ80" s="1740"/>
      <c r="UA80" s="1740"/>
      <c r="UB80" s="349"/>
      <c r="UC80" s="262"/>
      <c r="UD80" s="262"/>
      <c r="UE80" s="262"/>
      <c r="UF80" s="350"/>
      <c r="UG80" s="262"/>
      <c r="UH80" s="262"/>
      <c r="UI80" s="262"/>
      <c r="UJ80" s="262"/>
      <c r="UK80" s="262"/>
      <c r="UL80" s="262"/>
      <c r="UM80" s="262"/>
      <c r="UN80" s="262"/>
      <c r="UO80" s="262"/>
      <c r="UP80" s="1740"/>
      <c r="UQ80" s="1740"/>
      <c r="UR80" s="1740"/>
      <c r="US80" s="349"/>
      <c r="UT80" s="262"/>
      <c r="UU80" s="262"/>
      <c r="UV80" s="262"/>
      <c r="UW80" s="350"/>
      <c r="UX80" s="262"/>
      <c r="UY80" s="262"/>
      <c r="UZ80" s="262"/>
      <c r="VA80" s="262"/>
      <c r="VB80" s="262"/>
      <c r="VC80" s="262"/>
      <c r="VD80" s="262"/>
      <c r="VE80" s="262"/>
      <c r="VF80" s="262"/>
      <c r="VG80" s="1740"/>
      <c r="VH80" s="1740"/>
      <c r="VI80" s="1740"/>
      <c r="VJ80" s="349"/>
      <c r="VK80" s="262"/>
      <c r="VL80" s="262"/>
      <c r="VM80" s="262"/>
      <c r="VN80" s="350"/>
      <c r="VO80" s="262"/>
      <c r="VP80" s="262"/>
      <c r="VQ80" s="262"/>
      <c r="VR80" s="262"/>
      <c r="VS80" s="262"/>
      <c r="VT80" s="262"/>
      <c r="VU80" s="262"/>
      <c r="VV80" s="262"/>
      <c r="VW80" s="262"/>
      <c r="VX80" s="1740"/>
      <c r="VY80" s="1740"/>
      <c r="VZ80" s="1740"/>
      <c r="WA80" s="349"/>
      <c r="WB80" s="262"/>
      <c r="WC80" s="262"/>
      <c r="WD80" s="262"/>
      <c r="WE80" s="350"/>
      <c r="WF80" s="262"/>
      <c r="WG80" s="262"/>
      <c r="WH80" s="262"/>
      <c r="WI80" s="262"/>
      <c r="WJ80" s="262"/>
      <c r="WK80" s="262"/>
      <c r="WL80" s="262"/>
      <c r="WM80" s="262"/>
      <c r="WN80" s="262"/>
      <c r="WO80" s="1740"/>
      <c r="WP80" s="1740"/>
      <c r="WQ80" s="1740"/>
      <c r="WR80" s="349"/>
      <c r="WS80" s="262"/>
      <c r="WT80" s="262"/>
      <c r="WU80" s="262"/>
      <c r="WV80" s="350"/>
      <c r="WW80" s="262"/>
      <c r="WX80" s="262"/>
      <c r="WY80" s="262"/>
      <c r="WZ80" s="262"/>
      <c r="XA80" s="262"/>
      <c r="XB80" s="262"/>
      <c r="XC80" s="262"/>
      <c r="XD80" s="262"/>
      <c r="XE80" s="262"/>
      <c r="XF80" s="1740"/>
      <c r="XG80" s="1740"/>
      <c r="XH80" s="1740"/>
      <c r="XI80" s="349"/>
      <c r="XJ80" s="262"/>
      <c r="XK80" s="262"/>
      <c r="XL80" s="262"/>
      <c r="XM80" s="350"/>
      <c r="XN80" s="262"/>
      <c r="XO80" s="262"/>
      <c r="XP80" s="262"/>
      <c r="XQ80" s="262"/>
      <c r="XR80" s="262"/>
      <c r="XS80" s="262"/>
      <c r="XT80" s="262"/>
      <c r="XU80" s="262"/>
      <c r="XV80" s="262"/>
      <c r="XW80" s="1740"/>
      <c r="XX80" s="1740"/>
      <c r="XY80" s="1740"/>
      <c r="XZ80" s="349"/>
      <c r="YA80" s="262"/>
      <c r="YB80" s="262"/>
      <c r="YC80" s="262"/>
      <c r="YD80" s="350"/>
      <c r="YE80" s="262"/>
      <c r="YF80" s="262"/>
      <c r="YG80" s="262"/>
      <c r="YH80" s="262"/>
      <c r="YI80" s="262"/>
      <c r="YJ80" s="262"/>
      <c r="YK80" s="262"/>
      <c r="YL80" s="262"/>
      <c r="YM80" s="262"/>
      <c r="YN80" s="1740"/>
      <c r="YO80" s="1740"/>
      <c r="YP80" s="1740"/>
      <c r="YQ80" s="349"/>
      <c r="YR80" s="262"/>
      <c r="YS80" s="262"/>
      <c r="YT80" s="262"/>
      <c r="YU80" s="350"/>
      <c r="YV80" s="262"/>
      <c r="YW80" s="262"/>
      <c r="YX80" s="262"/>
      <c r="YY80" s="262"/>
      <c r="YZ80" s="262"/>
      <c r="ZA80" s="262"/>
      <c r="ZB80" s="262"/>
      <c r="ZC80" s="262"/>
      <c r="ZD80" s="262"/>
      <c r="ZE80" s="1740"/>
      <c r="ZF80" s="1740"/>
      <c r="ZG80" s="1740"/>
      <c r="ZH80" s="349"/>
      <c r="ZI80" s="262"/>
      <c r="ZJ80" s="262"/>
      <c r="ZK80" s="262"/>
      <c r="ZL80" s="350"/>
      <c r="ZM80" s="262"/>
      <c r="ZN80" s="262"/>
      <c r="ZO80" s="262"/>
      <c r="ZP80" s="262"/>
      <c r="ZQ80" s="262"/>
      <c r="ZR80" s="262"/>
      <c r="ZS80" s="262"/>
      <c r="ZT80" s="262"/>
      <c r="ZU80" s="262"/>
      <c r="ZV80" s="1740"/>
      <c r="ZW80" s="1740"/>
      <c r="ZX80" s="1740"/>
      <c r="ZY80" s="349"/>
      <c r="ZZ80" s="262"/>
      <c r="AAA80" s="262"/>
      <c r="AAB80" s="262"/>
      <c r="AAC80" s="350"/>
      <c r="AAD80" s="262"/>
      <c r="AAE80" s="262"/>
      <c r="AAF80" s="262"/>
      <c r="AAG80" s="262"/>
      <c r="AAH80" s="262"/>
      <c r="AAI80" s="262"/>
      <c r="AAJ80" s="262"/>
      <c r="AAK80" s="262"/>
      <c r="AAL80" s="262"/>
      <c r="AAM80" s="1740"/>
      <c r="AAN80" s="1740"/>
      <c r="AAO80" s="1740"/>
      <c r="AAP80" s="349"/>
      <c r="AAQ80" s="262"/>
      <c r="AAR80" s="262"/>
      <c r="AAS80" s="262"/>
      <c r="AAT80" s="350"/>
      <c r="AAU80" s="262"/>
      <c r="AAV80" s="262"/>
      <c r="AAW80" s="262"/>
      <c r="AAX80" s="262"/>
      <c r="AAY80" s="262"/>
      <c r="AAZ80" s="262"/>
      <c r="ABA80" s="262"/>
      <c r="ABB80" s="262"/>
      <c r="ABC80" s="262"/>
      <c r="ABD80" s="1740"/>
      <c r="ABE80" s="1740"/>
      <c r="ABF80" s="1740"/>
      <c r="ABG80" s="349"/>
      <c r="ABH80" s="262"/>
      <c r="ABI80" s="262"/>
      <c r="ABJ80" s="262"/>
      <c r="ABK80" s="350"/>
      <c r="ABL80" s="262"/>
      <c r="ABM80" s="262"/>
      <c r="ABN80" s="262"/>
      <c r="ABO80" s="262"/>
      <c r="ABP80" s="262"/>
      <c r="ABQ80" s="262"/>
      <c r="ABR80" s="262"/>
      <c r="ABS80" s="262"/>
      <c r="ABT80" s="262"/>
      <c r="ABU80" s="1740"/>
      <c r="ABV80" s="1740"/>
      <c r="ABW80" s="1740"/>
      <c r="ABX80" s="349"/>
      <c r="ABY80" s="262"/>
      <c r="ABZ80" s="262"/>
      <c r="ACA80" s="262"/>
      <c r="ACB80" s="350"/>
      <c r="ACC80" s="262"/>
      <c r="ACD80" s="262"/>
      <c r="ACE80" s="262"/>
      <c r="ACF80" s="262"/>
      <c r="ACG80" s="262"/>
      <c r="ACH80" s="262"/>
      <c r="ACI80" s="262"/>
      <c r="ACJ80" s="262"/>
      <c r="ACK80" s="262"/>
      <c r="ACL80" s="1740"/>
      <c r="ACM80" s="1740"/>
      <c r="ACN80" s="1740"/>
      <c r="ACO80" s="349"/>
      <c r="ACP80" s="262"/>
      <c r="ACQ80" s="262"/>
      <c r="ACR80" s="262"/>
      <c r="ACS80" s="350"/>
      <c r="ACT80" s="262"/>
      <c r="ACU80" s="262"/>
      <c r="ACV80" s="262"/>
      <c r="ACW80" s="262"/>
      <c r="ACX80" s="262"/>
      <c r="ACY80" s="262"/>
      <c r="ACZ80" s="262"/>
      <c r="ADA80" s="262"/>
      <c r="ADB80" s="262"/>
      <c r="ADC80" s="1740"/>
      <c r="ADD80" s="1740"/>
      <c r="ADE80" s="1740"/>
      <c r="ADF80" s="349"/>
      <c r="ADG80" s="262"/>
      <c r="ADH80" s="262"/>
      <c r="ADI80" s="262"/>
      <c r="ADJ80" s="350"/>
      <c r="ADK80" s="262"/>
      <c r="ADL80" s="262"/>
      <c r="ADM80" s="262"/>
      <c r="ADN80" s="262"/>
      <c r="ADO80" s="262"/>
      <c r="ADP80" s="262"/>
      <c r="ADQ80" s="262"/>
      <c r="ADR80" s="262"/>
      <c r="ADS80" s="262"/>
      <c r="ADT80" s="1740"/>
      <c r="ADU80" s="1740"/>
      <c r="ADV80" s="1740"/>
      <c r="ADW80" s="349"/>
      <c r="ADX80" s="262"/>
      <c r="ADY80" s="262"/>
      <c r="ADZ80" s="262"/>
      <c r="AEA80" s="350"/>
      <c r="AEB80" s="262"/>
      <c r="AEC80" s="262"/>
      <c r="AED80" s="262"/>
      <c r="AEE80" s="262"/>
      <c r="AEF80" s="262"/>
      <c r="AEG80" s="262"/>
      <c r="AEH80" s="262"/>
      <c r="AEI80" s="262"/>
      <c r="AEJ80" s="262"/>
      <c r="AEK80" s="1740"/>
      <c r="AEL80" s="1740"/>
      <c r="AEM80" s="1740"/>
      <c r="AEN80" s="349"/>
      <c r="AEO80" s="262"/>
      <c r="AEP80" s="262"/>
      <c r="AEQ80" s="262"/>
      <c r="AER80" s="350"/>
      <c r="AES80" s="262"/>
      <c r="AET80" s="262"/>
      <c r="AEU80" s="262"/>
      <c r="AEV80" s="262"/>
      <c r="AEW80" s="262"/>
      <c r="AEX80" s="262"/>
      <c r="AEY80" s="262"/>
      <c r="AEZ80" s="262"/>
      <c r="AFA80" s="262"/>
      <c r="AFB80" s="1740"/>
      <c r="AFC80" s="1740"/>
      <c r="AFD80" s="1740"/>
      <c r="AFE80" s="349"/>
      <c r="AFF80" s="262"/>
      <c r="AFG80" s="262"/>
      <c r="AFH80" s="262"/>
      <c r="AFI80" s="350"/>
      <c r="AFJ80" s="262"/>
      <c r="AFK80" s="262"/>
      <c r="AFL80" s="262"/>
      <c r="AFM80" s="262"/>
      <c r="AFN80" s="262"/>
      <c r="AFO80" s="262"/>
      <c r="AFP80" s="262"/>
      <c r="AFQ80" s="262"/>
      <c r="AFR80" s="262"/>
      <c r="AFS80" s="1740"/>
      <c r="AFT80" s="1740"/>
      <c r="AFU80" s="1740"/>
      <c r="AFV80" s="349"/>
      <c r="AFW80" s="262"/>
      <c r="AFX80" s="262"/>
      <c r="AFY80" s="262"/>
      <c r="AFZ80" s="350"/>
      <c r="AGA80" s="262"/>
      <c r="AGB80" s="262"/>
      <c r="AGC80" s="262"/>
      <c r="AGD80" s="262"/>
      <c r="AGE80" s="262"/>
      <c r="AGF80" s="262"/>
      <c r="AGG80" s="262"/>
      <c r="AGH80" s="262"/>
      <c r="AGI80" s="262"/>
      <c r="AGJ80" s="1740"/>
      <c r="AGK80" s="1740"/>
      <c r="AGL80" s="1740"/>
      <c r="AGM80" s="349"/>
      <c r="AGN80" s="262"/>
      <c r="AGO80" s="262"/>
      <c r="AGP80" s="262"/>
      <c r="AGQ80" s="350"/>
      <c r="AGR80" s="262"/>
      <c r="AGS80" s="262"/>
      <c r="AGT80" s="262"/>
      <c r="AGU80" s="262"/>
      <c r="AGV80" s="262"/>
      <c r="AGW80" s="262"/>
      <c r="AGX80" s="262"/>
      <c r="AGY80" s="262"/>
      <c r="AGZ80" s="262"/>
      <c r="AHA80" s="1740"/>
      <c r="AHB80" s="1740"/>
      <c r="AHC80" s="1740"/>
      <c r="AHD80" s="349"/>
      <c r="AHE80" s="262"/>
      <c r="AHF80" s="262"/>
      <c r="AHG80" s="262"/>
      <c r="AHH80" s="350"/>
      <c r="AHI80" s="262"/>
      <c r="AHJ80" s="262"/>
      <c r="AHK80" s="262"/>
      <c r="AHL80" s="262"/>
      <c r="AHM80" s="262"/>
      <c r="AHN80" s="262"/>
      <c r="AHO80" s="262"/>
      <c r="AHP80" s="262"/>
      <c r="AHQ80" s="262"/>
      <c r="AHR80" s="1740"/>
      <c r="AHS80" s="1740"/>
      <c r="AHT80" s="1740"/>
      <c r="AHU80" s="349"/>
      <c r="AHV80" s="262"/>
      <c r="AHW80" s="262"/>
      <c r="AHX80" s="262"/>
      <c r="AHY80" s="350"/>
      <c r="AHZ80" s="262"/>
      <c r="AIA80" s="262"/>
      <c r="AIB80" s="262"/>
      <c r="AIC80" s="262"/>
      <c r="AID80" s="262"/>
      <c r="AIE80" s="262"/>
      <c r="AIF80" s="262"/>
      <c r="AIG80" s="262"/>
      <c r="AIH80" s="262"/>
      <c r="AII80" s="1740"/>
      <c r="AIJ80" s="1740"/>
      <c r="AIK80" s="1740"/>
      <c r="AIL80" s="349"/>
      <c r="AIM80" s="262"/>
      <c r="AIN80" s="262"/>
      <c r="AIO80" s="262"/>
      <c r="AIP80" s="350"/>
      <c r="AIQ80" s="262"/>
      <c r="AIR80" s="262"/>
      <c r="AIS80" s="262"/>
      <c r="AIT80" s="262"/>
      <c r="AIU80" s="262"/>
      <c r="AIV80" s="262"/>
      <c r="AIW80" s="262"/>
      <c r="AIX80" s="262"/>
      <c r="AIY80" s="262"/>
      <c r="AIZ80" s="1740"/>
      <c r="AJA80" s="1740"/>
      <c r="AJB80" s="1740"/>
      <c r="AJC80" s="349"/>
      <c r="AJD80" s="262"/>
      <c r="AJE80" s="262"/>
      <c r="AJF80" s="262"/>
      <c r="AJG80" s="350"/>
      <c r="AJH80" s="262"/>
      <c r="AJI80" s="262"/>
      <c r="AJJ80" s="262"/>
      <c r="AJK80" s="262"/>
      <c r="AJL80" s="262"/>
      <c r="AJM80" s="262"/>
      <c r="AJN80" s="262"/>
      <c r="AJO80" s="262"/>
      <c r="AJP80" s="262"/>
      <c r="AJQ80" s="1740"/>
      <c r="AJR80" s="1740"/>
      <c r="AJS80" s="1740"/>
      <c r="AJT80" s="349"/>
      <c r="AJU80" s="262"/>
      <c r="AJV80" s="262"/>
      <c r="AJW80" s="262"/>
      <c r="AJX80" s="350"/>
      <c r="AJY80" s="262"/>
      <c r="AJZ80" s="262"/>
      <c r="AKA80" s="262"/>
      <c r="AKB80" s="262"/>
      <c r="AKC80" s="262"/>
      <c r="AKD80" s="262"/>
      <c r="AKE80" s="262"/>
      <c r="AKF80" s="262"/>
      <c r="AKG80" s="262"/>
      <c r="AKH80" s="1740"/>
      <c r="AKI80" s="1740"/>
      <c r="AKJ80" s="1740"/>
      <c r="AKK80" s="349"/>
      <c r="AKL80" s="262"/>
      <c r="AKM80" s="262"/>
      <c r="AKN80" s="262"/>
      <c r="AKO80" s="350"/>
      <c r="AKP80" s="262"/>
      <c r="AKQ80" s="262"/>
      <c r="AKR80" s="262"/>
      <c r="AKS80" s="262"/>
      <c r="AKT80" s="262"/>
      <c r="AKU80" s="262"/>
      <c r="AKV80" s="262"/>
      <c r="AKW80" s="262"/>
      <c r="AKX80" s="262"/>
      <c r="AKY80" s="1740"/>
      <c r="AKZ80" s="1740"/>
      <c r="ALA80" s="1740"/>
      <c r="ALB80" s="349"/>
      <c r="ALC80" s="262"/>
      <c r="ALD80" s="262"/>
      <c r="ALE80" s="262"/>
      <c r="ALF80" s="350"/>
      <c r="ALG80" s="262"/>
      <c r="ALH80" s="262"/>
      <c r="ALI80" s="262"/>
      <c r="ALJ80" s="262"/>
      <c r="ALK80" s="262"/>
      <c r="ALL80" s="262"/>
      <c r="ALM80" s="262"/>
      <c r="ALN80" s="262"/>
      <c r="ALO80" s="262"/>
      <c r="ALP80" s="1740"/>
      <c r="ALQ80" s="1740"/>
      <c r="ALR80" s="1740"/>
      <c r="ALS80" s="349"/>
      <c r="ALT80" s="262"/>
      <c r="ALU80" s="262"/>
      <c r="ALV80" s="262"/>
      <c r="ALW80" s="350"/>
      <c r="ALX80" s="262"/>
      <c r="ALY80" s="262"/>
      <c r="ALZ80" s="262"/>
      <c r="AMA80" s="262"/>
      <c r="AMB80" s="262"/>
      <c r="AMC80" s="262"/>
      <c r="AMD80" s="262"/>
      <c r="AME80" s="262"/>
      <c r="AMF80" s="262"/>
      <c r="AMG80" s="1740"/>
      <c r="AMH80" s="1740"/>
      <c r="AMI80" s="1740"/>
      <c r="AMJ80" s="349"/>
      <c r="AMK80" s="262"/>
      <c r="AML80" s="262"/>
      <c r="AMM80" s="262"/>
      <c r="AMN80" s="350"/>
      <c r="AMO80" s="262"/>
      <c r="AMP80" s="262"/>
      <c r="AMQ80" s="262"/>
      <c r="AMR80" s="262"/>
      <c r="AMS80" s="262"/>
      <c r="AMT80" s="262"/>
      <c r="AMU80" s="262"/>
      <c r="AMV80" s="262"/>
      <c r="AMW80" s="262"/>
      <c r="AMX80" s="1740"/>
      <c r="AMY80" s="1740"/>
      <c r="AMZ80" s="1740"/>
      <c r="ANA80" s="349"/>
      <c r="ANB80" s="262"/>
      <c r="ANC80" s="262"/>
      <c r="AND80" s="262"/>
      <c r="ANE80" s="350"/>
      <c r="ANF80" s="262"/>
      <c r="ANG80" s="262"/>
      <c r="ANH80" s="262"/>
      <c r="ANI80" s="262"/>
      <c r="ANJ80" s="262"/>
      <c r="ANK80" s="262"/>
      <c r="ANL80" s="262"/>
      <c r="ANM80" s="262"/>
      <c r="ANN80" s="262"/>
      <c r="ANO80" s="1740"/>
      <c r="ANP80" s="1740"/>
      <c r="ANQ80" s="1740"/>
      <c r="ANR80" s="349"/>
      <c r="ANS80" s="262"/>
      <c r="ANT80" s="262"/>
      <c r="ANU80" s="262"/>
      <c r="ANV80" s="350"/>
      <c r="ANW80" s="262"/>
      <c r="ANX80" s="262"/>
      <c r="ANY80" s="262"/>
      <c r="ANZ80" s="262"/>
      <c r="AOA80" s="262"/>
      <c r="AOB80" s="262"/>
      <c r="AOC80" s="262"/>
      <c r="AOD80" s="262"/>
      <c r="AOE80" s="262"/>
      <c r="AOF80" s="1740"/>
      <c r="AOG80" s="1740"/>
      <c r="AOH80" s="1740"/>
      <c r="AOI80" s="349"/>
      <c r="AOJ80" s="262"/>
      <c r="AOK80" s="262"/>
      <c r="AOL80" s="262"/>
      <c r="AOM80" s="350"/>
      <c r="AON80" s="262"/>
      <c r="AOO80" s="262"/>
      <c r="AOP80" s="262"/>
      <c r="AOQ80" s="262"/>
      <c r="AOR80" s="262"/>
      <c r="AOS80" s="262"/>
      <c r="AOT80" s="262"/>
      <c r="AOU80" s="262"/>
      <c r="AOV80" s="262"/>
      <c r="AOW80" s="1740"/>
      <c r="AOX80" s="1740"/>
      <c r="AOY80" s="1740"/>
      <c r="AOZ80" s="349"/>
      <c r="APA80" s="262"/>
      <c r="APB80" s="262"/>
      <c r="APC80" s="262"/>
      <c r="APD80" s="350"/>
      <c r="APE80" s="262"/>
      <c r="APF80" s="262"/>
      <c r="APG80" s="262"/>
      <c r="APH80" s="262"/>
      <c r="API80" s="262"/>
      <c r="APJ80" s="262"/>
      <c r="APK80" s="262"/>
      <c r="APL80" s="262"/>
      <c r="APM80" s="262"/>
      <c r="APN80" s="1740"/>
      <c r="APO80" s="1740"/>
      <c r="APP80" s="1740"/>
      <c r="APQ80" s="349"/>
      <c r="APR80" s="262"/>
      <c r="APS80" s="262"/>
      <c r="APT80" s="262"/>
      <c r="APU80" s="350"/>
      <c r="APV80" s="262"/>
      <c r="APW80" s="262"/>
      <c r="APX80" s="262"/>
      <c r="APY80" s="262"/>
      <c r="APZ80" s="262"/>
      <c r="AQA80" s="262"/>
      <c r="AQB80" s="262"/>
      <c r="AQC80" s="262"/>
      <c r="AQD80" s="262"/>
      <c r="AQE80" s="1740"/>
      <c r="AQF80" s="1740"/>
      <c r="AQG80" s="1740"/>
      <c r="AQH80" s="349"/>
      <c r="AQI80" s="262"/>
      <c r="AQJ80" s="262"/>
      <c r="AQK80" s="262"/>
      <c r="AQL80" s="350"/>
      <c r="AQM80" s="262"/>
      <c r="AQN80" s="262"/>
      <c r="AQO80" s="262"/>
      <c r="AQP80" s="262"/>
      <c r="AQQ80" s="262"/>
      <c r="AQR80" s="262"/>
      <c r="AQS80" s="262"/>
      <c r="AQT80" s="262"/>
      <c r="AQU80" s="262"/>
      <c r="AQV80" s="1740"/>
      <c r="AQW80" s="1740"/>
      <c r="AQX80" s="1740"/>
      <c r="AQY80" s="349"/>
      <c r="AQZ80" s="262"/>
      <c r="ARA80" s="262"/>
      <c r="ARB80" s="262"/>
      <c r="ARC80" s="350"/>
      <c r="ARD80" s="262"/>
      <c r="ARE80" s="262"/>
      <c r="ARF80" s="262"/>
      <c r="ARG80" s="262"/>
      <c r="ARH80" s="262"/>
      <c r="ARI80" s="262"/>
      <c r="ARJ80" s="262"/>
      <c r="ARK80" s="262"/>
      <c r="ARL80" s="262"/>
      <c r="ARM80" s="1740"/>
      <c r="ARN80" s="1740"/>
      <c r="ARO80" s="1740"/>
      <c r="ARP80" s="349"/>
      <c r="ARQ80" s="262"/>
      <c r="ARR80" s="262"/>
      <c r="ARS80" s="262"/>
      <c r="ART80" s="350"/>
      <c r="ARU80" s="262"/>
      <c r="ARV80" s="262"/>
      <c r="ARW80" s="262"/>
      <c r="ARX80" s="262"/>
      <c r="ARY80" s="262"/>
      <c r="ARZ80" s="262"/>
      <c r="ASA80" s="262"/>
      <c r="ASB80" s="262"/>
      <c r="ASC80" s="262"/>
      <c r="ASD80" s="1740"/>
      <c r="ASE80" s="1740"/>
      <c r="ASF80" s="1740"/>
      <c r="ASG80" s="349"/>
      <c r="ASH80" s="262"/>
      <c r="ASI80" s="262"/>
      <c r="ASJ80" s="262"/>
      <c r="ASK80" s="350"/>
      <c r="ASL80" s="262"/>
      <c r="ASM80" s="262"/>
      <c r="ASN80" s="262"/>
      <c r="ASO80" s="262"/>
      <c r="ASP80" s="262"/>
      <c r="ASQ80" s="262"/>
      <c r="ASR80" s="262"/>
      <c r="ASS80" s="262"/>
      <c r="AST80" s="262"/>
      <c r="ASU80" s="1740"/>
      <c r="ASV80" s="1740"/>
      <c r="ASW80" s="1740"/>
      <c r="ASX80" s="349"/>
      <c r="ASY80" s="262"/>
      <c r="ASZ80" s="262"/>
      <c r="ATA80" s="262"/>
      <c r="ATB80" s="350"/>
      <c r="ATC80" s="262"/>
      <c r="ATD80" s="262"/>
      <c r="ATE80" s="262"/>
      <c r="ATF80" s="262"/>
      <c r="ATG80" s="262"/>
      <c r="ATH80" s="262"/>
      <c r="ATI80" s="262"/>
      <c r="ATJ80" s="262"/>
      <c r="ATK80" s="262"/>
      <c r="ATL80" s="1740"/>
      <c r="ATM80" s="1740"/>
      <c r="ATN80" s="1740"/>
      <c r="ATO80" s="349"/>
      <c r="ATP80" s="262"/>
      <c r="ATQ80" s="262"/>
      <c r="ATR80" s="262"/>
      <c r="ATS80" s="350"/>
      <c r="ATT80" s="262"/>
      <c r="ATU80" s="262"/>
      <c r="ATV80" s="262"/>
      <c r="ATW80" s="262"/>
      <c r="ATX80" s="262"/>
      <c r="ATY80" s="262"/>
      <c r="ATZ80" s="262"/>
      <c r="AUA80" s="262"/>
      <c r="AUB80" s="262"/>
      <c r="AUC80" s="1740"/>
      <c r="AUD80" s="1740"/>
      <c r="AUE80" s="1740"/>
      <c r="AUF80" s="349"/>
      <c r="AUG80" s="262"/>
      <c r="AUH80" s="262"/>
      <c r="AUI80" s="262"/>
      <c r="AUJ80" s="350"/>
      <c r="AUK80" s="262"/>
      <c r="AUL80" s="262"/>
      <c r="AUM80" s="262"/>
      <c r="AUN80" s="262"/>
      <c r="AUO80" s="262"/>
      <c r="AUP80" s="262"/>
      <c r="AUQ80" s="262"/>
      <c r="AUR80" s="262"/>
      <c r="AUS80" s="262"/>
      <c r="AUT80" s="1740"/>
      <c r="AUU80" s="1740"/>
      <c r="AUV80" s="1740"/>
      <c r="AUW80" s="349"/>
      <c r="AUX80" s="262"/>
      <c r="AUY80" s="262"/>
      <c r="AUZ80" s="262"/>
      <c r="AVA80" s="350"/>
      <c r="AVB80" s="262"/>
      <c r="AVC80" s="262"/>
      <c r="AVD80" s="262"/>
      <c r="AVE80" s="262"/>
      <c r="AVF80" s="262"/>
      <c r="AVG80" s="262"/>
      <c r="AVH80" s="262"/>
      <c r="AVI80" s="262"/>
      <c r="AVJ80" s="262"/>
      <c r="AVK80" s="1740"/>
      <c r="AVL80" s="1740"/>
      <c r="AVM80" s="1740"/>
      <c r="AVN80" s="349"/>
      <c r="AVO80" s="262"/>
      <c r="AVP80" s="262"/>
      <c r="AVQ80" s="262"/>
      <c r="AVR80" s="350"/>
      <c r="AVS80" s="262"/>
      <c r="AVT80" s="262"/>
      <c r="AVU80" s="262"/>
      <c r="AVV80" s="262"/>
      <c r="AVW80" s="262"/>
      <c r="AVX80" s="262"/>
      <c r="AVY80" s="262"/>
      <c r="AVZ80" s="262"/>
      <c r="AWA80" s="262"/>
      <c r="AWB80" s="1740"/>
      <c r="AWC80" s="1740"/>
      <c r="AWD80" s="1740"/>
      <c r="AWE80" s="349"/>
      <c r="AWF80" s="262"/>
      <c r="AWG80" s="262"/>
      <c r="AWH80" s="262"/>
      <c r="AWI80" s="350"/>
      <c r="AWJ80" s="262"/>
      <c r="AWK80" s="262"/>
      <c r="AWL80" s="262"/>
      <c r="AWM80" s="262"/>
      <c r="AWN80" s="262"/>
      <c r="AWO80" s="262"/>
      <c r="AWP80" s="262"/>
      <c r="AWQ80" s="262"/>
      <c r="AWR80" s="262"/>
      <c r="AWS80" s="1740"/>
      <c r="AWT80" s="1740"/>
      <c r="AWU80" s="1740"/>
      <c r="AWV80" s="349"/>
      <c r="AWW80" s="262"/>
      <c r="AWX80" s="262"/>
      <c r="AWY80" s="262"/>
      <c r="AWZ80" s="350"/>
      <c r="AXA80" s="262"/>
      <c r="AXB80" s="262"/>
      <c r="AXC80" s="262"/>
      <c r="AXD80" s="262"/>
      <c r="AXE80" s="262"/>
      <c r="AXF80" s="262"/>
      <c r="AXG80" s="262"/>
      <c r="AXH80" s="262"/>
      <c r="AXI80" s="262"/>
      <c r="AXJ80" s="1740"/>
      <c r="AXK80" s="1740"/>
      <c r="AXL80" s="1740"/>
      <c r="AXM80" s="349"/>
      <c r="AXN80" s="262"/>
      <c r="AXO80" s="262"/>
      <c r="AXP80" s="262"/>
      <c r="AXQ80" s="350"/>
      <c r="AXR80" s="262"/>
      <c r="AXS80" s="262"/>
      <c r="AXT80" s="262"/>
      <c r="AXU80" s="262"/>
      <c r="AXV80" s="262"/>
      <c r="AXW80" s="262"/>
      <c r="AXX80" s="262"/>
      <c r="AXY80" s="262"/>
      <c r="AXZ80" s="262"/>
      <c r="AYA80" s="1740"/>
      <c r="AYB80" s="1740"/>
      <c r="AYC80" s="1740"/>
      <c r="AYD80" s="349"/>
      <c r="AYE80" s="262"/>
      <c r="AYF80" s="262"/>
      <c r="AYG80" s="262"/>
      <c r="AYH80" s="350"/>
      <c r="AYI80" s="262"/>
      <c r="AYJ80" s="262"/>
      <c r="AYK80" s="262"/>
      <c r="AYL80" s="262"/>
      <c r="AYM80" s="262"/>
      <c r="AYN80" s="262"/>
      <c r="AYO80" s="262"/>
      <c r="AYP80" s="262"/>
      <c r="AYQ80" s="262"/>
      <c r="AYR80" s="1740"/>
      <c r="AYS80" s="1740"/>
      <c r="AYT80" s="1740"/>
      <c r="AYU80" s="349"/>
      <c r="AYV80" s="262"/>
      <c r="AYW80" s="262"/>
      <c r="AYX80" s="262"/>
      <c r="AYY80" s="350"/>
      <c r="AYZ80" s="262"/>
      <c r="AZA80" s="262"/>
      <c r="AZB80" s="262"/>
      <c r="AZC80" s="262"/>
      <c r="AZD80" s="262"/>
      <c r="AZE80" s="262"/>
      <c r="AZF80" s="262"/>
      <c r="AZG80" s="262"/>
      <c r="AZH80" s="262"/>
      <c r="AZI80" s="1740"/>
      <c r="AZJ80" s="1740"/>
      <c r="AZK80" s="1740"/>
      <c r="AZL80" s="349"/>
      <c r="AZM80" s="262"/>
      <c r="AZN80" s="262"/>
      <c r="AZO80" s="262"/>
      <c r="AZP80" s="350"/>
      <c r="AZQ80" s="262"/>
      <c r="AZR80" s="262"/>
      <c r="AZS80" s="262"/>
      <c r="AZT80" s="262"/>
      <c r="AZU80" s="262"/>
      <c r="AZV80" s="262"/>
      <c r="AZW80" s="262"/>
      <c r="AZX80" s="262"/>
      <c r="AZY80" s="262"/>
      <c r="AZZ80" s="1740"/>
      <c r="BAA80" s="1740"/>
      <c r="BAB80" s="1740"/>
      <c r="BAC80" s="349"/>
      <c r="BAD80" s="262"/>
      <c r="BAE80" s="262"/>
      <c r="BAF80" s="262"/>
      <c r="BAG80" s="350"/>
      <c r="BAH80" s="262"/>
      <c r="BAI80" s="262"/>
      <c r="BAJ80" s="262"/>
      <c r="BAK80" s="262"/>
      <c r="BAL80" s="262"/>
      <c r="BAM80" s="262"/>
      <c r="BAN80" s="262"/>
      <c r="BAO80" s="262"/>
      <c r="BAP80" s="262"/>
      <c r="BAQ80" s="1740"/>
      <c r="BAR80" s="1740"/>
      <c r="BAS80" s="1740"/>
      <c r="BAT80" s="349"/>
      <c r="BAU80" s="262"/>
      <c r="BAV80" s="262"/>
      <c r="BAW80" s="262"/>
      <c r="BAX80" s="350"/>
      <c r="BAY80" s="262"/>
      <c r="BAZ80" s="262"/>
      <c r="BBA80" s="262"/>
      <c r="BBB80" s="262"/>
      <c r="BBC80" s="262"/>
      <c r="BBD80" s="262"/>
      <c r="BBE80" s="262"/>
      <c r="BBF80" s="262"/>
      <c r="BBG80" s="262"/>
      <c r="BBH80" s="1740"/>
      <c r="BBI80" s="1740"/>
      <c r="BBJ80" s="1740"/>
      <c r="BBK80" s="349"/>
      <c r="BBL80" s="262"/>
      <c r="BBM80" s="262"/>
      <c r="BBN80" s="262"/>
      <c r="BBO80" s="350"/>
      <c r="BBP80" s="262"/>
      <c r="BBQ80" s="262"/>
      <c r="BBR80" s="262"/>
      <c r="BBS80" s="262"/>
      <c r="BBT80" s="262"/>
      <c r="BBU80" s="262"/>
      <c r="BBV80" s="262"/>
      <c r="BBW80" s="262"/>
      <c r="BBX80" s="262"/>
      <c r="BBY80" s="1740"/>
      <c r="BBZ80" s="1740"/>
      <c r="BCA80" s="1740"/>
      <c r="BCB80" s="349"/>
      <c r="BCC80" s="262"/>
      <c r="BCD80" s="262"/>
      <c r="BCE80" s="262"/>
      <c r="BCF80" s="350"/>
      <c r="BCG80" s="262"/>
      <c r="BCH80" s="262"/>
      <c r="BCI80" s="262"/>
      <c r="BCJ80" s="262"/>
      <c r="BCK80" s="262"/>
      <c r="BCL80" s="262"/>
      <c r="BCM80" s="262"/>
      <c r="BCN80" s="262"/>
      <c r="BCO80" s="262"/>
      <c r="BCP80" s="1740"/>
      <c r="BCQ80" s="1740"/>
      <c r="BCR80" s="1740"/>
      <c r="BCS80" s="349"/>
      <c r="BCT80" s="262"/>
      <c r="BCU80" s="262"/>
      <c r="BCV80" s="262"/>
      <c r="BCW80" s="350"/>
      <c r="BCX80" s="262"/>
      <c r="BCY80" s="262"/>
      <c r="BCZ80" s="262"/>
      <c r="BDA80" s="262"/>
      <c r="BDB80" s="262"/>
      <c r="BDC80" s="262"/>
      <c r="BDD80" s="262"/>
      <c r="BDE80" s="262"/>
      <c r="BDF80" s="262"/>
      <c r="BDG80" s="1740"/>
      <c r="BDH80" s="1740"/>
      <c r="BDI80" s="1740"/>
      <c r="BDJ80" s="349"/>
      <c r="BDK80" s="262"/>
      <c r="BDL80" s="262"/>
      <c r="BDM80" s="262"/>
      <c r="BDN80" s="350"/>
      <c r="BDO80" s="262"/>
      <c r="BDP80" s="262"/>
      <c r="BDQ80" s="262"/>
      <c r="BDR80" s="262"/>
      <c r="BDS80" s="262"/>
      <c r="BDT80" s="262"/>
      <c r="BDU80" s="262"/>
      <c r="BDV80" s="262"/>
      <c r="BDW80" s="262"/>
      <c r="BDX80" s="1740"/>
      <c r="BDY80" s="1740"/>
      <c r="BDZ80" s="1740"/>
      <c r="BEA80" s="349"/>
      <c r="BEB80" s="262"/>
      <c r="BEC80" s="262"/>
      <c r="BED80" s="262"/>
      <c r="BEE80" s="350"/>
      <c r="BEF80" s="262"/>
      <c r="BEG80" s="262"/>
      <c r="BEH80" s="262"/>
      <c r="BEI80" s="262"/>
      <c r="BEJ80" s="262"/>
      <c r="BEK80" s="262"/>
      <c r="BEL80" s="262"/>
      <c r="BEM80" s="262"/>
      <c r="BEN80" s="262"/>
      <c r="BEO80" s="1740"/>
      <c r="BEP80" s="1740"/>
      <c r="BEQ80" s="1740"/>
      <c r="BER80" s="349"/>
      <c r="BES80" s="262"/>
      <c r="BET80" s="262"/>
      <c r="BEU80" s="262"/>
      <c r="BEV80" s="350"/>
      <c r="BEW80" s="262"/>
      <c r="BEX80" s="262"/>
      <c r="BEY80" s="262"/>
      <c r="BEZ80" s="262"/>
      <c r="BFA80" s="262"/>
      <c r="BFB80" s="262"/>
      <c r="BFC80" s="262"/>
      <c r="BFD80" s="262"/>
      <c r="BFE80" s="262"/>
      <c r="BFF80" s="1740"/>
      <c r="BFG80" s="1740"/>
      <c r="BFH80" s="1740"/>
      <c r="BFI80" s="349"/>
      <c r="BFJ80" s="262"/>
      <c r="BFK80" s="262"/>
      <c r="BFL80" s="262"/>
      <c r="BFM80" s="350"/>
      <c r="BFN80" s="262"/>
      <c r="BFO80" s="262"/>
      <c r="BFP80" s="262"/>
      <c r="BFQ80" s="262"/>
      <c r="BFR80" s="262"/>
      <c r="BFS80" s="262"/>
      <c r="BFT80" s="262"/>
      <c r="BFU80" s="262"/>
      <c r="BFV80" s="262"/>
      <c r="BFW80" s="1740"/>
      <c r="BFX80" s="1740"/>
      <c r="BFY80" s="1740"/>
      <c r="BFZ80" s="349"/>
      <c r="BGA80" s="262"/>
      <c r="BGB80" s="262"/>
      <c r="BGC80" s="262"/>
      <c r="BGD80" s="350"/>
      <c r="BGE80" s="262"/>
      <c r="BGF80" s="262"/>
      <c r="BGG80" s="262"/>
      <c r="BGH80" s="262"/>
      <c r="BGI80" s="262"/>
      <c r="BGJ80" s="262"/>
      <c r="BGK80" s="262"/>
      <c r="BGL80" s="262"/>
      <c r="BGM80" s="262"/>
      <c r="BGN80" s="1740"/>
      <c r="BGO80" s="1740"/>
      <c r="BGP80" s="1740"/>
      <c r="BGQ80" s="349"/>
      <c r="BGR80" s="262"/>
      <c r="BGS80" s="262"/>
      <c r="BGT80" s="262"/>
      <c r="BGU80" s="350"/>
      <c r="BGV80" s="262"/>
      <c r="BGW80" s="262"/>
      <c r="BGX80" s="262"/>
      <c r="BGY80" s="262"/>
      <c r="BGZ80" s="262"/>
      <c r="BHA80" s="262"/>
      <c r="BHB80" s="262"/>
      <c r="BHC80" s="262"/>
      <c r="BHD80" s="262"/>
      <c r="BHE80" s="1740"/>
      <c r="BHF80" s="1740"/>
      <c r="BHG80" s="1740"/>
      <c r="BHH80" s="349"/>
      <c r="BHI80" s="262"/>
      <c r="BHJ80" s="262"/>
      <c r="BHK80" s="262"/>
      <c r="BHL80" s="350"/>
      <c r="BHM80" s="262"/>
      <c r="BHN80" s="262"/>
      <c r="BHO80" s="262"/>
      <c r="BHP80" s="262"/>
      <c r="BHQ80" s="262"/>
      <c r="BHR80" s="262"/>
      <c r="BHS80" s="262"/>
      <c r="BHT80" s="262"/>
      <c r="BHU80" s="262"/>
      <c r="BHV80" s="1740"/>
      <c r="BHW80" s="1740"/>
      <c r="BHX80" s="1740"/>
      <c r="BHY80" s="349"/>
      <c r="BHZ80" s="262"/>
      <c r="BIA80" s="262"/>
      <c r="BIB80" s="262"/>
      <c r="BIC80" s="350"/>
      <c r="BID80" s="262"/>
      <c r="BIE80" s="262"/>
      <c r="BIF80" s="262"/>
      <c r="BIG80" s="262"/>
      <c r="BIH80" s="262"/>
      <c r="BII80" s="262"/>
      <c r="BIJ80" s="262"/>
      <c r="BIK80" s="262"/>
      <c r="BIL80" s="262"/>
      <c r="BIM80" s="1740"/>
      <c r="BIN80" s="1740"/>
      <c r="BIO80" s="1740"/>
      <c r="BIP80" s="349"/>
      <c r="BIQ80" s="262"/>
      <c r="BIR80" s="262"/>
      <c r="BIS80" s="262"/>
      <c r="BIT80" s="350"/>
      <c r="BIU80" s="262"/>
      <c r="BIV80" s="262"/>
      <c r="BIW80" s="262"/>
      <c r="BIX80" s="262"/>
      <c r="BIY80" s="262"/>
      <c r="BIZ80" s="262"/>
      <c r="BJA80" s="262"/>
      <c r="BJB80" s="262"/>
      <c r="BJC80" s="262"/>
      <c r="BJD80" s="1740"/>
      <c r="BJE80" s="1740"/>
      <c r="BJF80" s="1740"/>
      <c r="BJG80" s="349"/>
      <c r="BJH80" s="262"/>
      <c r="BJI80" s="262"/>
      <c r="BJJ80" s="262"/>
      <c r="BJK80" s="350"/>
      <c r="BJL80" s="262"/>
      <c r="BJM80" s="262"/>
      <c r="BJN80" s="262"/>
      <c r="BJO80" s="262"/>
      <c r="BJP80" s="262"/>
      <c r="BJQ80" s="262"/>
      <c r="BJR80" s="262"/>
      <c r="BJS80" s="262"/>
      <c r="BJT80" s="262"/>
      <c r="BJU80" s="1740"/>
      <c r="BJV80" s="1740"/>
      <c r="BJW80" s="1740"/>
      <c r="BJX80" s="349"/>
      <c r="BJY80" s="262"/>
      <c r="BJZ80" s="262"/>
      <c r="BKA80" s="262"/>
      <c r="BKB80" s="350"/>
      <c r="BKC80" s="262"/>
      <c r="BKD80" s="262"/>
      <c r="BKE80" s="262"/>
      <c r="BKF80" s="262"/>
      <c r="BKG80" s="262"/>
      <c r="BKH80" s="262"/>
      <c r="BKI80" s="262"/>
      <c r="BKJ80" s="262"/>
      <c r="BKK80" s="262"/>
      <c r="BKL80" s="1740"/>
      <c r="BKM80" s="1740"/>
      <c r="BKN80" s="1740"/>
      <c r="BKO80" s="349"/>
      <c r="BKP80" s="262"/>
      <c r="BKQ80" s="262"/>
      <c r="BKR80" s="262"/>
      <c r="BKS80" s="350"/>
      <c r="BKT80" s="262"/>
      <c r="BKU80" s="262"/>
      <c r="BKV80" s="262"/>
      <c r="BKW80" s="262"/>
      <c r="BKX80" s="262"/>
      <c r="BKY80" s="262"/>
      <c r="BKZ80" s="262"/>
      <c r="BLA80" s="262"/>
      <c r="BLB80" s="262"/>
      <c r="BLC80" s="1740"/>
      <c r="BLD80" s="1740"/>
      <c r="BLE80" s="1740"/>
      <c r="BLF80" s="349"/>
      <c r="BLG80" s="262"/>
      <c r="BLH80" s="262"/>
      <c r="BLI80" s="262"/>
      <c r="BLJ80" s="350"/>
      <c r="BLK80" s="262"/>
      <c r="BLL80" s="262"/>
      <c r="BLM80" s="262"/>
      <c r="BLN80" s="262"/>
      <c r="BLO80" s="262"/>
      <c r="BLP80" s="262"/>
      <c r="BLQ80" s="262"/>
      <c r="BLR80" s="262"/>
      <c r="BLS80" s="262"/>
      <c r="BLT80" s="1740"/>
      <c r="BLU80" s="1740"/>
      <c r="BLV80" s="1740"/>
      <c r="BLW80" s="349"/>
      <c r="BLX80" s="262"/>
      <c r="BLY80" s="262"/>
      <c r="BLZ80" s="262"/>
      <c r="BMA80" s="350"/>
      <c r="BMB80" s="262"/>
      <c r="BMC80" s="262"/>
      <c r="BMD80" s="262"/>
      <c r="BME80" s="262"/>
      <c r="BMF80" s="262"/>
      <c r="BMG80" s="262"/>
      <c r="BMH80" s="262"/>
      <c r="BMI80" s="262"/>
      <c r="BMJ80" s="262"/>
      <c r="BMK80" s="1740"/>
      <c r="BML80" s="1740"/>
      <c r="BMM80" s="1740"/>
      <c r="BMN80" s="349"/>
      <c r="BMO80" s="262"/>
      <c r="BMP80" s="262"/>
      <c r="BMQ80" s="262"/>
      <c r="BMR80" s="350"/>
      <c r="BMS80" s="262"/>
      <c r="BMT80" s="262"/>
      <c r="BMU80" s="262"/>
      <c r="BMV80" s="262"/>
      <c r="BMW80" s="262"/>
      <c r="BMX80" s="262"/>
      <c r="BMY80" s="262"/>
      <c r="BMZ80" s="262"/>
      <c r="BNA80" s="262"/>
      <c r="BNB80" s="1740"/>
      <c r="BNC80" s="1740"/>
      <c r="BND80" s="1740"/>
      <c r="BNE80" s="349"/>
      <c r="BNF80" s="262"/>
      <c r="BNG80" s="262"/>
      <c r="BNH80" s="262"/>
      <c r="BNI80" s="350"/>
      <c r="BNJ80" s="262"/>
      <c r="BNK80" s="262"/>
      <c r="BNL80" s="262"/>
      <c r="BNM80" s="262"/>
      <c r="BNN80" s="262"/>
      <c r="BNO80" s="262"/>
      <c r="BNP80" s="262"/>
      <c r="BNQ80" s="262"/>
      <c r="BNR80" s="262"/>
      <c r="BNS80" s="1740"/>
      <c r="BNT80" s="1740"/>
      <c r="BNU80" s="1740"/>
      <c r="BNV80" s="349"/>
      <c r="BNW80" s="262"/>
      <c r="BNX80" s="262"/>
      <c r="BNY80" s="262"/>
      <c r="BNZ80" s="350"/>
      <c r="BOA80" s="262"/>
      <c r="BOB80" s="262"/>
      <c r="BOC80" s="262"/>
      <c r="BOD80" s="262"/>
      <c r="BOE80" s="262"/>
      <c r="BOF80" s="262"/>
      <c r="BOG80" s="262"/>
      <c r="BOH80" s="262"/>
      <c r="BOI80" s="262"/>
      <c r="BOJ80" s="1740"/>
      <c r="BOK80" s="1740"/>
      <c r="BOL80" s="1740"/>
      <c r="BOM80" s="349"/>
      <c r="BON80" s="262"/>
      <c r="BOO80" s="262"/>
      <c r="BOP80" s="262"/>
      <c r="BOQ80" s="350"/>
      <c r="BOR80" s="262"/>
      <c r="BOS80" s="262"/>
      <c r="BOT80" s="262"/>
      <c r="BOU80" s="262"/>
      <c r="BOV80" s="262"/>
      <c r="BOW80" s="262"/>
      <c r="BOX80" s="262"/>
      <c r="BOY80" s="262"/>
      <c r="BOZ80" s="262"/>
      <c r="BPA80" s="1740"/>
      <c r="BPB80" s="1740"/>
      <c r="BPC80" s="1740"/>
      <c r="BPD80" s="349"/>
      <c r="BPE80" s="262"/>
      <c r="BPF80" s="262"/>
      <c r="BPG80" s="262"/>
      <c r="BPH80" s="350"/>
      <c r="BPI80" s="262"/>
      <c r="BPJ80" s="262"/>
      <c r="BPK80" s="262"/>
      <c r="BPL80" s="262"/>
      <c r="BPM80" s="262"/>
      <c r="BPN80" s="262"/>
      <c r="BPO80" s="262"/>
      <c r="BPP80" s="262"/>
      <c r="BPQ80" s="262"/>
      <c r="BPR80" s="1740"/>
      <c r="BPS80" s="1740"/>
      <c r="BPT80" s="1740"/>
      <c r="BPU80" s="349"/>
      <c r="BPV80" s="262"/>
      <c r="BPW80" s="262"/>
      <c r="BPX80" s="262"/>
      <c r="BPY80" s="350"/>
      <c r="BPZ80" s="262"/>
      <c r="BQA80" s="262"/>
      <c r="BQB80" s="262"/>
      <c r="BQC80" s="262"/>
      <c r="BQD80" s="262"/>
      <c r="BQE80" s="262"/>
      <c r="BQF80" s="262"/>
      <c r="BQG80" s="262"/>
      <c r="BQH80" s="262"/>
      <c r="BQI80" s="1740"/>
      <c r="BQJ80" s="1740"/>
      <c r="BQK80" s="1740"/>
      <c r="BQL80" s="349"/>
      <c r="BQM80" s="262"/>
      <c r="BQN80" s="262"/>
      <c r="BQO80" s="262"/>
      <c r="BQP80" s="350"/>
      <c r="BQQ80" s="262"/>
      <c r="BQR80" s="262"/>
      <c r="BQS80" s="262"/>
      <c r="BQT80" s="262"/>
      <c r="BQU80" s="262"/>
      <c r="BQV80" s="262"/>
      <c r="BQW80" s="262"/>
      <c r="BQX80" s="262"/>
      <c r="BQY80" s="262"/>
      <c r="BQZ80" s="1740"/>
      <c r="BRA80" s="1740"/>
      <c r="BRB80" s="1740"/>
      <c r="BRC80" s="349"/>
      <c r="BRD80" s="262"/>
      <c r="BRE80" s="262"/>
      <c r="BRF80" s="262"/>
      <c r="BRG80" s="350"/>
      <c r="BRH80" s="262"/>
      <c r="BRI80" s="262"/>
      <c r="BRJ80" s="262"/>
      <c r="BRK80" s="262"/>
      <c r="BRL80" s="262"/>
      <c r="BRM80" s="262"/>
      <c r="BRN80" s="262"/>
      <c r="BRO80" s="262"/>
      <c r="BRP80" s="262"/>
      <c r="BRQ80" s="1740"/>
      <c r="BRR80" s="1740"/>
      <c r="BRS80" s="1740"/>
      <c r="BRT80" s="349"/>
      <c r="BRU80" s="262"/>
      <c r="BRV80" s="262"/>
      <c r="BRW80" s="262"/>
      <c r="BRX80" s="350"/>
      <c r="BRY80" s="262"/>
      <c r="BRZ80" s="262"/>
      <c r="BSA80" s="262"/>
      <c r="BSB80" s="262"/>
      <c r="BSC80" s="262"/>
      <c r="BSD80" s="262"/>
      <c r="BSE80" s="262"/>
      <c r="BSF80" s="262"/>
      <c r="BSG80" s="262"/>
      <c r="BSH80" s="1740"/>
      <c r="BSI80" s="1740"/>
      <c r="BSJ80" s="1740"/>
      <c r="BSK80" s="349"/>
      <c r="BSL80" s="262"/>
      <c r="BSM80" s="262"/>
      <c r="BSN80" s="262"/>
      <c r="BSO80" s="350"/>
      <c r="BSP80" s="262"/>
      <c r="BSQ80" s="262"/>
      <c r="BSR80" s="262"/>
      <c r="BSS80" s="262"/>
      <c r="BST80" s="262"/>
      <c r="BSU80" s="262"/>
      <c r="BSV80" s="262"/>
      <c r="BSW80" s="262"/>
      <c r="BSX80" s="262"/>
      <c r="BSY80" s="1740"/>
      <c r="BSZ80" s="1740"/>
      <c r="BTA80" s="1740"/>
      <c r="BTB80" s="349"/>
      <c r="BTC80" s="262"/>
      <c r="BTD80" s="262"/>
      <c r="BTE80" s="262"/>
      <c r="BTF80" s="350"/>
      <c r="BTG80" s="262"/>
      <c r="BTH80" s="262"/>
      <c r="BTI80" s="262"/>
      <c r="BTJ80" s="262"/>
      <c r="BTK80" s="262"/>
      <c r="BTL80" s="262"/>
      <c r="BTM80" s="262"/>
      <c r="BTN80" s="262"/>
      <c r="BTO80" s="262"/>
      <c r="BTP80" s="1740"/>
      <c r="BTQ80" s="1740"/>
      <c r="BTR80" s="1740"/>
      <c r="BTS80" s="349"/>
      <c r="BTT80" s="262"/>
      <c r="BTU80" s="262"/>
      <c r="BTV80" s="262"/>
      <c r="BTW80" s="350"/>
      <c r="BTX80" s="262"/>
      <c r="BTY80" s="262"/>
      <c r="BTZ80" s="262"/>
      <c r="BUA80" s="262"/>
      <c r="BUB80" s="262"/>
      <c r="BUC80" s="262"/>
      <c r="BUD80" s="262"/>
      <c r="BUE80" s="262"/>
      <c r="BUF80" s="262"/>
      <c r="BUG80" s="1740"/>
      <c r="BUH80" s="1740"/>
      <c r="BUI80" s="1740"/>
      <c r="BUJ80" s="349"/>
      <c r="BUK80" s="262"/>
      <c r="BUL80" s="262"/>
      <c r="BUM80" s="262"/>
      <c r="BUN80" s="350"/>
      <c r="BUO80" s="262"/>
      <c r="BUP80" s="262"/>
      <c r="BUQ80" s="262"/>
      <c r="BUR80" s="262"/>
      <c r="BUS80" s="262"/>
      <c r="BUT80" s="262"/>
      <c r="BUU80" s="262"/>
      <c r="BUV80" s="262"/>
      <c r="BUW80" s="262"/>
      <c r="BUX80" s="1740"/>
      <c r="BUY80" s="1740"/>
      <c r="BUZ80" s="1740"/>
      <c r="BVA80" s="349"/>
      <c r="BVB80" s="262"/>
      <c r="BVC80" s="262"/>
      <c r="BVD80" s="262"/>
      <c r="BVE80" s="350"/>
      <c r="BVF80" s="262"/>
      <c r="BVG80" s="262"/>
      <c r="BVH80" s="262"/>
      <c r="BVI80" s="262"/>
      <c r="BVJ80" s="262"/>
      <c r="BVK80" s="262"/>
      <c r="BVL80" s="262"/>
      <c r="BVM80" s="262"/>
      <c r="BVN80" s="262"/>
      <c r="BVO80" s="1740"/>
      <c r="BVP80" s="1740"/>
      <c r="BVQ80" s="1740"/>
      <c r="BVR80" s="349"/>
      <c r="BVS80" s="262"/>
      <c r="BVT80" s="262"/>
      <c r="BVU80" s="262"/>
      <c r="BVV80" s="350"/>
      <c r="BVW80" s="262"/>
      <c r="BVX80" s="262"/>
      <c r="BVY80" s="262"/>
      <c r="BVZ80" s="262"/>
      <c r="BWA80" s="262"/>
      <c r="BWB80" s="262"/>
      <c r="BWC80" s="262"/>
      <c r="BWD80" s="262"/>
      <c r="BWE80" s="262"/>
      <c r="BWF80" s="1740"/>
      <c r="BWG80" s="1740"/>
      <c r="BWH80" s="1740"/>
      <c r="BWI80" s="349"/>
      <c r="BWJ80" s="262"/>
      <c r="BWK80" s="262"/>
      <c r="BWL80" s="262"/>
      <c r="BWM80" s="350"/>
      <c r="BWN80" s="262"/>
      <c r="BWO80" s="262"/>
      <c r="BWP80" s="262"/>
      <c r="BWQ80" s="262"/>
      <c r="BWR80" s="262"/>
      <c r="BWS80" s="262"/>
      <c r="BWT80" s="262"/>
      <c r="BWU80" s="262"/>
      <c r="BWV80" s="262"/>
      <c r="BWW80" s="1740"/>
      <c r="BWX80" s="1740"/>
      <c r="BWY80" s="1740"/>
      <c r="BWZ80" s="349"/>
      <c r="BXA80" s="262"/>
      <c r="BXB80" s="262"/>
      <c r="BXC80" s="262"/>
      <c r="BXD80" s="350"/>
      <c r="BXE80" s="262"/>
      <c r="BXF80" s="262"/>
      <c r="BXG80" s="262"/>
      <c r="BXH80" s="262"/>
      <c r="BXI80" s="262"/>
      <c r="BXJ80" s="262"/>
      <c r="BXK80" s="262"/>
      <c r="BXL80" s="262"/>
      <c r="BXM80" s="262"/>
      <c r="BXN80" s="1740"/>
      <c r="BXO80" s="1740"/>
      <c r="BXP80" s="1740"/>
      <c r="BXQ80" s="349"/>
      <c r="BXR80" s="262"/>
      <c r="BXS80" s="262"/>
      <c r="BXT80" s="262"/>
      <c r="BXU80" s="350"/>
      <c r="BXV80" s="262"/>
      <c r="BXW80" s="262"/>
      <c r="BXX80" s="262"/>
      <c r="BXY80" s="262"/>
      <c r="BXZ80" s="262"/>
      <c r="BYA80" s="262"/>
      <c r="BYB80" s="262"/>
      <c r="BYC80" s="262"/>
      <c r="BYD80" s="262"/>
      <c r="BYE80" s="1740"/>
      <c r="BYF80" s="1740"/>
      <c r="BYG80" s="1740"/>
      <c r="BYH80" s="349"/>
      <c r="BYI80" s="262"/>
      <c r="BYJ80" s="262"/>
      <c r="BYK80" s="262"/>
      <c r="BYL80" s="350"/>
      <c r="BYM80" s="262"/>
      <c r="BYN80" s="262"/>
      <c r="BYO80" s="262"/>
      <c r="BYP80" s="262"/>
      <c r="BYQ80" s="262"/>
      <c r="BYR80" s="262"/>
      <c r="BYS80" s="262"/>
      <c r="BYT80" s="262"/>
      <c r="BYU80" s="262"/>
      <c r="BYV80" s="1740"/>
      <c r="BYW80" s="1740"/>
      <c r="BYX80" s="1740"/>
      <c r="BYY80" s="349"/>
      <c r="BYZ80" s="262"/>
      <c r="BZA80" s="262"/>
      <c r="BZB80" s="262"/>
      <c r="BZC80" s="350"/>
      <c r="BZD80" s="262"/>
      <c r="BZE80" s="262"/>
      <c r="BZF80" s="262"/>
      <c r="BZG80" s="262"/>
      <c r="BZH80" s="262"/>
      <c r="BZI80" s="262"/>
      <c r="BZJ80" s="262"/>
      <c r="BZK80" s="262"/>
      <c r="BZL80" s="262"/>
      <c r="BZM80" s="1740"/>
      <c r="BZN80" s="1740"/>
      <c r="BZO80" s="1740"/>
      <c r="BZP80" s="349"/>
      <c r="BZQ80" s="262"/>
      <c r="BZR80" s="262"/>
      <c r="BZS80" s="262"/>
      <c r="BZT80" s="350"/>
      <c r="BZU80" s="262"/>
      <c r="BZV80" s="262"/>
      <c r="BZW80" s="262"/>
      <c r="BZX80" s="262"/>
      <c r="BZY80" s="262"/>
      <c r="BZZ80" s="262"/>
      <c r="CAA80" s="262"/>
      <c r="CAB80" s="262"/>
      <c r="CAC80" s="262"/>
      <c r="CAD80" s="1740"/>
      <c r="CAE80" s="1740"/>
      <c r="CAF80" s="1740"/>
      <c r="CAG80" s="349"/>
      <c r="CAH80" s="262"/>
      <c r="CAI80" s="262"/>
      <c r="CAJ80" s="262"/>
      <c r="CAK80" s="350"/>
      <c r="CAL80" s="262"/>
      <c r="CAM80" s="262"/>
      <c r="CAN80" s="262"/>
      <c r="CAO80" s="262"/>
      <c r="CAP80" s="262"/>
      <c r="CAQ80" s="262"/>
      <c r="CAR80" s="262"/>
      <c r="CAS80" s="262"/>
      <c r="CAT80" s="262"/>
      <c r="CAU80" s="1740"/>
      <c r="CAV80" s="1740"/>
      <c r="CAW80" s="1740"/>
      <c r="CAX80" s="349"/>
      <c r="CAY80" s="262"/>
      <c r="CAZ80" s="262"/>
      <c r="CBA80" s="262"/>
      <c r="CBB80" s="350"/>
      <c r="CBC80" s="262"/>
      <c r="CBD80" s="262"/>
      <c r="CBE80" s="262"/>
      <c r="CBF80" s="262"/>
      <c r="CBG80" s="262"/>
      <c r="CBH80" s="262"/>
      <c r="CBI80" s="262"/>
      <c r="CBJ80" s="262"/>
      <c r="CBK80" s="262"/>
      <c r="CBL80" s="1740"/>
      <c r="CBM80" s="1740"/>
      <c r="CBN80" s="1740"/>
      <c r="CBO80" s="349"/>
      <c r="CBP80" s="262"/>
      <c r="CBQ80" s="262"/>
      <c r="CBR80" s="262"/>
      <c r="CBS80" s="350"/>
      <c r="CBT80" s="262"/>
      <c r="CBU80" s="262"/>
      <c r="CBV80" s="262"/>
      <c r="CBW80" s="262"/>
      <c r="CBX80" s="262"/>
      <c r="CBY80" s="262"/>
      <c r="CBZ80" s="262"/>
      <c r="CCA80" s="262"/>
      <c r="CCB80" s="262"/>
      <c r="CCC80" s="1740"/>
      <c r="CCD80" s="1740"/>
      <c r="CCE80" s="1740"/>
      <c r="CCF80" s="349"/>
      <c r="CCG80" s="262"/>
      <c r="CCH80" s="262"/>
      <c r="CCI80" s="262"/>
      <c r="CCJ80" s="350"/>
      <c r="CCK80" s="262"/>
      <c r="CCL80" s="262"/>
      <c r="CCM80" s="262"/>
      <c r="CCN80" s="262"/>
      <c r="CCO80" s="262"/>
      <c r="CCP80" s="262"/>
      <c r="CCQ80" s="262"/>
      <c r="CCR80" s="262"/>
      <c r="CCS80" s="262"/>
      <c r="CCT80" s="1740"/>
      <c r="CCU80" s="1740"/>
      <c r="CCV80" s="1740"/>
      <c r="CCW80" s="349"/>
      <c r="CCX80" s="262"/>
      <c r="CCY80" s="262"/>
      <c r="CCZ80" s="262"/>
      <c r="CDA80" s="350"/>
      <c r="CDB80" s="262"/>
      <c r="CDC80" s="262"/>
      <c r="CDD80" s="262"/>
      <c r="CDE80" s="262"/>
      <c r="CDF80" s="262"/>
      <c r="CDG80" s="262"/>
      <c r="CDH80" s="262"/>
      <c r="CDI80" s="262"/>
      <c r="CDJ80" s="262"/>
      <c r="CDK80" s="1740"/>
      <c r="CDL80" s="1740"/>
      <c r="CDM80" s="1740"/>
      <c r="CDN80" s="349"/>
      <c r="CDO80" s="262"/>
      <c r="CDP80" s="262"/>
      <c r="CDQ80" s="262"/>
      <c r="CDR80" s="350"/>
      <c r="CDS80" s="262"/>
      <c r="CDT80" s="262"/>
      <c r="CDU80" s="262"/>
      <c r="CDV80" s="262"/>
      <c r="CDW80" s="262"/>
      <c r="CDX80" s="262"/>
      <c r="CDY80" s="262"/>
      <c r="CDZ80" s="262"/>
      <c r="CEA80" s="262"/>
      <c r="CEB80" s="1740"/>
      <c r="CEC80" s="1740"/>
      <c r="CED80" s="1740"/>
      <c r="CEE80" s="349"/>
      <c r="CEF80" s="262"/>
      <c r="CEG80" s="262"/>
      <c r="CEH80" s="262"/>
      <c r="CEI80" s="350"/>
      <c r="CEJ80" s="262"/>
      <c r="CEK80" s="262"/>
      <c r="CEL80" s="262"/>
      <c r="CEM80" s="262"/>
      <c r="CEN80" s="262"/>
      <c r="CEO80" s="262"/>
      <c r="CEP80" s="262"/>
      <c r="CEQ80" s="262"/>
      <c r="CER80" s="262"/>
      <c r="CES80" s="1740"/>
      <c r="CET80" s="1740"/>
      <c r="CEU80" s="1740"/>
      <c r="CEV80" s="349"/>
      <c r="CEW80" s="262"/>
      <c r="CEX80" s="262"/>
      <c r="CEY80" s="262"/>
      <c r="CEZ80" s="350"/>
      <c r="CFA80" s="262"/>
      <c r="CFB80" s="262"/>
      <c r="CFC80" s="262"/>
      <c r="CFD80" s="262"/>
      <c r="CFE80" s="262"/>
      <c r="CFF80" s="262"/>
      <c r="CFG80" s="262"/>
      <c r="CFH80" s="262"/>
      <c r="CFI80" s="262"/>
      <c r="CFJ80" s="1740"/>
      <c r="CFK80" s="1740"/>
      <c r="CFL80" s="1740"/>
      <c r="CFM80" s="349"/>
      <c r="CFN80" s="262"/>
      <c r="CFO80" s="262"/>
      <c r="CFP80" s="262"/>
      <c r="CFQ80" s="350"/>
      <c r="CFR80" s="262"/>
      <c r="CFS80" s="262"/>
      <c r="CFT80" s="262"/>
      <c r="CFU80" s="262"/>
      <c r="CFV80" s="262"/>
      <c r="CFW80" s="262"/>
      <c r="CFX80" s="262"/>
      <c r="CFY80" s="262"/>
      <c r="CFZ80" s="262"/>
      <c r="CGA80" s="1740"/>
      <c r="CGB80" s="1740"/>
      <c r="CGC80" s="1740"/>
      <c r="CGD80" s="349"/>
      <c r="CGE80" s="262"/>
      <c r="CGF80" s="262"/>
      <c r="CGG80" s="262"/>
      <c r="CGH80" s="350"/>
      <c r="CGI80" s="262"/>
      <c r="CGJ80" s="262"/>
      <c r="CGK80" s="262"/>
      <c r="CGL80" s="262"/>
      <c r="CGM80" s="262"/>
      <c r="CGN80" s="262"/>
      <c r="CGO80" s="262"/>
      <c r="CGP80" s="262"/>
      <c r="CGQ80" s="262"/>
      <c r="CGR80" s="1740"/>
      <c r="CGS80" s="1740"/>
      <c r="CGT80" s="1740"/>
      <c r="CGU80" s="349"/>
      <c r="CGV80" s="262"/>
      <c r="CGW80" s="262"/>
      <c r="CGX80" s="262"/>
      <c r="CGY80" s="350"/>
      <c r="CGZ80" s="262"/>
      <c r="CHA80" s="262"/>
      <c r="CHB80" s="262"/>
      <c r="CHC80" s="262"/>
      <c r="CHD80" s="262"/>
      <c r="CHE80" s="262"/>
      <c r="CHF80" s="262"/>
      <c r="CHG80" s="262"/>
      <c r="CHH80" s="262"/>
      <c r="CHI80" s="1740"/>
      <c r="CHJ80" s="1740"/>
      <c r="CHK80" s="1740"/>
      <c r="CHL80" s="349"/>
      <c r="CHM80" s="262"/>
      <c r="CHN80" s="262"/>
      <c r="CHO80" s="262"/>
      <c r="CHP80" s="350"/>
      <c r="CHQ80" s="262"/>
      <c r="CHR80" s="262"/>
      <c r="CHS80" s="262"/>
      <c r="CHT80" s="262"/>
      <c r="CHU80" s="262"/>
      <c r="CHV80" s="262"/>
      <c r="CHW80" s="262"/>
      <c r="CHX80" s="262"/>
      <c r="CHY80" s="262"/>
      <c r="CHZ80" s="1740"/>
      <c r="CIA80" s="1740"/>
      <c r="CIB80" s="1740"/>
      <c r="CIC80" s="349"/>
      <c r="CID80" s="262"/>
      <c r="CIE80" s="262"/>
      <c r="CIF80" s="262"/>
      <c r="CIG80" s="350"/>
      <c r="CIH80" s="262"/>
      <c r="CII80" s="262"/>
      <c r="CIJ80" s="262"/>
      <c r="CIK80" s="262"/>
      <c r="CIL80" s="262"/>
      <c r="CIM80" s="262"/>
      <c r="CIN80" s="262"/>
      <c r="CIO80" s="262"/>
      <c r="CIP80" s="262"/>
      <c r="CIQ80" s="1740"/>
      <c r="CIR80" s="1740"/>
      <c r="CIS80" s="1740"/>
      <c r="CIT80" s="349"/>
      <c r="CIU80" s="262"/>
      <c r="CIV80" s="262"/>
      <c r="CIW80" s="262"/>
      <c r="CIX80" s="350"/>
      <c r="CIY80" s="262"/>
      <c r="CIZ80" s="262"/>
      <c r="CJA80" s="262"/>
      <c r="CJB80" s="262"/>
      <c r="CJC80" s="262"/>
      <c r="CJD80" s="262"/>
      <c r="CJE80" s="262"/>
      <c r="CJF80" s="262"/>
      <c r="CJG80" s="262"/>
      <c r="CJH80" s="1740"/>
      <c r="CJI80" s="1740"/>
      <c r="CJJ80" s="1740"/>
      <c r="CJK80" s="349"/>
      <c r="CJL80" s="262"/>
      <c r="CJM80" s="262"/>
      <c r="CJN80" s="262"/>
      <c r="CJO80" s="350"/>
      <c r="CJP80" s="262"/>
      <c r="CJQ80" s="262"/>
      <c r="CJR80" s="262"/>
      <c r="CJS80" s="262"/>
      <c r="CJT80" s="262"/>
      <c r="CJU80" s="262"/>
      <c r="CJV80" s="262"/>
      <c r="CJW80" s="262"/>
      <c r="CJX80" s="262"/>
      <c r="CJY80" s="1740"/>
      <c r="CJZ80" s="1740"/>
      <c r="CKA80" s="1740"/>
      <c r="CKB80" s="349"/>
      <c r="CKC80" s="262"/>
      <c r="CKD80" s="262"/>
      <c r="CKE80" s="262"/>
      <c r="CKF80" s="350"/>
      <c r="CKG80" s="262"/>
      <c r="CKH80" s="262"/>
      <c r="CKI80" s="262"/>
      <c r="CKJ80" s="262"/>
      <c r="CKK80" s="262"/>
      <c r="CKL80" s="262"/>
      <c r="CKM80" s="262"/>
      <c r="CKN80" s="262"/>
      <c r="CKO80" s="262"/>
      <c r="CKP80" s="1740"/>
      <c r="CKQ80" s="1740"/>
      <c r="CKR80" s="1740"/>
      <c r="CKS80" s="349"/>
      <c r="CKT80" s="262"/>
      <c r="CKU80" s="262"/>
      <c r="CKV80" s="262"/>
      <c r="CKW80" s="350"/>
      <c r="CKX80" s="262"/>
      <c r="CKY80" s="262"/>
      <c r="CKZ80" s="262"/>
      <c r="CLA80" s="262"/>
      <c r="CLB80" s="262"/>
      <c r="CLC80" s="262"/>
      <c r="CLD80" s="262"/>
      <c r="CLE80" s="262"/>
      <c r="CLF80" s="262"/>
      <c r="CLG80" s="1740"/>
      <c r="CLH80" s="1740"/>
      <c r="CLI80" s="1740"/>
      <c r="CLJ80" s="349"/>
      <c r="CLK80" s="262"/>
      <c r="CLL80" s="262"/>
      <c r="CLM80" s="262"/>
      <c r="CLN80" s="350"/>
      <c r="CLO80" s="262"/>
      <c r="CLP80" s="262"/>
      <c r="CLQ80" s="262"/>
      <c r="CLR80" s="262"/>
      <c r="CLS80" s="262"/>
      <c r="CLT80" s="262"/>
      <c r="CLU80" s="262"/>
      <c r="CLV80" s="262"/>
      <c r="CLW80" s="262"/>
      <c r="CLX80" s="1740"/>
      <c r="CLY80" s="1740"/>
      <c r="CLZ80" s="1740"/>
      <c r="CMA80" s="349"/>
      <c r="CMB80" s="262"/>
      <c r="CMC80" s="262"/>
      <c r="CMD80" s="262"/>
      <c r="CME80" s="350"/>
      <c r="CMF80" s="262"/>
      <c r="CMG80" s="262"/>
      <c r="CMH80" s="262"/>
      <c r="CMI80" s="262"/>
      <c r="CMJ80" s="262"/>
      <c r="CMK80" s="262"/>
      <c r="CML80" s="262"/>
      <c r="CMM80" s="262"/>
      <c r="CMN80" s="262"/>
      <c r="CMO80" s="1740"/>
      <c r="CMP80" s="1740"/>
      <c r="CMQ80" s="1740"/>
      <c r="CMR80" s="349"/>
      <c r="CMS80" s="262"/>
      <c r="CMT80" s="262"/>
      <c r="CMU80" s="262"/>
      <c r="CMV80" s="350"/>
      <c r="CMW80" s="262"/>
      <c r="CMX80" s="262"/>
      <c r="CMY80" s="262"/>
      <c r="CMZ80" s="262"/>
      <c r="CNA80" s="262"/>
      <c r="CNB80" s="262"/>
      <c r="CNC80" s="262"/>
      <c r="CND80" s="262"/>
      <c r="CNE80" s="262"/>
      <c r="CNF80" s="1740"/>
      <c r="CNG80" s="1740"/>
      <c r="CNH80" s="1740"/>
      <c r="CNI80" s="349"/>
      <c r="CNJ80" s="262"/>
      <c r="CNK80" s="262"/>
      <c r="CNL80" s="262"/>
      <c r="CNM80" s="350"/>
      <c r="CNN80" s="262"/>
      <c r="CNO80" s="262"/>
      <c r="CNP80" s="262"/>
      <c r="CNQ80" s="262"/>
      <c r="CNR80" s="262"/>
      <c r="CNS80" s="262"/>
      <c r="CNT80" s="262"/>
      <c r="CNU80" s="262"/>
      <c r="CNV80" s="262"/>
      <c r="CNW80" s="1740"/>
      <c r="CNX80" s="1740"/>
      <c r="CNY80" s="1740"/>
      <c r="CNZ80" s="349"/>
      <c r="COA80" s="262"/>
      <c r="COB80" s="262"/>
      <c r="COC80" s="262"/>
      <c r="COD80" s="350"/>
      <c r="COE80" s="262"/>
      <c r="COF80" s="262"/>
      <c r="COG80" s="262"/>
      <c r="COH80" s="262"/>
      <c r="COI80" s="262"/>
      <c r="COJ80" s="262"/>
      <c r="COK80" s="262"/>
      <c r="COL80" s="262"/>
      <c r="COM80" s="262"/>
      <c r="CON80" s="1740"/>
      <c r="COO80" s="1740"/>
      <c r="COP80" s="1740"/>
      <c r="COQ80" s="349"/>
      <c r="COR80" s="262"/>
      <c r="COS80" s="262"/>
      <c r="COT80" s="262"/>
      <c r="COU80" s="350"/>
      <c r="COV80" s="262"/>
      <c r="COW80" s="262"/>
      <c r="COX80" s="262"/>
      <c r="COY80" s="262"/>
      <c r="COZ80" s="262"/>
      <c r="CPA80" s="262"/>
      <c r="CPB80" s="262"/>
      <c r="CPC80" s="262"/>
      <c r="CPD80" s="262"/>
      <c r="CPE80" s="1740"/>
      <c r="CPF80" s="1740"/>
      <c r="CPG80" s="1740"/>
      <c r="CPH80" s="349"/>
      <c r="CPI80" s="262"/>
      <c r="CPJ80" s="262"/>
      <c r="CPK80" s="262"/>
      <c r="CPL80" s="350"/>
      <c r="CPM80" s="262"/>
      <c r="CPN80" s="262"/>
      <c r="CPO80" s="262"/>
      <c r="CPP80" s="262"/>
      <c r="CPQ80" s="262"/>
      <c r="CPR80" s="262"/>
      <c r="CPS80" s="262"/>
      <c r="CPT80" s="262"/>
      <c r="CPU80" s="262"/>
      <c r="CPV80" s="1740"/>
      <c r="CPW80" s="1740"/>
      <c r="CPX80" s="1740"/>
      <c r="CPY80" s="349"/>
      <c r="CPZ80" s="262"/>
      <c r="CQA80" s="262"/>
      <c r="CQB80" s="262"/>
      <c r="CQC80" s="350"/>
      <c r="CQD80" s="262"/>
      <c r="CQE80" s="262"/>
      <c r="CQF80" s="262"/>
      <c r="CQG80" s="262"/>
      <c r="CQH80" s="262"/>
      <c r="CQI80" s="262"/>
      <c r="CQJ80" s="262"/>
      <c r="CQK80" s="262"/>
      <c r="CQL80" s="262"/>
      <c r="CQM80" s="1740"/>
      <c r="CQN80" s="1740"/>
      <c r="CQO80" s="1740"/>
      <c r="CQP80" s="349"/>
      <c r="CQQ80" s="262"/>
      <c r="CQR80" s="262"/>
      <c r="CQS80" s="262"/>
      <c r="CQT80" s="350"/>
      <c r="CQU80" s="262"/>
      <c r="CQV80" s="262"/>
      <c r="CQW80" s="262"/>
      <c r="CQX80" s="262"/>
      <c r="CQY80" s="262"/>
      <c r="CQZ80" s="262"/>
      <c r="CRA80" s="262"/>
      <c r="CRB80" s="262"/>
      <c r="CRC80" s="262"/>
      <c r="CRD80" s="1740"/>
      <c r="CRE80" s="1740"/>
      <c r="CRF80" s="1740"/>
      <c r="CRG80" s="349"/>
      <c r="CRH80" s="262"/>
      <c r="CRI80" s="262"/>
      <c r="CRJ80" s="262"/>
      <c r="CRK80" s="350"/>
      <c r="CRL80" s="262"/>
      <c r="CRM80" s="262"/>
      <c r="CRN80" s="262"/>
      <c r="CRO80" s="262"/>
      <c r="CRP80" s="262"/>
      <c r="CRQ80" s="262"/>
      <c r="CRR80" s="262"/>
      <c r="CRS80" s="262"/>
      <c r="CRT80" s="262"/>
      <c r="CRU80" s="1740"/>
      <c r="CRV80" s="1740"/>
      <c r="CRW80" s="1740"/>
      <c r="CRX80" s="349"/>
      <c r="CRY80" s="262"/>
      <c r="CRZ80" s="262"/>
      <c r="CSA80" s="262"/>
      <c r="CSB80" s="350"/>
      <c r="CSC80" s="262"/>
      <c r="CSD80" s="262"/>
      <c r="CSE80" s="262"/>
      <c r="CSF80" s="262"/>
      <c r="CSG80" s="262"/>
      <c r="CSH80" s="262"/>
      <c r="CSI80" s="262"/>
      <c r="CSJ80" s="262"/>
      <c r="CSK80" s="262"/>
      <c r="CSL80" s="1740"/>
      <c r="CSM80" s="1740"/>
      <c r="CSN80" s="1740"/>
      <c r="CSO80" s="349"/>
      <c r="CSP80" s="262"/>
      <c r="CSQ80" s="262"/>
      <c r="CSR80" s="262"/>
      <c r="CSS80" s="350"/>
      <c r="CST80" s="262"/>
      <c r="CSU80" s="262"/>
      <c r="CSV80" s="262"/>
      <c r="CSW80" s="262"/>
      <c r="CSX80" s="262"/>
      <c r="CSY80" s="262"/>
      <c r="CSZ80" s="262"/>
      <c r="CTA80" s="262"/>
      <c r="CTB80" s="262"/>
      <c r="CTC80" s="1740"/>
      <c r="CTD80" s="1740"/>
      <c r="CTE80" s="1740"/>
      <c r="CTF80" s="349"/>
      <c r="CTG80" s="262"/>
      <c r="CTH80" s="262"/>
      <c r="CTI80" s="262"/>
      <c r="CTJ80" s="350"/>
      <c r="CTK80" s="262"/>
      <c r="CTL80" s="262"/>
      <c r="CTM80" s="262"/>
      <c r="CTN80" s="262"/>
      <c r="CTO80" s="262"/>
      <c r="CTP80" s="262"/>
      <c r="CTQ80" s="262"/>
      <c r="CTR80" s="262"/>
      <c r="CTS80" s="262"/>
      <c r="CTT80" s="1740"/>
      <c r="CTU80" s="1740"/>
      <c r="CTV80" s="1740"/>
      <c r="CTW80" s="349"/>
      <c r="CTX80" s="262"/>
      <c r="CTY80" s="262"/>
      <c r="CTZ80" s="262"/>
      <c r="CUA80" s="350"/>
      <c r="CUB80" s="262"/>
      <c r="CUC80" s="262"/>
      <c r="CUD80" s="262"/>
      <c r="CUE80" s="262"/>
      <c r="CUF80" s="262"/>
      <c r="CUG80" s="262"/>
      <c r="CUH80" s="262"/>
      <c r="CUI80" s="262"/>
      <c r="CUJ80" s="262"/>
      <c r="CUK80" s="1740"/>
      <c r="CUL80" s="1740"/>
      <c r="CUM80" s="1740"/>
      <c r="CUN80" s="349"/>
      <c r="CUO80" s="262"/>
      <c r="CUP80" s="262"/>
      <c r="CUQ80" s="262"/>
      <c r="CUR80" s="350"/>
      <c r="CUS80" s="262"/>
      <c r="CUT80" s="262"/>
      <c r="CUU80" s="262"/>
      <c r="CUV80" s="262"/>
      <c r="CUW80" s="262"/>
      <c r="CUX80" s="262"/>
      <c r="CUY80" s="262"/>
      <c r="CUZ80" s="262"/>
      <c r="CVA80" s="262"/>
      <c r="CVB80" s="1740"/>
      <c r="CVC80" s="1740"/>
      <c r="CVD80" s="1740"/>
      <c r="CVE80" s="349"/>
      <c r="CVF80" s="262"/>
      <c r="CVG80" s="262"/>
      <c r="CVH80" s="262"/>
      <c r="CVI80" s="350"/>
      <c r="CVJ80" s="262"/>
      <c r="CVK80" s="262"/>
      <c r="CVL80" s="262"/>
      <c r="CVM80" s="262"/>
      <c r="CVN80" s="262"/>
      <c r="CVO80" s="262"/>
      <c r="CVP80" s="262"/>
      <c r="CVQ80" s="262"/>
      <c r="CVR80" s="262"/>
      <c r="CVS80" s="1740"/>
      <c r="CVT80" s="1740"/>
      <c r="CVU80" s="1740"/>
      <c r="CVV80" s="349"/>
      <c r="CVW80" s="262"/>
      <c r="CVX80" s="262"/>
      <c r="CVY80" s="262"/>
      <c r="CVZ80" s="350"/>
      <c r="CWA80" s="262"/>
      <c r="CWB80" s="262"/>
      <c r="CWC80" s="262"/>
      <c r="CWD80" s="262"/>
      <c r="CWE80" s="262"/>
      <c r="CWF80" s="262"/>
      <c r="CWG80" s="262"/>
      <c r="CWH80" s="262"/>
      <c r="CWI80" s="262"/>
      <c r="CWJ80" s="1740"/>
      <c r="CWK80" s="1740"/>
      <c r="CWL80" s="1740"/>
      <c r="CWM80" s="349"/>
      <c r="CWN80" s="262"/>
      <c r="CWO80" s="262"/>
      <c r="CWP80" s="262"/>
      <c r="CWQ80" s="350"/>
      <c r="CWR80" s="262"/>
      <c r="CWS80" s="262"/>
      <c r="CWT80" s="262"/>
      <c r="CWU80" s="262"/>
      <c r="CWV80" s="262"/>
      <c r="CWW80" s="262"/>
      <c r="CWX80" s="262"/>
      <c r="CWY80" s="262"/>
      <c r="CWZ80" s="262"/>
      <c r="CXA80" s="1740"/>
      <c r="CXB80" s="1740"/>
      <c r="CXC80" s="1740"/>
      <c r="CXD80" s="349"/>
      <c r="CXE80" s="262"/>
      <c r="CXF80" s="262"/>
      <c r="CXG80" s="262"/>
      <c r="CXH80" s="350"/>
      <c r="CXI80" s="262"/>
      <c r="CXJ80" s="262"/>
      <c r="CXK80" s="262"/>
      <c r="CXL80" s="262"/>
      <c r="CXM80" s="262"/>
      <c r="CXN80" s="262"/>
      <c r="CXO80" s="262"/>
      <c r="CXP80" s="262"/>
      <c r="CXQ80" s="262"/>
      <c r="CXR80" s="1740"/>
      <c r="CXS80" s="1740"/>
      <c r="CXT80" s="1740"/>
      <c r="CXU80" s="349"/>
      <c r="CXV80" s="262"/>
      <c r="CXW80" s="262"/>
      <c r="CXX80" s="262"/>
      <c r="CXY80" s="350"/>
      <c r="CXZ80" s="262"/>
      <c r="CYA80" s="262"/>
      <c r="CYB80" s="262"/>
      <c r="CYC80" s="262"/>
      <c r="CYD80" s="262"/>
      <c r="CYE80" s="262"/>
      <c r="CYF80" s="262"/>
      <c r="CYG80" s="262"/>
      <c r="CYH80" s="262"/>
      <c r="CYI80" s="1740"/>
      <c r="CYJ80" s="1740"/>
      <c r="CYK80" s="1740"/>
      <c r="CYL80" s="349"/>
      <c r="CYM80" s="262"/>
      <c r="CYN80" s="262"/>
      <c r="CYO80" s="262"/>
      <c r="CYP80" s="350"/>
      <c r="CYQ80" s="262"/>
      <c r="CYR80" s="262"/>
      <c r="CYS80" s="262"/>
      <c r="CYT80" s="262"/>
      <c r="CYU80" s="262"/>
      <c r="CYV80" s="262"/>
      <c r="CYW80" s="262"/>
      <c r="CYX80" s="262"/>
      <c r="CYY80" s="262"/>
      <c r="CYZ80" s="1740"/>
      <c r="CZA80" s="1740"/>
      <c r="CZB80" s="1740"/>
      <c r="CZC80" s="349"/>
      <c r="CZD80" s="262"/>
      <c r="CZE80" s="262"/>
      <c r="CZF80" s="262"/>
      <c r="CZG80" s="350"/>
      <c r="CZH80" s="262"/>
      <c r="CZI80" s="262"/>
      <c r="CZJ80" s="262"/>
      <c r="CZK80" s="262"/>
      <c r="CZL80" s="262"/>
      <c r="CZM80" s="262"/>
      <c r="CZN80" s="262"/>
      <c r="CZO80" s="262"/>
      <c r="CZP80" s="262"/>
      <c r="CZQ80" s="1740"/>
      <c r="CZR80" s="1740"/>
      <c r="CZS80" s="1740"/>
      <c r="CZT80" s="349"/>
      <c r="CZU80" s="262"/>
      <c r="CZV80" s="262"/>
      <c r="CZW80" s="262"/>
      <c r="CZX80" s="350"/>
      <c r="CZY80" s="262"/>
      <c r="CZZ80" s="262"/>
      <c r="DAA80" s="262"/>
      <c r="DAB80" s="262"/>
      <c r="DAC80" s="262"/>
      <c r="DAD80" s="262"/>
      <c r="DAE80" s="262"/>
      <c r="DAF80" s="262"/>
      <c r="DAG80" s="262"/>
      <c r="DAH80" s="1740"/>
      <c r="DAI80" s="1740"/>
      <c r="DAJ80" s="1740"/>
      <c r="DAK80" s="349"/>
      <c r="DAL80" s="262"/>
      <c r="DAM80" s="262"/>
      <c r="DAN80" s="262"/>
      <c r="DAO80" s="350"/>
      <c r="DAP80" s="262"/>
      <c r="DAQ80" s="262"/>
      <c r="DAR80" s="262"/>
      <c r="DAS80" s="262"/>
      <c r="DAT80" s="262"/>
      <c r="DAU80" s="262"/>
      <c r="DAV80" s="262"/>
      <c r="DAW80" s="262"/>
      <c r="DAX80" s="262"/>
      <c r="DAY80" s="1740"/>
      <c r="DAZ80" s="1740"/>
      <c r="DBA80" s="1740"/>
      <c r="DBB80" s="349"/>
      <c r="DBC80" s="262"/>
      <c r="DBD80" s="262"/>
      <c r="DBE80" s="262"/>
      <c r="DBF80" s="350"/>
      <c r="DBG80" s="262"/>
      <c r="DBH80" s="262"/>
      <c r="DBI80" s="262"/>
      <c r="DBJ80" s="262"/>
      <c r="DBK80" s="262"/>
      <c r="DBL80" s="262"/>
      <c r="DBM80" s="262"/>
      <c r="DBN80" s="262"/>
      <c r="DBO80" s="262"/>
      <c r="DBP80" s="1740"/>
      <c r="DBQ80" s="1740"/>
      <c r="DBR80" s="1740"/>
      <c r="DBS80" s="349"/>
      <c r="DBT80" s="262"/>
      <c r="DBU80" s="262"/>
      <c r="DBV80" s="262"/>
      <c r="DBW80" s="350"/>
      <c r="DBX80" s="262"/>
      <c r="DBY80" s="262"/>
      <c r="DBZ80" s="262"/>
      <c r="DCA80" s="262"/>
      <c r="DCB80" s="262"/>
      <c r="DCC80" s="262"/>
      <c r="DCD80" s="262"/>
      <c r="DCE80" s="262"/>
      <c r="DCF80" s="262"/>
      <c r="DCG80" s="1740"/>
      <c r="DCH80" s="1740"/>
      <c r="DCI80" s="1740"/>
      <c r="DCJ80" s="349"/>
      <c r="DCK80" s="262"/>
      <c r="DCL80" s="262"/>
      <c r="DCM80" s="262"/>
      <c r="DCN80" s="350"/>
      <c r="DCO80" s="262"/>
      <c r="DCP80" s="262"/>
      <c r="DCQ80" s="262"/>
      <c r="DCR80" s="262"/>
      <c r="DCS80" s="262"/>
      <c r="DCT80" s="262"/>
      <c r="DCU80" s="262"/>
      <c r="DCV80" s="262"/>
      <c r="DCW80" s="262"/>
      <c r="DCX80" s="1740"/>
      <c r="DCY80" s="1740"/>
      <c r="DCZ80" s="1740"/>
      <c r="DDA80" s="349"/>
      <c r="DDB80" s="262"/>
      <c r="DDC80" s="262"/>
      <c r="DDD80" s="262"/>
      <c r="DDE80" s="350"/>
      <c r="DDF80" s="262"/>
      <c r="DDG80" s="262"/>
      <c r="DDH80" s="262"/>
      <c r="DDI80" s="262"/>
      <c r="DDJ80" s="262"/>
      <c r="DDK80" s="262"/>
      <c r="DDL80" s="262"/>
      <c r="DDM80" s="262"/>
      <c r="DDN80" s="262"/>
      <c r="DDO80" s="1740"/>
      <c r="DDP80" s="1740"/>
      <c r="DDQ80" s="1740"/>
      <c r="DDR80" s="349"/>
      <c r="DDS80" s="262"/>
      <c r="DDT80" s="262"/>
      <c r="DDU80" s="262"/>
      <c r="DDV80" s="350"/>
      <c r="DDW80" s="262"/>
      <c r="DDX80" s="262"/>
      <c r="DDY80" s="262"/>
      <c r="DDZ80" s="262"/>
      <c r="DEA80" s="262"/>
      <c r="DEB80" s="262"/>
      <c r="DEC80" s="262"/>
      <c r="DED80" s="262"/>
      <c r="DEE80" s="262"/>
      <c r="DEF80" s="1740"/>
      <c r="DEG80" s="1740"/>
      <c r="DEH80" s="1740"/>
      <c r="DEI80" s="349"/>
      <c r="DEJ80" s="262"/>
      <c r="DEK80" s="262"/>
      <c r="DEL80" s="262"/>
      <c r="DEM80" s="350"/>
      <c r="DEN80" s="262"/>
      <c r="DEO80" s="262"/>
      <c r="DEP80" s="262"/>
      <c r="DEQ80" s="262"/>
      <c r="DER80" s="262"/>
      <c r="DES80" s="262"/>
      <c r="DET80" s="262"/>
      <c r="DEU80" s="262"/>
      <c r="DEV80" s="262"/>
      <c r="DEW80" s="1740"/>
      <c r="DEX80" s="1740"/>
      <c r="DEY80" s="1740"/>
      <c r="DEZ80" s="349"/>
      <c r="DFA80" s="262"/>
      <c r="DFB80" s="262"/>
      <c r="DFC80" s="262"/>
      <c r="DFD80" s="350"/>
      <c r="DFE80" s="262"/>
      <c r="DFF80" s="262"/>
      <c r="DFG80" s="262"/>
      <c r="DFH80" s="262"/>
      <c r="DFI80" s="262"/>
      <c r="DFJ80" s="262"/>
      <c r="DFK80" s="262"/>
      <c r="DFL80" s="262"/>
      <c r="DFM80" s="262"/>
      <c r="DFN80" s="1740"/>
      <c r="DFO80" s="1740"/>
      <c r="DFP80" s="1740"/>
      <c r="DFQ80" s="349"/>
      <c r="DFR80" s="262"/>
      <c r="DFS80" s="262"/>
      <c r="DFT80" s="262"/>
      <c r="DFU80" s="350"/>
      <c r="DFV80" s="262"/>
      <c r="DFW80" s="262"/>
      <c r="DFX80" s="262"/>
      <c r="DFY80" s="262"/>
      <c r="DFZ80" s="262"/>
      <c r="DGA80" s="262"/>
      <c r="DGB80" s="262"/>
      <c r="DGC80" s="262"/>
      <c r="DGD80" s="262"/>
      <c r="DGE80" s="1740"/>
      <c r="DGF80" s="1740"/>
      <c r="DGG80" s="1740"/>
      <c r="DGH80" s="349"/>
      <c r="DGI80" s="262"/>
      <c r="DGJ80" s="262"/>
      <c r="DGK80" s="262"/>
      <c r="DGL80" s="350"/>
      <c r="DGM80" s="262"/>
      <c r="DGN80" s="262"/>
      <c r="DGO80" s="262"/>
      <c r="DGP80" s="262"/>
      <c r="DGQ80" s="262"/>
      <c r="DGR80" s="262"/>
      <c r="DGS80" s="262"/>
      <c r="DGT80" s="262"/>
      <c r="DGU80" s="262"/>
      <c r="DGV80" s="1740"/>
      <c r="DGW80" s="1740"/>
      <c r="DGX80" s="1740"/>
      <c r="DGY80" s="349"/>
      <c r="DGZ80" s="262"/>
      <c r="DHA80" s="262"/>
      <c r="DHB80" s="262"/>
      <c r="DHC80" s="350"/>
      <c r="DHD80" s="262"/>
      <c r="DHE80" s="262"/>
      <c r="DHF80" s="262"/>
      <c r="DHG80" s="262"/>
      <c r="DHH80" s="262"/>
      <c r="DHI80" s="262"/>
      <c r="DHJ80" s="262"/>
      <c r="DHK80" s="262"/>
      <c r="DHL80" s="262"/>
      <c r="DHM80" s="1740"/>
      <c r="DHN80" s="1740"/>
      <c r="DHO80" s="1740"/>
      <c r="DHP80" s="349"/>
      <c r="DHQ80" s="262"/>
      <c r="DHR80" s="262"/>
      <c r="DHS80" s="262"/>
      <c r="DHT80" s="350"/>
      <c r="DHU80" s="262"/>
      <c r="DHV80" s="262"/>
      <c r="DHW80" s="262"/>
      <c r="DHX80" s="262"/>
      <c r="DHY80" s="262"/>
      <c r="DHZ80" s="262"/>
      <c r="DIA80" s="262"/>
      <c r="DIB80" s="262"/>
      <c r="DIC80" s="262"/>
      <c r="DID80" s="1740"/>
      <c r="DIE80" s="1740"/>
      <c r="DIF80" s="1740"/>
      <c r="DIG80" s="349"/>
      <c r="DIH80" s="262"/>
      <c r="DII80" s="262"/>
      <c r="DIJ80" s="262"/>
      <c r="DIK80" s="350"/>
      <c r="DIL80" s="262"/>
      <c r="DIM80" s="262"/>
      <c r="DIN80" s="262"/>
      <c r="DIO80" s="262"/>
      <c r="DIP80" s="262"/>
      <c r="DIQ80" s="262"/>
      <c r="DIR80" s="262"/>
      <c r="DIS80" s="262"/>
      <c r="DIT80" s="262"/>
      <c r="DIU80" s="1740"/>
      <c r="DIV80" s="1740"/>
      <c r="DIW80" s="1740"/>
      <c r="DIX80" s="349"/>
      <c r="DIY80" s="262"/>
      <c r="DIZ80" s="262"/>
      <c r="DJA80" s="262"/>
      <c r="DJB80" s="350"/>
      <c r="DJC80" s="262"/>
      <c r="DJD80" s="262"/>
      <c r="DJE80" s="262"/>
      <c r="DJF80" s="262"/>
      <c r="DJG80" s="262"/>
      <c r="DJH80" s="262"/>
      <c r="DJI80" s="262"/>
      <c r="DJJ80" s="262"/>
      <c r="DJK80" s="262"/>
      <c r="DJL80" s="1740"/>
      <c r="DJM80" s="1740"/>
      <c r="DJN80" s="1740"/>
      <c r="DJO80" s="349"/>
      <c r="DJP80" s="262"/>
      <c r="DJQ80" s="262"/>
      <c r="DJR80" s="262"/>
      <c r="DJS80" s="350"/>
      <c r="DJT80" s="262"/>
      <c r="DJU80" s="262"/>
      <c r="DJV80" s="262"/>
      <c r="DJW80" s="262"/>
      <c r="DJX80" s="262"/>
      <c r="DJY80" s="262"/>
      <c r="DJZ80" s="262"/>
      <c r="DKA80" s="262"/>
      <c r="DKB80" s="262"/>
      <c r="DKC80" s="1740"/>
      <c r="DKD80" s="1740"/>
      <c r="DKE80" s="1740"/>
      <c r="DKF80" s="349"/>
      <c r="DKG80" s="262"/>
      <c r="DKH80" s="262"/>
      <c r="DKI80" s="262"/>
      <c r="DKJ80" s="350"/>
      <c r="DKK80" s="262"/>
      <c r="DKL80" s="262"/>
      <c r="DKM80" s="262"/>
      <c r="DKN80" s="262"/>
      <c r="DKO80" s="262"/>
      <c r="DKP80" s="262"/>
      <c r="DKQ80" s="262"/>
      <c r="DKR80" s="262"/>
      <c r="DKS80" s="262"/>
      <c r="DKT80" s="1740"/>
      <c r="DKU80" s="1740"/>
      <c r="DKV80" s="1740"/>
      <c r="DKW80" s="349"/>
      <c r="DKX80" s="262"/>
      <c r="DKY80" s="262"/>
      <c r="DKZ80" s="262"/>
      <c r="DLA80" s="350"/>
      <c r="DLB80" s="262"/>
      <c r="DLC80" s="262"/>
      <c r="DLD80" s="262"/>
      <c r="DLE80" s="262"/>
      <c r="DLF80" s="262"/>
      <c r="DLG80" s="262"/>
      <c r="DLH80" s="262"/>
      <c r="DLI80" s="262"/>
      <c r="DLJ80" s="262"/>
      <c r="DLK80" s="1740"/>
      <c r="DLL80" s="1740"/>
      <c r="DLM80" s="1740"/>
      <c r="DLN80" s="349"/>
      <c r="DLO80" s="262"/>
      <c r="DLP80" s="262"/>
      <c r="DLQ80" s="262"/>
      <c r="DLR80" s="350"/>
      <c r="DLS80" s="262"/>
      <c r="DLT80" s="262"/>
      <c r="DLU80" s="262"/>
      <c r="DLV80" s="262"/>
      <c r="DLW80" s="262"/>
      <c r="DLX80" s="262"/>
      <c r="DLY80" s="262"/>
      <c r="DLZ80" s="262"/>
      <c r="DMA80" s="262"/>
      <c r="DMB80" s="1740"/>
      <c r="DMC80" s="1740"/>
      <c r="DMD80" s="1740"/>
      <c r="DME80" s="349"/>
      <c r="DMF80" s="262"/>
      <c r="DMG80" s="262"/>
      <c r="DMH80" s="262"/>
      <c r="DMI80" s="350"/>
      <c r="DMJ80" s="262"/>
      <c r="DMK80" s="262"/>
      <c r="DML80" s="262"/>
      <c r="DMM80" s="262"/>
      <c r="DMN80" s="262"/>
      <c r="DMO80" s="262"/>
      <c r="DMP80" s="262"/>
      <c r="DMQ80" s="262"/>
      <c r="DMR80" s="262"/>
      <c r="DMS80" s="1740"/>
      <c r="DMT80" s="1740"/>
      <c r="DMU80" s="1740"/>
      <c r="DMV80" s="349"/>
      <c r="DMW80" s="262"/>
      <c r="DMX80" s="262"/>
      <c r="DMY80" s="262"/>
      <c r="DMZ80" s="350"/>
      <c r="DNA80" s="262"/>
      <c r="DNB80" s="262"/>
      <c r="DNC80" s="262"/>
      <c r="DND80" s="262"/>
      <c r="DNE80" s="262"/>
      <c r="DNF80" s="262"/>
      <c r="DNG80" s="262"/>
      <c r="DNH80" s="262"/>
      <c r="DNI80" s="262"/>
      <c r="DNJ80" s="1740"/>
      <c r="DNK80" s="1740"/>
      <c r="DNL80" s="1740"/>
      <c r="DNM80" s="349"/>
      <c r="DNN80" s="262"/>
      <c r="DNO80" s="262"/>
      <c r="DNP80" s="262"/>
      <c r="DNQ80" s="350"/>
      <c r="DNR80" s="262"/>
      <c r="DNS80" s="262"/>
      <c r="DNT80" s="262"/>
      <c r="DNU80" s="262"/>
      <c r="DNV80" s="262"/>
      <c r="DNW80" s="262"/>
      <c r="DNX80" s="262"/>
      <c r="DNY80" s="262"/>
      <c r="DNZ80" s="262"/>
      <c r="DOA80" s="1740"/>
      <c r="DOB80" s="1740"/>
      <c r="DOC80" s="1740"/>
      <c r="DOD80" s="349"/>
      <c r="DOE80" s="262"/>
      <c r="DOF80" s="262"/>
      <c r="DOG80" s="262"/>
      <c r="DOH80" s="350"/>
      <c r="DOI80" s="262"/>
      <c r="DOJ80" s="262"/>
      <c r="DOK80" s="262"/>
      <c r="DOL80" s="262"/>
      <c r="DOM80" s="262"/>
      <c r="DON80" s="262"/>
      <c r="DOO80" s="262"/>
      <c r="DOP80" s="262"/>
      <c r="DOQ80" s="262"/>
      <c r="DOR80" s="1740"/>
      <c r="DOS80" s="1740"/>
      <c r="DOT80" s="1740"/>
      <c r="DOU80" s="349"/>
      <c r="DOV80" s="262"/>
      <c r="DOW80" s="262"/>
      <c r="DOX80" s="262"/>
      <c r="DOY80" s="350"/>
      <c r="DOZ80" s="262"/>
      <c r="DPA80" s="262"/>
      <c r="DPB80" s="262"/>
      <c r="DPC80" s="262"/>
      <c r="DPD80" s="262"/>
      <c r="DPE80" s="262"/>
      <c r="DPF80" s="262"/>
      <c r="DPG80" s="262"/>
      <c r="DPH80" s="262"/>
      <c r="DPI80" s="1740"/>
      <c r="DPJ80" s="1740"/>
      <c r="DPK80" s="1740"/>
      <c r="DPL80" s="349"/>
      <c r="DPM80" s="262"/>
      <c r="DPN80" s="262"/>
      <c r="DPO80" s="262"/>
      <c r="DPP80" s="350"/>
      <c r="DPQ80" s="262"/>
      <c r="DPR80" s="262"/>
      <c r="DPS80" s="262"/>
      <c r="DPT80" s="262"/>
      <c r="DPU80" s="262"/>
      <c r="DPV80" s="262"/>
      <c r="DPW80" s="262"/>
      <c r="DPX80" s="262"/>
      <c r="DPY80" s="262"/>
      <c r="DPZ80" s="1740"/>
      <c r="DQA80" s="1740"/>
      <c r="DQB80" s="1740"/>
      <c r="DQC80" s="349"/>
      <c r="DQD80" s="262"/>
      <c r="DQE80" s="262"/>
      <c r="DQF80" s="262"/>
      <c r="DQG80" s="350"/>
      <c r="DQH80" s="262"/>
      <c r="DQI80" s="262"/>
      <c r="DQJ80" s="262"/>
      <c r="DQK80" s="262"/>
      <c r="DQL80" s="262"/>
      <c r="DQM80" s="262"/>
      <c r="DQN80" s="262"/>
      <c r="DQO80" s="262"/>
      <c r="DQP80" s="262"/>
      <c r="DQQ80" s="1740"/>
      <c r="DQR80" s="1740"/>
      <c r="DQS80" s="1740"/>
      <c r="DQT80" s="349"/>
      <c r="DQU80" s="262"/>
      <c r="DQV80" s="262"/>
      <c r="DQW80" s="262"/>
      <c r="DQX80" s="350"/>
      <c r="DQY80" s="262"/>
      <c r="DQZ80" s="262"/>
      <c r="DRA80" s="262"/>
      <c r="DRB80" s="262"/>
      <c r="DRC80" s="262"/>
      <c r="DRD80" s="262"/>
      <c r="DRE80" s="262"/>
      <c r="DRF80" s="262"/>
      <c r="DRG80" s="262"/>
      <c r="DRH80" s="1740"/>
      <c r="DRI80" s="1740"/>
      <c r="DRJ80" s="1740"/>
      <c r="DRK80" s="349"/>
      <c r="DRL80" s="262"/>
      <c r="DRM80" s="262"/>
      <c r="DRN80" s="262"/>
      <c r="DRO80" s="350"/>
      <c r="DRP80" s="262"/>
      <c r="DRQ80" s="262"/>
      <c r="DRR80" s="262"/>
      <c r="DRS80" s="262"/>
      <c r="DRT80" s="262"/>
      <c r="DRU80" s="262"/>
      <c r="DRV80" s="262"/>
      <c r="DRW80" s="262"/>
      <c r="DRX80" s="262"/>
      <c r="DRY80" s="1740"/>
      <c r="DRZ80" s="1740"/>
      <c r="DSA80" s="1740"/>
      <c r="DSB80" s="349"/>
      <c r="DSC80" s="262"/>
      <c r="DSD80" s="262"/>
      <c r="DSE80" s="262"/>
      <c r="DSF80" s="350"/>
      <c r="DSG80" s="262"/>
      <c r="DSH80" s="262"/>
      <c r="DSI80" s="262"/>
      <c r="DSJ80" s="262"/>
      <c r="DSK80" s="262"/>
      <c r="DSL80" s="262"/>
      <c r="DSM80" s="262"/>
      <c r="DSN80" s="262"/>
      <c r="DSO80" s="262"/>
      <c r="DSP80" s="1740"/>
      <c r="DSQ80" s="1740"/>
      <c r="DSR80" s="1740"/>
      <c r="DSS80" s="349"/>
      <c r="DST80" s="262"/>
      <c r="DSU80" s="262"/>
      <c r="DSV80" s="262"/>
      <c r="DSW80" s="350"/>
      <c r="DSX80" s="262"/>
      <c r="DSY80" s="262"/>
      <c r="DSZ80" s="262"/>
      <c r="DTA80" s="262"/>
      <c r="DTB80" s="262"/>
      <c r="DTC80" s="262"/>
      <c r="DTD80" s="262"/>
      <c r="DTE80" s="262"/>
      <c r="DTF80" s="262"/>
      <c r="DTG80" s="1740"/>
      <c r="DTH80" s="1740"/>
      <c r="DTI80" s="1740"/>
      <c r="DTJ80" s="349"/>
      <c r="DTK80" s="262"/>
      <c r="DTL80" s="262"/>
      <c r="DTM80" s="262"/>
      <c r="DTN80" s="350"/>
      <c r="DTO80" s="262"/>
      <c r="DTP80" s="262"/>
      <c r="DTQ80" s="262"/>
      <c r="DTR80" s="262"/>
      <c r="DTS80" s="262"/>
      <c r="DTT80" s="262"/>
      <c r="DTU80" s="262"/>
      <c r="DTV80" s="262"/>
      <c r="DTW80" s="262"/>
      <c r="DTX80" s="1740"/>
      <c r="DTY80" s="1740"/>
      <c r="DTZ80" s="1740"/>
      <c r="DUA80" s="349"/>
      <c r="DUB80" s="262"/>
      <c r="DUC80" s="262"/>
      <c r="DUD80" s="262"/>
      <c r="DUE80" s="350"/>
      <c r="DUF80" s="262"/>
      <c r="DUG80" s="262"/>
      <c r="DUH80" s="262"/>
      <c r="DUI80" s="262"/>
      <c r="DUJ80" s="262"/>
      <c r="DUK80" s="262"/>
      <c r="DUL80" s="262"/>
      <c r="DUM80" s="262"/>
      <c r="DUN80" s="262"/>
      <c r="DUO80" s="1740"/>
      <c r="DUP80" s="1740"/>
      <c r="DUQ80" s="1740"/>
      <c r="DUR80" s="349"/>
      <c r="DUS80" s="262"/>
      <c r="DUT80" s="262"/>
      <c r="DUU80" s="262"/>
      <c r="DUV80" s="350"/>
      <c r="DUW80" s="262"/>
      <c r="DUX80" s="262"/>
      <c r="DUY80" s="262"/>
      <c r="DUZ80" s="262"/>
      <c r="DVA80" s="262"/>
      <c r="DVB80" s="262"/>
      <c r="DVC80" s="262"/>
      <c r="DVD80" s="262"/>
      <c r="DVE80" s="262"/>
      <c r="DVF80" s="1740"/>
      <c r="DVG80" s="1740"/>
      <c r="DVH80" s="1740"/>
      <c r="DVI80" s="349"/>
      <c r="DVJ80" s="262"/>
      <c r="DVK80" s="262"/>
      <c r="DVL80" s="262"/>
      <c r="DVM80" s="350"/>
      <c r="DVN80" s="262"/>
      <c r="DVO80" s="262"/>
      <c r="DVP80" s="262"/>
      <c r="DVQ80" s="262"/>
      <c r="DVR80" s="262"/>
      <c r="DVS80" s="262"/>
      <c r="DVT80" s="262"/>
      <c r="DVU80" s="262"/>
      <c r="DVV80" s="262"/>
      <c r="DVW80" s="1740"/>
      <c r="DVX80" s="1740"/>
      <c r="DVY80" s="1740"/>
      <c r="DVZ80" s="349"/>
      <c r="DWA80" s="262"/>
      <c r="DWB80" s="262"/>
      <c r="DWC80" s="262"/>
      <c r="DWD80" s="350"/>
      <c r="DWE80" s="262"/>
      <c r="DWF80" s="262"/>
      <c r="DWG80" s="262"/>
      <c r="DWH80" s="262"/>
      <c r="DWI80" s="262"/>
      <c r="DWJ80" s="262"/>
      <c r="DWK80" s="262"/>
      <c r="DWL80" s="262"/>
      <c r="DWM80" s="262"/>
      <c r="DWN80" s="1740"/>
      <c r="DWO80" s="1740"/>
      <c r="DWP80" s="1740"/>
      <c r="DWQ80" s="349"/>
      <c r="DWR80" s="262"/>
      <c r="DWS80" s="262"/>
      <c r="DWT80" s="262"/>
      <c r="DWU80" s="350"/>
      <c r="DWV80" s="262"/>
      <c r="DWW80" s="262"/>
      <c r="DWX80" s="262"/>
      <c r="DWY80" s="262"/>
      <c r="DWZ80" s="262"/>
      <c r="DXA80" s="262"/>
      <c r="DXB80" s="262"/>
      <c r="DXC80" s="262"/>
      <c r="DXD80" s="262"/>
      <c r="DXE80" s="1740"/>
      <c r="DXF80" s="1740"/>
      <c r="DXG80" s="1740"/>
      <c r="DXH80" s="349"/>
      <c r="DXI80" s="262"/>
      <c r="DXJ80" s="262"/>
      <c r="DXK80" s="262"/>
      <c r="DXL80" s="350"/>
      <c r="DXM80" s="262"/>
      <c r="DXN80" s="262"/>
      <c r="DXO80" s="262"/>
      <c r="DXP80" s="262"/>
      <c r="DXQ80" s="262"/>
      <c r="DXR80" s="262"/>
      <c r="DXS80" s="262"/>
      <c r="DXT80" s="262"/>
      <c r="DXU80" s="262"/>
      <c r="DXV80" s="1740"/>
      <c r="DXW80" s="1740"/>
      <c r="DXX80" s="1740"/>
      <c r="DXY80" s="349"/>
      <c r="DXZ80" s="262"/>
      <c r="DYA80" s="262"/>
      <c r="DYB80" s="262"/>
      <c r="DYC80" s="350"/>
      <c r="DYD80" s="262"/>
      <c r="DYE80" s="262"/>
      <c r="DYF80" s="262"/>
      <c r="DYG80" s="262"/>
      <c r="DYH80" s="262"/>
      <c r="DYI80" s="262"/>
      <c r="DYJ80" s="262"/>
      <c r="DYK80" s="262"/>
      <c r="DYL80" s="262"/>
      <c r="DYM80" s="1740"/>
      <c r="DYN80" s="1740"/>
      <c r="DYO80" s="1740"/>
      <c r="DYP80" s="349"/>
      <c r="DYQ80" s="262"/>
      <c r="DYR80" s="262"/>
      <c r="DYS80" s="262"/>
      <c r="DYT80" s="350"/>
      <c r="DYU80" s="262"/>
      <c r="DYV80" s="262"/>
      <c r="DYW80" s="262"/>
      <c r="DYX80" s="262"/>
      <c r="DYY80" s="262"/>
      <c r="DYZ80" s="262"/>
      <c r="DZA80" s="262"/>
      <c r="DZB80" s="262"/>
      <c r="DZC80" s="262"/>
      <c r="DZD80" s="1740"/>
      <c r="DZE80" s="1740"/>
      <c r="DZF80" s="1740"/>
      <c r="DZG80" s="349"/>
      <c r="DZH80" s="262"/>
      <c r="DZI80" s="262"/>
      <c r="DZJ80" s="262"/>
      <c r="DZK80" s="350"/>
      <c r="DZL80" s="262"/>
      <c r="DZM80" s="262"/>
      <c r="DZN80" s="262"/>
      <c r="DZO80" s="262"/>
      <c r="DZP80" s="262"/>
      <c r="DZQ80" s="262"/>
      <c r="DZR80" s="262"/>
      <c r="DZS80" s="262"/>
      <c r="DZT80" s="262"/>
      <c r="DZU80" s="1740"/>
      <c r="DZV80" s="1740"/>
      <c r="DZW80" s="1740"/>
      <c r="DZX80" s="349"/>
      <c r="DZY80" s="262"/>
      <c r="DZZ80" s="262"/>
      <c r="EAA80" s="262"/>
      <c r="EAB80" s="350"/>
      <c r="EAC80" s="262"/>
      <c r="EAD80" s="262"/>
      <c r="EAE80" s="262"/>
      <c r="EAF80" s="262"/>
      <c r="EAG80" s="262"/>
      <c r="EAH80" s="262"/>
      <c r="EAI80" s="262"/>
      <c r="EAJ80" s="262"/>
      <c r="EAK80" s="262"/>
      <c r="EAL80" s="1740"/>
      <c r="EAM80" s="1740"/>
      <c r="EAN80" s="1740"/>
      <c r="EAO80" s="349"/>
      <c r="EAP80" s="262"/>
      <c r="EAQ80" s="262"/>
      <c r="EAR80" s="262"/>
      <c r="EAS80" s="350"/>
      <c r="EAT80" s="262"/>
      <c r="EAU80" s="262"/>
      <c r="EAV80" s="262"/>
      <c r="EAW80" s="262"/>
      <c r="EAX80" s="262"/>
      <c r="EAY80" s="262"/>
      <c r="EAZ80" s="262"/>
      <c r="EBA80" s="262"/>
      <c r="EBB80" s="262"/>
      <c r="EBC80" s="1740"/>
      <c r="EBD80" s="1740"/>
      <c r="EBE80" s="1740"/>
      <c r="EBF80" s="349"/>
      <c r="EBG80" s="262"/>
      <c r="EBH80" s="262"/>
      <c r="EBI80" s="262"/>
      <c r="EBJ80" s="350"/>
      <c r="EBK80" s="262"/>
      <c r="EBL80" s="262"/>
      <c r="EBM80" s="262"/>
      <c r="EBN80" s="262"/>
      <c r="EBO80" s="262"/>
      <c r="EBP80" s="262"/>
      <c r="EBQ80" s="262"/>
      <c r="EBR80" s="262"/>
      <c r="EBS80" s="262"/>
      <c r="EBT80" s="1740"/>
      <c r="EBU80" s="1740"/>
      <c r="EBV80" s="1740"/>
      <c r="EBW80" s="349"/>
      <c r="EBX80" s="262"/>
      <c r="EBY80" s="262"/>
      <c r="EBZ80" s="262"/>
      <c r="ECA80" s="350"/>
      <c r="ECB80" s="262"/>
      <c r="ECC80" s="262"/>
      <c r="ECD80" s="262"/>
      <c r="ECE80" s="262"/>
      <c r="ECF80" s="262"/>
      <c r="ECG80" s="262"/>
      <c r="ECH80" s="262"/>
      <c r="ECI80" s="262"/>
      <c r="ECJ80" s="262"/>
      <c r="ECK80" s="1740"/>
      <c r="ECL80" s="1740"/>
      <c r="ECM80" s="1740"/>
      <c r="ECN80" s="349"/>
      <c r="ECO80" s="262"/>
      <c r="ECP80" s="262"/>
      <c r="ECQ80" s="262"/>
      <c r="ECR80" s="350"/>
      <c r="ECS80" s="262"/>
      <c r="ECT80" s="262"/>
      <c r="ECU80" s="262"/>
      <c r="ECV80" s="262"/>
      <c r="ECW80" s="262"/>
      <c r="ECX80" s="262"/>
      <c r="ECY80" s="262"/>
      <c r="ECZ80" s="262"/>
      <c r="EDA80" s="262"/>
      <c r="EDB80" s="1740"/>
      <c r="EDC80" s="1740"/>
      <c r="EDD80" s="1740"/>
      <c r="EDE80" s="349"/>
      <c r="EDF80" s="262"/>
      <c r="EDG80" s="262"/>
      <c r="EDH80" s="262"/>
      <c r="EDI80" s="350"/>
      <c r="EDJ80" s="262"/>
      <c r="EDK80" s="262"/>
      <c r="EDL80" s="262"/>
      <c r="EDM80" s="262"/>
      <c r="EDN80" s="262"/>
      <c r="EDO80" s="262"/>
      <c r="EDP80" s="262"/>
      <c r="EDQ80" s="262"/>
      <c r="EDR80" s="262"/>
      <c r="EDS80" s="1740"/>
      <c r="EDT80" s="1740"/>
      <c r="EDU80" s="1740"/>
      <c r="EDV80" s="349"/>
      <c r="EDW80" s="262"/>
      <c r="EDX80" s="262"/>
      <c r="EDY80" s="262"/>
      <c r="EDZ80" s="350"/>
      <c r="EEA80" s="262"/>
      <c r="EEB80" s="262"/>
      <c r="EEC80" s="262"/>
      <c r="EED80" s="262"/>
      <c r="EEE80" s="262"/>
      <c r="EEF80" s="262"/>
      <c r="EEG80" s="262"/>
      <c r="EEH80" s="262"/>
      <c r="EEI80" s="262"/>
      <c r="EEJ80" s="1740"/>
      <c r="EEK80" s="1740"/>
      <c r="EEL80" s="1740"/>
      <c r="EEM80" s="349"/>
      <c r="EEN80" s="262"/>
      <c r="EEO80" s="262"/>
      <c r="EEP80" s="262"/>
      <c r="EEQ80" s="350"/>
      <c r="EER80" s="262"/>
      <c r="EES80" s="262"/>
      <c r="EET80" s="262"/>
      <c r="EEU80" s="262"/>
      <c r="EEV80" s="262"/>
      <c r="EEW80" s="262"/>
      <c r="EEX80" s="262"/>
      <c r="EEY80" s="262"/>
      <c r="EEZ80" s="262"/>
      <c r="EFA80" s="1740"/>
      <c r="EFB80" s="1740"/>
      <c r="EFC80" s="1740"/>
      <c r="EFD80" s="349"/>
      <c r="EFE80" s="262"/>
      <c r="EFF80" s="262"/>
      <c r="EFG80" s="262"/>
      <c r="EFH80" s="350"/>
      <c r="EFI80" s="262"/>
      <c r="EFJ80" s="262"/>
      <c r="EFK80" s="262"/>
      <c r="EFL80" s="262"/>
      <c r="EFM80" s="262"/>
      <c r="EFN80" s="262"/>
      <c r="EFO80" s="262"/>
      <c r="EFP80" s="262"/>
      <c r="EFQ80" s="262"/>
      <c r="EFR80" s="1740"/>
      <c r="EFS80" s="1740"/>
      <c r="EFT80" s="1740"/>
      <c r="EFU80" s="349"/>
      <c r="EFV80" s="262"/>
      <c r="EFW80" s="262"/>
      <c r="EFX80" s="262"/>
      <c r="EFY80" s="350"/>
      <c r="EFZ80" s="262"/>
      <c r="EGA80" s="262"/>
      <c r="EGB80" s="262"/>
      <c r="EGC80" s="262"/>
      <c r="EGD80" s="262"/>
      <c r="EGE80" s="262"/>
      <c r="EGF80" s="262"/>
      <c r="EGG80" s="262"/>
      <c r="EGH80" s="262"/>
      <c r="EGI80" s="1740"/>
      <c r="EGJ80" s="1740"/>
      <c r="EGK80" s="1740"/>
      <c r="EGL80" s="349"/>
      <c r="EGM80" s="262"/>
      <c r="EGN80" s="262"/>
      <c r="EGO80" s="262"/>
      <c r="EGP80" s="350"/>
      <c r="EGQ80" s="262"/>
      <c r="EGR80" s="262"/>
      <c r="EGS80" s="262"/>
      <c r="EGT80" s="262"/>
      <c r="EGU80" s="262"/>
      <c r="EGV80" s="262"/>
      <c r="EGW80" s="262"/>
      <c r="EGX80" s="262"/>
      <c r="EGY80" s="262"/>
      <c r="EGZ80" s="1740"/>
      <c r="EHA80" s="1740"/>
      <c r="EHB80" s="1740"/>
      <c r="EHC80" s="349"/>
      <c r="EHD80" s="262"/>
      <c r="EHE80" s="262"/>
      <c r="EHF80" s="262"/>
      <c r="EHG80" s="350"/>
      <c r="EHH80" s="262"/>
      <c r="EHI80" s="262"/>
      <c r="EHJ80" s="262"/>
      <c r="EHK80" s="262"/>
      <c r="EHL80" s="262"/>
      <c r="EHM80" s="262"/>
      <c r="EHN80" s="262"/>
      <c r="EHO80" s="262"/>
      <c r="EHP80" s="262"/>
      <c r="EHQ80" s="1740"/>
      <c r="EHR80" s="1740"/>
      <c r="EHS80" s="1740"/>
      <c r="EHT80" s="349"/>
      <c r="EHU80" s="262"/>
      <c r="EHV80" s="262"/>
      <c r="EHW80" s="262"/>
      <c r="EHX80" s="350"/>
      <c r="EHY80" s="262"/>
      <c r="EHZ80" s="262"/>
      <c r="EIA80" s="262"/>
      <c r="EIB80" s="262"/>
      <c r="EIC80" s="262"/>
      <c r="EID80" s="262"/>
      <c r="EIE80" s="262"/>
      <c r="EIF80" s="262"/>
      <c r="EIG80" s="262"/>
      <c r="EIH80" s="1740"/>
      <c r="EII80" s="1740"/>
      <c r="EIJ80" s="1740"/>
      <c r="EIK80" s="349"/>
      <c r="EIL80" s="262"/>
      <c r="EIM80" s="262"/>
      <c r="EIN80" s="262"/>
      <c r="EIO80" s="350"/>
      <c r="EIP80" s="262"/>
      <c r="EIQ80" s="262"/>
      <c r="EIR80" s="262"/>
      <c r="EIS80" s="262"/>
      <c r="EIT80" s="262"/>
      <c r="EIU80" s="262"/>
      <c r="EIV80" s="262"/>
      <c r="EIW80" s="262"/>
      <c r="EIX80" s="262"/>
      <c r="EIY80" s="1740"/>
      <c r="EIZ80" s="1740"/>
      <c r="EJA80" s="1740"/>
      <c r="EJB80" s="349"/>
      <c r="EJC80" s="262"/>
      <c r="EJD80" s="262"/>
      <c r="EJE80" s="262"/>
      <c r="EJF80" s="350"/>
      <c r="EJG80" s="262"/>
      <c r="EJH80" s="262"/>
      <c r="EJI80" s="262"/>
      <c r="EJJ80" s="262"/>
      <c r="EJK80" s="262"/>
      <c r="EJL80" s="262"/>
      <c r="EJM80" s="262"/>
      <c r="EJN80" s="262"/>
      <c r="EJO80" s="262"/>
      <c r="EJP80" s="1740"/>
      <c r="EJQ80" s="1740"/>
      <c r="EJR80" s="1740"/>
      <c r="EJS80" s="349"/>
      <c r="EJT80" s="262"/>
      <c r="EJU80" s="262"/>
      <c r="EJV80" s="262"/>
      <c r="EJW80" s="350"/>
      <c r="EJX80" s="262"/>
      <c r="EJY80" s="262"/>
      <c r="EJZ80" s="262"/>
      <c r="EKA80" s="262"/>
      <c r="EKB80" s="262"/>
      <c r="EKC80" s="262"/>
      <c r="EKD80" s="262"/>
      <c r="EKE80" s="262"/>
      <c r="EKF80" s="262"/>
      <c r="EKG80" s="1740"/>
      <c r="EKH80" s="1740"/>
      <c r="EKI80" s="1740"/>
      <c r="EKJ80" s="349"/>
      <c r="EKK80" s="262"/>
      <c r="EKL80" s="262"/>
      <c r="EKM80" s="262"/>
      <c r="EKN80" s="350"/>
      <c r="EKO80" s="262"/>
      <c r="EKP80" s="262"/>
      <c r="EKQ80" s="262"/>
      <c r="EKR80" s="262"/>
      <c r="EKS80" s="262"/>
      <c r="EKT80" s="262"/>
      <c r="EKU80" s="262"/>
      <c r="EKV80" s="262"/>
      <c r="EKW80" s="262"/>
      <c r="EKX80" s="1740"/>
      <c r="EKY80" s="1740"/>
      <c r="EKZ80" s="1740"/>
      <c r="ELA80" s="349"/>
      <c r="ELB80" s="262"/>
      <c r="ELC80" s="262"/>
      <c r="ELD80" s="262"/>
      <c r="ELE80" s="350"/>
      <c r="ELF80" s="262"/>
      <c r="ELG80" s="262"/>
      <c r="ELH80" s="262"/>
      <c r="ELI80" s="262"/>
      <c r="ELJ80" s="262"/>
      <c r="ELK80" s="262"/>
      <c r="ELL80" s="262"/>
      <c r="ELM80" s="262"/>
      <c r="ELN80" s="262"/>
      <c r="ELO80" s="1740"/>
      <c r="ELP80" s="1740"/>
      <c r="ELQ80" s="1740"/>
      <c r="ELR80" s="349"/>
      <c r="ELS80" s="262"/>
      <c r="ELT80" s="262"/>
      <c r="ELU80" s="262"/>
      <c r="ELV80" s="350"/>
      <c r="ELW80" s="262"/>
      <c r="ELX80" s="262"/>
      <c r="ELY80" s="262"/>
      <c r="ELZ80" s="262"/>
      <c r="EMA80" s="262"/>
      <c r="EMB80" s="262"/>
      <c r="EMC80" s="262"/>
      <c r="EMD80" s="262"/>
      <c r="EME80" s="262"/>
      <c r="EMF80" s="1740"/>
      <c r="EMG80" s="1740"/>
      <c r="EMH80" s="1740"/>
      <c r="EMI80" s="349"/>
      <c r="EMJ80" s="262"/>
      <c r="EMK80" s="262"/>
      <c r="EML80" s="262"/>
      <c r="EMM80" s="350"/>
      <c r="EMN80" s="262"/>
      <c r="EMO80" s="262"/>
      <c r="EMP80" s="262"/>
      <c r="EMQ80" s="262"/>
      <c r="EMR80" s="262"/>
      <c r="EMS80" s="262"/>
      <c r="EMT80" s="262"/>
      <c r="EMU80" s="262"/>
      <c r="EMV80" s="262"/>
      <c r="EMW80" s="1740"/>
      <c r="EMX80" s="1740"/>
      <c r="EMY80" s="1740"/>
      <c r="EMZ80" s="349"/>
      <c r="ENA80" s="262"/>
      <c r="ENB80" s="262"/>
      <c r="ENC80" s="262"/>
      <c r="END80" s="350"/>
      <c r="ENE80" s="262"/>
      <c r="ENF80" s="262"/>
      <c r="ENG80" s="262"/>
      <c r="ENH80" s="262"/>
      <c r="ENI80" s="262"/>
      <c r="ENJ80" s="262"/>
      <c r="ENK80" s="262"/>
      <c r="ENL80" s="262"/>
      <c r="ENM80" s="262"/>
      <c r="ENN80" s="1740"/>
      <c r="ENO80" s="1740"/>
      <c r="ENP80" s="1740"/>
      <c r="ENQ80" s="349"/>
      <c r="ENR80" s="262"/>
      <c r="ENS80" s="262"/>
      <c r="ENT80" s="262"/>
      <c r="ENU80" s="350"/>
      <c r="ENV80" s="262"/>
      <c r="ENW80" s="262"/>
      <c r="ENX80" s="262"/>
      <c r="ENY80" s="262"/>
      <c r="ENZ80" s="262"/>
      <c r="EOA80" s="262"/>
      <c r="EOB80" s="262"/>
      <c r="EOC80" s="262"/>
      <c r="EOD80" s="262"/>
      <c r="EOE80" s="1740"/>
      <c r="EOF80" s="1740"/>
      <c r="EOG80" s="1740"/>
      <c r="EOH80" s="349"/>
      <c r="EOI80" s="262"/>
      <c r="EOJ80" s="262"/>
      <c r="EOK80" s="262"/>
      <c r="EOL80" s="350"/>
      <c r="EOM80" s="262"/>
      <c r="EON80" s="262"/>
      <c r="EOO80" s="262"/>
      <c r="EOP80" s="262"/>
      <c r="EOQ80" s="262"/>
      <c r="EOR80" s="262"/>
      <c r="EOS80" s="262"/>
      <c r="EOT80" s="262"/>
      <c r="EOU80" s="262"/>
      <c r="EOV80" s="1740"/>
      <c r="EOW80" s="1740"/>
      <c r="EOX80" s="1740"/>
      <c r="EOY80" s="349"/>
      <c r="EOZ80" s="262"/>
      <c r="EPA80" s="262"/>
      <c r="EPB80" s="262"/>
      <c r="EPC80" s="350"/>
      <c r="EPD80" s="262"/>
      <c r="EPE80" s="262"/>
      <c r="EPF80" s="262"/>
      <c r="EPG80" s="262"/>
      <c r="EPH80" s="262"/>
      <c r="EPI80" s="262"/>
      <c r="EPJ80" s="262"/>
      <c r="EPK80" s="262"/>
      <c r="EPL80" s="262"/>
      <c r="EPM80" s="1740"/>
      <c r="EPN80" s="1740"/>
      <c r="EPO80" s="1740"/>
      <c r="EPP80" s="349"/>
      <c r="EPQ80" s="262"/>
      <c r="EPR80" s="262"/>
      <c r="EPS80" s="262"/>
      <c r="EPT80" s="350"/>
      <c r="EPU80" s="262"/>
      <c r="EPV80" s="262"/>
      <c r="EPW80" s="262"/>
      <c r="EPX80" s="262"/>
      <c r="EPY80" s="262"/>
      <c r="EPZ80" s="262"/>
      <c r="EQA80" s="262"/>
      <c r="EQB80" s="262"/>
      <c r="EQC80" s="262"/>
      <c r="EQD80" s="1740"/>
      <c r="EQE80" s="1740"/>
      <c r="EQF80" s="1740"/>
      <c r="EQG80" s="349"/>
      <c r="EQH80" s="262"/>
      <c r="EQI80" s="262"/>
      <c r="EQJ80" s="262"/>
      <c r="EQK80" s="350"/>
      <c r="EQL80" s="262"/>
      <c r="EQM80" s="262"/>
      <c r="EQN80" s="262"/>
      <c r="EQO80" s="262"/>
      <c r="EQP80" s="262"/>
      <c r="EQQ80" s="262"/>
      <c r="EQR80" s="262"/>
      <c r="EQS80" s="262"/>
      <c r="EQT80" s="262"/>
      <c r="EQU80" s="1740"/>
      <c r="EQV80" s="1740"/>
      <c r="EQW80" s="1740"/>
      <c r="EQX80" s="349"/>
      <c r="EQY80" s="262"/>
      <c r="EQZ80" s="262"/>
      <c r="ERA80" s="262"/>
      <c r="ERB80" s="350"/>
      <c r="ERC80" s="262"/>
      <c r="ERD80" s="262"/>
      <c r="ERE80" s="262"/>
      <c r="ERF80" s="262"/>
      <c r="ERG80" s="262"/>
      <c r="ERH80" s="262"/>
      <c r="ERI80" s="262"/>
      <c r="ERJ80" s="262"/>
      <c r="ERK80" s="262"/>
      <c r="ERL80" s="1740"/>
      <c r="ERM80" s="1740"/>
      <c r="ERN80" s="1740"/>
      <c r="ERO80" s="349"/>
      <c r="ERP80" s="262"/>
      <c r="ERQ80" s="262"/>
      <c r="ERR80" s="262"/>
      <c r="ERS80" s="350"/>
      <c r="ERT80" s="262"/>
      <c r="ERU80" s="262"/>
      <c r="ERV80" s="262"/>
      <c r="ERW80" s="262"/>
      <c r="ERX80" s="262"/>
      <c r="ERY80" s="262"/>
      <c r="ERZ80" s="262"/>
      <c r="ESA80" s="262"/>
      <c r="ESB80" s="262"/>
      <c r="ESC80" s="1740"/>
      <c r="ESD80" s="1740"/>
      <c r="ESE80" s="1740"/>
      <c r="ESF80" s="349"/>
      <c r="ESG80" s="262"/>
      <c r="ESH80" s="262"/>
      <c r="ESI80" s="262"/>
      <c r="ESJ80" s="350"/>
      <c r="ESK80" s="262"/>
      <c r="ESL80" s="262"/>
      <c r="ESM80" s="262"/>
      <c r="ESN80" s="262"/>
      <c r="ESO80" s="262"/>
      <c r="ESP80" s="262"/>
      <c r="ESQ80" s="262"/>
      <c r="ESR80" s="262"/>
      <c r="ESS80" s="262"/>
      <c r="EST80" s="1740"/>
      <c r="ESU80" s="1740"/>
      <c r="ESV80" s="1740"/>
      <c r="ESW80" s="349"/>
      <c r="ESX80" s="262"/>
      <c r="ESY80" s="262"/>
      <c r="ESZ80" s="262"/>
      <c r="ETA80" s="350"/>
      <c r="ETB80" s="262"/>
      <c r="ETC80" s="262"/>
      <c r="ETD80" s="262"/>
      <c r="ETE80" s="262"/>
      <c r="ETF80" s="262"/>
      <c r="ETG80" s="262"/>
      <c r="ETH80" s="262"/>
      <c r="ETI80" s="262"/>
      <c r="ETJ80" s="262"/>
      <c r="ETK80" s="1740"/>
      <c r="ETL80" s="1740"/>
      <c r="ETM80" s="1740"/>
      <c r="ETN80" s="349"/>
      <c r="ETO80" s="262"/>
      <c r="ETP80" s="262"/>
      <c r="ETQ80" s="262"/>
      <c r="ETR80" s="350"/>
      <c r="ETS80" s="262"/>
      <c r="ETT80" s="262"/>
      <c r="ETU80" s="262"/>
      <c r="ETV80" s="262"/>
      <c r="ETW80" s="262"/>
      <c r="ETX80" s="262"/>
      <c r="ETY80" s="262"/>
      <c r="ETZ80" s="262"/>
      <c r="EUA80" s="262"/>
      <c r="EUB80" s="1740"/>
      <c r="EUC80" s="1740"/>
      <c r="EUD80" s="1740"/>
      <c r="EUE80" s="349"/>
      <c r="EUF80" s="262"/>
      <c r="EUG80" s="262"/>
      <c r="EUH80" s="262"/>
      <c r="EUI80" s="350"/>
      <c r="EUJ80" s="262"/>
      <c r="EUK80" s="262"/>
      <c r="EUL80" s="262"/>
      <c r="EUM80" s="262"/>
      <c r="EUN80" s="262"/>
      <c r="EUO80" s="262"/>
      <c r="EUP80" s="262"/>
      <c r="EUQ80" s="262"/>
      <c r="EUR80" s="262"/>
      <c r="EUS80" s="1740"/>
      <c r="EUT80" s="1740"/>
      <c r="EUU80" s="1740"/>
      <c r="EUV80" s="349"/>
      <c r="EUW80" s="262"/>
      <c r="EUX80" s="262"/>
      <c r="EUY80" s="262"/>
      <c r="EUZ80" s="350"/>
      <c r="EVA80" s="262"/>
      <c r="EVB80" s="262"/>
      <c r="EVC80" s="262"/>
      <c r="EVD80" s="262"/>
      <c r="EVE80" s="262"/>
      <c r="EVF80" s="262"/>
      <c r="EVG80" s="262"/>
      <c r="EVH80" s="262"/>
      <c r="EVI80" s="262"/>
      <c r="EVJ80" s="1740"/>
      <c r="EVK80" s="1740"/>
      <c r="EVL80" s="1740"/>
      <c r="EVM80" s="349"/>
      <c r="EVN80" s="262"/>
      <c r="EVO80" s="262"/>
      <c r="EVP80" s="262"/>
      <c r="EVQ80" s="350"/>
      <c r="EVR80" s="262"/>
      <c r="EVS80" s="262"/>
      <c r="EVT80" s="262"/>
      <c r="EVU80" s="262"/>
      <c r="EVV80" s="262"/>
      <c r="EVW80" s="262"/>
      <c r="EVX80" s="262"/>
      <c r="EVY80" s="262"/>
      <c r="EVZ80" s="262"/>
      <c r="EWA80" s="1740"/>
      <c r="EWB80" s="1740"/>
      <c r="EWC80" s="1740"/>
      <c r="EWD80" s="349"/>
      <c r="EWE80" s="262"/>
      <c r="EWF80" s="262"/>
      <c r="EWG80" s="262"/>
      <c r="EWH80" s="350"/>
      <c r="EWI80" s="262"/>
      <c r="EWJ80" s="262"/>
      <c r="EWK80" s="262"/>
      <c r="EWL80" s="262"/>
      <c r="EWM80" s="262"/>
      <c r="EWN80" s="262"/>
      <c r="EWO80" s="262"/>
      <c r="EWP80" s="262"/>
      <c r="EWQ80" s="262"/>
      <c r="EWR80" s="1740"/>
      <c r="EWS80" s="1740"/>
      <c r="EWT80" s="1740"/>
      <c r="EWU80" s="349"/>
      <c r="EWV80" s="262"/>
      <c r="EWW80" s="262"/>
      <c r="EWX80" s="262"/>
      <c r="EWY80" s="350"/>
      <c r="EWZ80" s="262"/>
      <c r="EXA80" s="262"/>
      <c r="EXB80" s="262"/>
      <c r="EXC80" s="262"/>
      <c r="EXD80" s="262"/>
      <c r="EXE80" s="262"/>
      <c r="EXF80" s="262"/>
      <c r="EXG80" s="262"/>
      <c r="EXH80" s="262"/>
      <c r="EXI80" s="1740"/>
      <c r="EXJ80" s="1740"/>
      <c r="EXK80" s="1740"/>
      <c r="EXL80" s="349"/>
      <c r="EXM80" s="262"/>
      <c r="EXN80" s="262"/>
      <c r="EXO80" s="262"/>
      <c r="EXP80" s="350"/>
      <c r="EXQ80" s="262"/>
      <c r="EXR80" s="262"/>
      <c r="EXS80" s="262"/>
      <c r="EXT80" s="262"/>
      <c r="EXU80" s="262"/>
      <c r="EXV80" s="262"/>
      <c r="EXW80" s="262"/>
      <c r="EXX80" s="262"/>
      <c r="EXY80" s="262"/>
      <c r="EXZ80" s="1740"/>
      <c r="EYA80" s="1740"/>
      <c r="EYB80" s="1740"/>
      <c r="EYC80" s="349"/>
      <c r="EYD80" s="262"/>
      <c r="EYE80" s="262"/>
      <c r="EYF80" s="262"/>
      <c r="EYG80" s="350"/>
      <c r="EYH80" s="262"/>
      <c r="EYI80" s="262"/>
      <c r="EYJ80" s="262"/>
      <c r="EYK80" s="262"/>
      <c r="EYL80" s="262"/>
      <c r="EYM80" s="262"/>
      <c r="EYN80" s="262"/>
      <c r="EYO80" s="262"/>
      <c r="EYP80" s="262"/>
      <c r="EYQ80" s="1740"/>
      <c r="EYR80" s="1740"/>
      <c r="EYS80" s="1740"/>
      <c r="EYT80" s="349"/>
      <c r="EYU80" s="262"/>
      <c r="EYV80" s="262"/>
      <c r="EYW80" s="262"/>
      <c r="EYX80" s="350"/>
      <c r="EYY80" s="262"/>
      <c r="EYZ80" s="262"/>
      <c r="EZA80" s="262"/>
      <c r="EZB80" s="262"/>
      <c r="EZC80" s="262"/>
      <c r="EZD80" s="262"/>
      <c r="EZE80" s="262"/>
      <c r="EZF80" s="262"/>
      <c r="EZG80" s="262"/>
      <c r="EZH80" s="1740"/>
      <c r="EZI80" s="1740"/>
      <c r="EZJ80" s="1740"/>
      <c r="EZK80" s="349"/>
      <c r="EZL80" s="262"/>
      <c r="EZM80" s="262"/>
      <c r="EZN80" s="262"/>
      <c r="EZO80" s="350"/>
      <c r="EZP80" s="262"/>
      <c r="EZQ80" s="262"/>
      <c r="EZR80" s="262"/>
      <c r="EZS80" s="262"/>
      <c r="EZT80" s="262"/>
      <c r="EZU80" s="262"/>
      <c r="EZV80" s="262"/>
      <c r="EZW80" s="262"/>
      <c r="EZX80" s="262"/>
      <c r="EZY80" s="1740"/>
      <c r="EZZ80" s="1740"/>
      <c r="FAA80" s="1740"/>
      <c r="FAB80" s="349"/>
      <c r="FAC80" s="262"/>
      <c r="FAD80" s="262"/>
      <c r="FAE80" s="262"/>
      <c r="FAF80" s="350"/>
      <c r="FAG80" s="262"/>
      <c r="FAH80" s="262"/>
      <c r="FAI80" s="262"/>
      <c r="FAJ80" s="262"/>
      <c r="FAK80" s="262"/>
      <c r="FAL80" s="262"/>
      <c r="FAM80" s="262"/>
      <c r="FAN80" s="262"/>
      <c r="FAO80" s="262"/>
      <c r="FAP80" s="1740"/>
      <c r="FAQ80" s="1740"/>
      <c r="FAR80" s="1740"/>
      <c r="FAS80" s="349"/>
      <c r="FAT80" s="262"/>
      <c r="FAU80" s="262"/>
      <c r="FAV80" s="262"/>
      <c r="FAW80" s="350"/>
      <c r="FAX80" s="262"/>
      <c r="FAY80" s="262"/>
      <c r="FAZ80" s="262"/>
      <c r="FBA80" s="262"/>
      <c r="FBB80" s="262"/>
      <c r="FBC80" s="262"/>
      <c r="FBD80" s="262"/>
      <c r="FBE80" s="262"/>
      <c r="FBF80" s="262"/>
      <c r="FBG80" s="1740"/>
      <c r="FBH80" s="1740"/>
      <c r="FBI80" s="1740"/>
      <c r="FBJ80" s="349"/>
      <c r="FBK80" s="262"/>
      <c r="FBL80" s="262"/>
      <c r="FBM80" s="262"/>
      <c r="FBN80" s="350"/>
      <c r="FBO80" s="262"/>
      <c r="FBP80" s="262"/>
      <c r="FBQ80" s="262"/>
      <c r="FBR80" s="262"/>
      <c r="FBS80" s="262"/>
      <c r="FBT80" s="262"/>
      <c r="FBU80" s="262"/>
      <c r="FBV80" s="262"/>
      <c r="FBW80" s="262"/>
      <c r="FBX80" s="1740"/>
      <c r="FBY80" s="1740"/>
      <c r="FBZ80" s="1740"/>
      <c r="FCA80" s="349"/>
      <c r="FCB80" s="262"/>
      <c r="FCC80" s="262"/>
      <c r="FCD80" s="262"/>
      <c r="FCE80" s="350"/>
      <c r="FCF80" s="262"/>
      <c r="FCG80" s="262"/>
      <c r="FCH80" s="262"/>
      <c r="FCI80" s="262"/>
      <c r="FCJ80" s="262"/>
      <c r="FCK80" s="262"/>
      <c r="FCL80" s="262"/>
      <c r="FCM80" s="262"/>
      <c r="FCN80" s="262"/>
      <c r="FCO80" s="1740"/>
      <c r="FCP80" s="1740"/>
      <c r="FCQ80" s="1740"/>
      <c r="FCR80" s="349"/>
      <c r="FCS80" s="262"/>
      <c r="FCT80" s="262"/>
      <c r="FCU80" s="262"/>
      <c r="FCV80" s="350"/>
      <c r="FCW80" s="262"/>
      <c r="FCX80" s="262"/>
      <c r="FCY80" s="262"/>
      <c r="FCZ80" s="262"/>
      <c r="FDA80" s="262"/>
      <c r="FDB80" s="262"/>
      <c r="FDC80" s="262"/>
      <c r="FDD80" s="262"/>
      <c r="FDE80" s="262"/>
      <c r="FDF80" s="1740"/>
      <c r="FDG80" s="1740"/>
      <c r="FDH80" s="1740"/>
      <c r="FDI80" s="349"/>
      <c r="FDJ80" s="262"/>
      <c r="FDK80" s="262"/>
      <c r="FDL80" s="262"/>
      <c r="FDM80" s="350"/>
      <c r="FDN80" s="262"/>
      <c r="FDO80" s="262"/>
      <c r="FDP80" s="262"/>
      <c r="FDQ80" s="262"/>
      <c r="FDR80" s="262"/>
      <c r="FDS80" s="262"/>
      <c r="FDT80" s="262"/>
      <c r="FDU80" s="262"/>
      <c r="FDV80" s="262"/>
      <c r="FDW80" s="1740"/>
      <c r="FDX80" s="1740"/>
      <c r="FDY80" s="1740"/>
      <c r="FDZ80" s="349"/>
      <c r="FEA80" s="262"/>
      <c r="FEB80" s="262"/>
      <c r="FEC80" s="262"/>
      <c r="FED80" s="350"/>
      <c r="FEE80" s="262"/>
      <c r="FEF80" s="262"/>
      <c r="FEG80" s="262"/>
      <c r="FEH80" s="262"/>
      <c r="FEI80" s="262"/>
      <c r="FEJ80" s="262"/>
      <c r="FEK80" s="262"/>
      <c r="FEL80" s="262"/>
      <c r="FEM80" s="262"/>
      <c r="FEN80" s="1740"/>
      <c r="FEO80" s="1740"/>
      <c r="FEP80" s="1740"/>
      <c r="FEQ80" s="349"/>
      <c r="FER80" s="262"/>
      <c r="FES80" s="262"/>
      <c r="FET80" s="262"/>
      <c r="FEU80" s="350"/>
      <c r="FEV80" s="262"/>
      <c r="FEW80" s="262"/>
      <c r="FEX80" s="262"/>
      <c r="FEY80" s="262"/>
      <c r="FEZ80" s="262"/>
      <c r="FFA80" s="262"/>
      <c r="FFB80" s="262"/>
      <c r="FFC80" s="262"/>
      <c r="FFD80" s="262"/>
      <c r="FFE80" s="1740"/>
      <c r="FFF80" s="1740"/>
      <c r="FFG80" s="1740"/>
      <c r="FFH80" s="349"/>
      <c r="FFI80" s="262"/>
      <c r="FFJ80" s="262"/>
      <c r="FFK80" s="262"/>
      <c r="FFL80" s="350"/>
      <c r="FFM80" s="262"/>
      <c r="FFN80" s="262"/>
      <c r="FFO80" s="262"/>
      <c r="FFP80" s="262"/>
      <c r="FFQ80" s="262"/>
      <c r="FFR80" s="262"/>
      <c r="FFS80" s="262"/>
      <c r="FFT80" s="262"/>
      <c r="FFU80" s="262"/>
      <c r="FFV80" s="1740"/>
      <c r="FFW80" s="1740"/>
      <c r="FFX80" s="1740"/>
      <c r="FFY80" s="349"/>
      <c r="FFZ80" s="262"/>
      <c r="FGA80" s="262"/>
      <c r="FGB80" s="262"/>
      <c r="FGC80" s="350"/>
      <c r="FGD80" s="262"/>
      <c r="FGE80" s="262"/>
      <c r="FGF80" s="262"/>
      <c r="FGG80" s="262"/>
      <c r="FGH80" s="262"/>
      <c r="FGI80" s="262"/>
      <c r="FGJ80" s="262"/>
      <c r="FGK80" s="262"/>
      <c r="FGL80" s="262"/>
      <c r="FGM80" s="1740"/>
      <c r="FGN80" s="1740"/>
      <c r="FGO80" s="1740"/>
      <c r="FGP80" s="349"/>
      <c r="FGQ80" s="262"/>
      <c r="FGR80" s="262"/>
      <c r="FGS80" s="262"/>
      <c r="FGT80" s="350"/>
      <c r="FGU80" s="262"/>
      <c r="FGV80" s="262"/>
      <c r="FGW80" s="262"/>
      <c r="FGX80" s="262"/>
      <c r="FGY80" s="262"/>
      <c r="FGZ80" s="262"/>
      <c r="FHA80" s="262"/>
      <c r="FHB80" s="262"/>
      <c r="FHC80" s="262"/>
      <c r="FHD80" s="1740"/>
      <c r="FHE80" s="1740"/>
      <c r="FHF80" s="1740"/>
      <c r="FHG80" s="349"/>
      <c r="FHH80" s="262"/>
      <c r="FHI80" s="262"/>
      <c r="FHJ80" s="262"/>
      <c r="FHK80" s="350"/>
      <c r="FHL80" s="262"/>
      <c r="FHM80" s="262"/>
      <c r="FHN80" s="262"/>
      <c r="FHO80" s="262"/>
      <c r="FHP80" s="262"/>
      <c r="FHQ80" s="262"/>
      <c r="FHR80" s="262"/>
      <c r="FHS80" s="262"/>
      <c r="FHT80" s="262"/>
      <c r="FHU80" s="1740"/>
      <c r="FHV80" s="1740"/>
      <c r="FHW80" s="1740"/>
      <c r="FHX80" s="349"/>
      <c r="FHY80" s="262"/>
      <c r="FHZ80" s="262"/>
      <c r="FIA80" s="262"/>
      <c r="FIB80" s="350"/>
      <c r="FIC80" s="262"/>
      <c r="FID80" s="262"/>
      <c r="FIE80" s="262"/>
      <c r="FIF80" s="262"/>
      <c r="FIG80" s="262"/>
      <c r="FIH80" s="262"/>
      <c r="FII80" s="262"/>
      <c r="FIJ80" s="262"/>
      <c r="FIK80" s="262"/>
      <c r="FIL80" s="1740"/>
      <c r="FIM80" s="1740"/>
      <c r="FIN80" s="1740"/>
      <c r="FIO80" s="349"/>
      <c r="FIP80" s="262"/>
      <c r="FIQ80" s="262"/>
      <c r="FIR80" s="262"/>
      <c r="FIS80" s="350"/>
      <c r="FIT80" s="262"/>
      <c r="FIU80" s="262"/>
      <c r="FIV80" s="262"/>
      <c r="FIW80" s="262"/>
      <c r="FIX80" s="262"/>
      <c r="FIY80" s="262"/>
      <c r="FIZ80" s="262"/>
      <c r="FJA80" s="262"/>
      <c r="FJB80" s="262"/>
      <c r="FJC80" s="1740"/>
      <c r="FJD80" s="1740"/>
      <c r="FJE80" s="1740"/>
      <c r="FJF80" s="349"/>
      <c r="FJG80" s="262"/>
      <c r="FJH80" s="262"/>
      <c r="FJI80" s="262"/>
      <c r="FJJ80" s="350"/>
      <c r="FJK80" s="262"/>
      <c r="FJL80" s="262"/>
      <c r="FJM80" s="262"/>
      <c r="FJN80" s="262"/>
      <c r="FJO80" s="262"/>
      <c r="FJP80" s="262"/>
      <c r="FJQ80" s="262"/>
      <c r="FJR80" s="262"/>
      <c r="FJS80" s="262"/>
      <c r="FJT80" s="1740"/>
      <c r="FJU80" s="1740"/>
      <c r="FJV80" s="1740"/>
      <c r="FJW80" s="349"/>
      <c r="FJX80" s="262"/>
      <c r="FJY80" s="262"/>
      <c r="FJZ80" s="262"/>
      <c r="FKA80" s="350"/>
      <c r="FKB80" s="262"/>
      <c r="FKC80" s="262"/>
      <c r="FKD80" s="262"/>
      <c r="FKE80" s="262"/>
      <c r="FKF80" s="262"/>
      <c r="FKG80" s="262"/>
      <c r="FKH80" s="262"/>
      <c r="FKI80" s="262"/>
      <c r="FKJ80" s="262"/>
      <c r="FKK80" s="1740"/>
      <c r="FKL80" s="1740"/>
      <c r="FKM80" s="1740"/>
      <c r="FKN80" s="349"/>
      <c r="FKO80" s="262"/>
      <c r="FKP80" s="262"/>
      <c r="FKQ80" s="262"/>
      <c r="FKR80" s="350"/>
      <c r="FKS80" s="262"/>
      <c r="FKT80" s="262"/>
      <c r="FKU80" s="262"/>
      <c r="FKV80" s="262"/>
      <c r="FKW80" s="262"/>
      <c r="FKX80" s="262"/>
      <c r="FKY80" s="262"/>
      <c r="FKZ80" s="262"/>
      <c r="FLA80" s="262"/>
      <c r="FLB80" s="1740"/>
      <c r="FLC80" s="1740"/>
      <c r="FLD80" s="1740"/>
      <c r="FLE80" s="349"/>
      <c r="FLF80" s="262"/>
      <c r="FLG80" s="262"/>
      <c r="FLH80" s="262"/>
      <c r="FLI80" s="350"/>
      <c r="FLJ80" s="262"/>
      <c r="FLK80" s="262"/>
      <c r="FLL80" s="262"/>
      <c r="FLM80" s="262"/>
      <c r="FLN80" s="262"/>
      <c r="FLO80" s="262"/>
      <c r="FLP80" s="262"/>
      <c r="FLQ80" s="262"/>
      <c r="FLR80" s="262"/>
      <c r="FLS80" s="1740"/>
      <c r="FLT80" s="1740"/>
      <c r="FLU80" s="1740"/>
      <c r="FLV80" s="349"/>
      <c r="FLW80" s="262"/>
      <c r="FLX80" s="262"/>
      <c r="FLY80" s="262"/>
      <c r="FLZ80" s="350"/>
      <c r="FMA80" s="262"/>
      <c r="FMB80" s="262"/>
      <c r="FMC80" s="262"/>
      <c r="FMD80" s="262"/>
      <c r="FME80" s="262"/>
      <c r="FMF80" s="262"/>
      <c r="FMG80" s="262"/>
      <c r="FMH80" s="262"/>
      <c r="FMI80" s="262"/>
      <c r="FMJ80" s="1740"/>
      <c r="FMK80" s="1740"/>
      <c r="FML80" s="1740"/>
      <c r="FMM80" s="349"/>
      <c r="FMN80" s="262"/>
      <c r="FMO80" s="262"/>
      <c r="FMP80" s="262"/>
      <c r="FMQ80" s="350"/>
      <c r="FMR80" s="262"/>
      <c r="FMS80" s="262"/>
      <c r="FMT80" s="262"/>
      <c r="FMU80" s="262"/>
      <c r="FMV80" s="262"/>
      <c r="FMW80" s="262"/>
      <c r="FMX80" s="262"/>
      <c r="FMY80" s="262"/>
      <c r="FMZ80" s="262"/>
      <c r="FNA80" s="1740"/>
      <c r="FNB80" s="1740"/>
      <c r="FNC80" s="1740"/>
      <c r="FND80" s="349"/>
      <c r="FNE80" s="262"/>
      <c r="FNF80" s="262"/>
      <c r="FNG80" s="262"/>
      <c r="FNH80" s="350"/>
      <c r="FNI80" s="262"/>
      <c r="FNJ80" s="262"/>
      <c r="FNK80" s="262"/>
      <c r="FNL80" s="262"/>
      <c r="FNM80" s="262"/>
      <c r="FNN80" s="262"/>
      <c r="FNO80" s="262"/>
      <c r="FNP80" s="262"/>
      <c r="FNQ80" s="262"/>
      <c r="FNR80" s="1740"/>
      <c r="FNS80" s="1740"/>
      <c r="FNT80" s="1740"/>
      <c r="FNU80" s="349"/>
      <c r="FNV80" s="262"/>
      <c r="FNW80" s="262"/>
      <c r="FNX80" s="262"/>
      <c r="FNY80" s="350"/>
      <c r="FNZ80" s="262"/>
      <c r="FOA80" s="262"/>
      <c r="FOB80" s="262"/>
      <c r="FOC80" s="262"/>
      <c r="FOD80" s="262"/>
      <c r="FOE80" s="262"/>
      <c r="FOF80" s="262"/>
      <c r="FOG80" s="262"/>
      <c r="FOH80" s="262"/>
      <c r="FOI80" s="1740"/>
      <c r="FOJ80" s="1740"/>
      <c r="FOK80" s="1740"/>
      <c r="FOL80" s="349"/>
      <c r="FOM80" s="262"/>
      <c r="FON80" s="262"/>
      <c r="FOO80" s="262"/>
      <c r="FOP80" s="350"/>
      <c r="FOQ80" s="262"/>
      <c r="FOR80" s="262"/>
      <c r="FOS80" s="262"/>
      <c r="FOT80" s="262"/>
      <c r="FOU80" s="262"/>
      <c r="FOV80" s="262"/>
      <c r="FOW80" s="262"/>
      <c r="FOX80" s="262"/>
      <c r="FOY80" s="262"/>
      <c r="FOZ80" s="1740"/>
      <c r="FPA80" s="1740"/>
      <c r="FPB80" s="1740"/>
      <c r="FPC80" s="349"/>
      <c r="FPD80" s="262"/>
      <c r="FPE80" s="262"/>
      <c r="FPF80" s="262"/>
      <c r="FPG80" s="350"/>
      <c r="FPH80" s="262"/>
      <c r="FPI80" s="262"/>
      <c r="FPJ80" s="262"/>
      <c r="FPK80" s="262"/>
      <c r="FPL80" s="262"/>
      <c r="FPM80" s="262"/>
      <c r="FPN80" s="262"/>
      <c r="FPO80" s="262"/>
      <c r="FPP80" s="262"/>
      <c r="FPQ80" s="1740"/>
      <c r="FPR80" s="1740"/>
      <c r="FPS80" s="1740"/>
      <c r="FPT80" s="349"/>
      <c r="FPU80" s="262"/>
      <c r="FPV80" s="262"/>
      <c r="FPW80" s="262"/>
      <c r="FPX80" s="350"/>
      <c r="FPY80" s="262"/>
      <c r="FPZ80" s="262"/>
      <c r="FQA80" s="262"/>
      <c r="FQB80" s="262"/>
      <c r="FQC80" s="262"/>
      <c r="FQD80" s="262"/>
      <c r="FQE80" s="262"/>
      <c r="FQF80" s="262"/>
      <c r="FQG80" s="262"/>
      <c r="FQH80" s="1740"/>
      <c r="FQI80" s="1740"/>
      <c r="FQJ80" s="1740"/>
      <c r="FQK80" s="349"/>
      <c r="FQL80" s="262"/>
      <c r="FQM80" s="262"/>
      <c r="FQN80" s="262"/>
      <c r="FQO80" s="350"/>
      <c r="FQP80" s="262"/>
      <c r="FQQ80" s="262"/>
      <c r="FQR80" s="262"/>
      <c r="FQS80" s="262"/>
      <c r="FQT80" s="262"/>
      <c r="FQU80" s="262"/>
      <c r="FQV80" s="262"/>
      <c r="FQW80" s="262"/>
      <c r="FQX80" s="262"/>
      <c r="FQY80" s="1740"/>
      <c r="FQZ80" s="1740"/>
      <c r="FRA80" s="1740"/>
      <c r="FRB80" s="349"/>
      <c r="FRC80" s="262"/>
      <c r="FRD80" s="262"/>
      <c r="FRE80" s="262"/>
      <c r="FRF80" s="350"/>
      <c r="FRG80" s="262"/>
      <c r="FRH80" s="262"/>
      <c r="FRI80" s="262"/>
      <c r="FRJ80" s="262"/>
      <c r="FRK80" s="262"/>
      <c r="FRL80" s="262"/>
      <c r="FRM80" s="262"/>
      <c r="FRN80" s="262"/>
      <c r="FRO80" s="262"/>
      <c r="FRP80" s="1740"/>
      <c r="FRQ80" s="1740"/>
      <c r="FRR80" s="1740"/>
      <c r="FRS80" s="349"/>
      <c r="FRT80" s="262"/>
      <c r="FRU80" s="262"/>
      <c r="FRV80" s="262"/>
      <c r="FRW80" s="350"/>
      <c r="FRX80" s="262"/>
      <c r="FRY80" s="262"/>
      <c r="FRZ80" s="262"/>
      <c r="FSA80" s="262"/>
      <c r="FSB80" s="262"/>
      <c r="FSC80" s="262"/>
      <c r="FSD80" s="262"/>
      <c r="FSE80" s="262"/>
      <c r="FSF80" s="262"/>
      <c r="FSG80" s="1740"/>
      <c r="FSH80" s="1740"/>
      <c r="FSI80" s="1740"/>
      <c r="FSJ80" s="349"/>
      <c r="FSK80" s="262"/>
      <c r="FSL80" s="262"/>
      <c r="FSM80" s="262"/>
      <c r="FSN80" s="350"/>
      <c r="FSO80" s="262"/>
      <c r="FSP80" s="262"/>
      <c r="FSQ80" s="262"/>
      <c r="FSR80" s="262"/>
      <c r="FSS80" s="262"/>
      <c r="FST80" s="262"/>
      <c r="FSU80" s="262"/>
      <c r="FSV80" s="262"/>
      <c r="FSW80" s="262"/>
      <c r="FSX80" s="1740"/>
      <c r="FSY80" s="1740"/>
      <c r="FSZ80" s="1740"/>
      <c r="FTA80" s="349"/>
      <c r="FTB80" s="262"/>
      <c r="FTC80" s="262"/>
      <c r="FTD80" s="262"/>
      <c r="FTE80" s="350"/>
      <c r="FTF80" s="262"/>
      <c r="FTG80" s="262"/>
      <c r="FTH80" s="262"/>
      <c r="FTI80" s="262"/>
      <c r="FTJ80" s="262"/>
      <c r="FTK80" s="262"/>
      <c r="FTL80" s="262"/>
      <c r="FTM80" s="262"/>
      <c r="FTN80" s="262"/>
      <c r="FTO80" s="1740"/>
      <c r="FTP80" s="1740"/>
      <c r="FTQ80" s="1740"/>
      <c r="FTR80" s="349"/>
      <c r="FTS80" s="262"/>
      <c r="FTT80" s="262"/>
      <c r="FTU80" s="262"/>
      <c r="FTV80" s="350"/>
      <c r="FTW80" s="262"/>
      <c r="FTX80" s="262"/>
      <c r="FTY80" s="262"/>
      <c r="FTZ80" s="262"/>
      <c r="FUA80" s="262"/>
      <c r="FUB80" s="262"/>
      <c r="FUC80" s="262"/>
      <c r="FUD80" s="262"/>
      <c r="FUE80" s="262"/>
      <c r="FUF80" s="1740"/>
      <c r="FUG80" s="1740"/>
      <c r="FUH80" s="1740"/>
      <c r="FUI80" s="349"/>
      <c r="FUJ80" s="262"/>
      <c r="FUK80" s="262"/>
      <c r="FUL80" s="262"/>
      <c r="FUM80" s="350"/>
      <c r="FUN80" s="262"/>
      <c r="FUO80" s="262"/>
      <c r="FUP80" s="262"/>
      <c r="FUQ80" s="262"/>
      <c r="FUR80" s="262"/>
      <c r="FUS80" s="262"/>
      <c r="FUT80" s="262"/>
      <c r="FUU80" s="262"/>
      <c r="FUV80" s="262"/>
      <c r="FUW80" s="1740"/>
      <c r="FUX80" s="1740"/>
      <c r="FUY80" s="1740"/>
      <c r="FUZ80" s="349"/>
      <c r="FVA80" s="262"/>
      <c r="FVB80" s="262"/>
      <c r="FVC80" s="262"/>
      <c r="FVD80" s="350"/>
      <c r="FVE80" s="262"/>
      <c r="FVF80" s="262"/>
      <c r="FVG80" s="262"/>
      <c r="FVH80" s="262"/>
      <c r="FVI80" s="262"/>
      <c r="FVJ80" s="262"/>
      <c r="FVK80" s="262"/>
      <c r="FVL80" s="262"/>
      <c r="FVM80" s="262"/>
      <c r="FVN80" s="1740"/>
      <c r="FVO80" s="1740"/>
      <c r="FVP80" s="1740"/>
      <c r="FVQ80" s="349"/>
      <c r="FVR80" s="262"/>
      <c r="FVS80" s="262"/>
      <c r="FVT80" s="262"/>
      <c r="FVU80" s="350"/>
      <c r="FVV80" s="262"/>
      <c r="FVW80" s="262"/>
      <c r="FVX80" s="262"/>
      <c r="FVY80" s="262"/>
      <c r="FVZ80" s="262"/>
      <c r="FWA80" s="262"/>
      <c r="FWB80" s="262"/>
      <c r="FWC80" s="262"/>
      <c r="FWD80" s="262"/>
      <c r="FWE80" s="1740"/>
      <c r="FWF80" s="1740"/>
      <c r="FWG80" s="1740"/>
      <c r="FWH80" s="349"/>
      <c r="FWI80" s="262"/>
      <c r="FWJ80" s="262"/>
      <c r="FWK80" s="262"/>
      <c r="FWL80" s="350"/>
      <c r="FWM80" s="262"/>
      <c r="FWN80" s="262"/>
      <c r="FWO80" s="262"/>
      <c r="FWP80" s="262"/>
      <c r="FWQ80" s="262"/>
      <c r="FWR80" s="262"/>
      <c r="FWS80" s="262"/>
      <c r="FWT80" s="262"/>
      <c r="FWU80" s="262"/>
      <c r="FWV80" s="1740"/>
      <c r="FWW80" s="1740"/>
      <c r="FWX80" s="1740"/>
      <c r="FWY80" s="349"/>
      <c r="FWZ80" s="262"/>
      <c r="FXA80" s="262"/>
      <c r="FXB80" s="262"/>
      <c r="FXC80" s="350"/>
      <c r="FXD80" s="262"/>
      <c r="FXE80" s="262"/>
      <c r="FXF80" s="262"/>
      <c r="FXG80" s="262"/>
      <c r="FXH80" s="262"/>
      <c r="FXI80" s="262"/>
      <c r="FXJ80" s="262"/>
      <c r="FXK80" s="262"/>
      <c r="FXL80" s="262"/>
      <c r="FXM80" s="1740"/>
      <c r="FXN80" s="1740"/>
      <c r="FXO80" s="1740"/>
      <c r="FXP80" s="349"/>
      <c r="FXQ80" s="262"/>
      <c r="FXR80" s="262"/>
      <c r="FXS80" s="262"/>
      <c r="FXT80" s="350"/>
      <c r="FXU80" s="262"/>
      <c r="FXV80" s="262"/>
      <c r="FXW80" s="262"/>
      <c r="FXX80" s="262"/>
      <c r="FXY80" s="262"/>
      <c r="FXZ80" s="262"/>
      <c r="FYA80" s="262"/>
      <c r="FYB80" s="262"/>
      <c r="FYC80" s="262"/>
      <c r="FYD80" s="1740"/>
      <c r="FYE80" s="1740"/>
      <c r="FYF80" s="1740"/>
      <c r="FYG80" s="349"/>
      <c r="FYH80" s="262"/>
      <c r="FYI80" s="262"/>
      <c r="FYJ80" s="262"/>
      <c r="FYK80" s="350"/>
      <c r="FYL80" s="262"/>
      <c r="FYM80" s="262"/>
      <c r="FYN80" s="262"/>
      <c r="FYO80" s="262"/>
      <c r="FYP80" s="262"/>
      <c r="FYQ80" s="262"/>
      <c r="FYR80" s="262"/>
      <c r="FYS80" s="262"/>
      <c r="FYT80" s="262"/>
      <c r="FYU80" s="1740"/>
      <c r="FYV80" s="1740"/>
      <c r="FYW80" s="1740"/>
      <c r="FYX80" s="349"/>
      <c r="FYY80" s="262"/>
      <c r="FYZ80" s="262"/>
      <c r="FZA80" s="262"/>
      <c r="FZB80" s="350"/>
      <c r="FZC80" s="262"/>
      <c r="FZD80" s="262"/>
      <c r="FZE80" s="262"/>
      <c r="FZF80" s="262"/>
      <c r="FZG80" s="262"/>
      <c r="FZH80" s="262"/>
      <c r="FZI80" s="262"/>
      <c r="FZJ80" s="262"/>
      <c r="FZK80" s="262"/>
      <c r="FZL80" s="1740"/>
      <c r="FZM80" s="1740"/>
      <c r="FZN80" s="1740"/>
      <c r="FZO80" s="349"/>
      <c r="FZP80" s="262"/>
      <c r="FZQ80" s="262"/>
      <c r="FZR80" s="262"/>
      <c r="FZS80" s="350"/>
      <c r="FZT80" s="262"/>
      <c r="FZU80" s="262"/>
      <c r="FZV80" s="262"/>
      <c r="FZW80" s="262"/>
      <c r="FZX80" s="262"/>
      <c r="FZY80" s="262"/>
      <c r="FZZ80" s="262"/>
      <c r="GAA80" s="262"/>
      <c r="GAB80" s="262"/>
      <c r="GAC80" s="1740"/>
      <c r="GAD80" s="1740"/>
      <c r="GAE80" s="1740"/>
      <c r="GAF80" s="349"/>
      <c r="GAG80" s="262"/>
      <c r="GAH80" s="262"/>
      <c r="GAI80" s="262"/>
      <c r="GAJ80" s="350"/>
      <c r="GAK80" s="262"/>
      <c r="GAL80" s="262"/>
      <c r="GAM80" s="262"/>
      <c r="GAN80" s="262"/>
      <c r="GAO80" s="262"/>
      <c r="GAP80" s="262"/>
      <c r="GAQ80" s="262"/>
      <c r="GAR80" s="262"/>
      <c r="GAS80" s="262"/>
      <c r="GAT80" s="1740"/>
      <c r="GAU80" s="1740"/>
      <c r="GAV80" s="1740"/>
      <c r="GAW80" s="349"/>
      <c r="GAX80" s="262"/>
      <c r="GAY80" s="262"/>
      <c r="GAZ80" s="262"/>
      <c r="GBA80" s="350"/>
      <c r="GBB80" s="262"/>
      <c r="GBC80" s="262"/>
      <c r="GBD80" s="262"/>
      <c r="GBE80" s="262"/>
      <c r="GBF80" s="262"/>
      <c r="GBG80" s="262"/>
      <c r="GBH80" s="262"/>
      <c r="GBI80" s="262"/>
      <c r="GBJ80" s="262"/>
      <c r="GBK80" s="1740"/>
      <c r="GBL80" s="1740"/>
      <c r="GBM80" s="1740"/>
      <c r="GBN80" s="349"/>
      <c r="GBO80" s="262"/>
      <c r="GBP80" s="262"/>
      <c r="GBQ80" s="262"/>
      <c r="GBR80" s="350"/>
      <c r="GBS80" s="262"/>
      <c r="GBT80" s="262"/>
      <c r="GBU80" s="262"/>
      <c r="GBV80" s="262"/>
      <c r="GBW80" s="262"/>
      <c r="GBX80" s="262"/>
      <c r="GBY80" s="262"/>
      <c r="GBZ80" s="262"/>
      <c r="GCA80" s="262"/>
      <c r="GCB80" s="1740"/>
      <c r="GCC80" s="1740"/>
      <c r="GCD80" s="1740"/>
      <c r="GCE80" s="349"/>
      <c r="GCF80" s="262"/>
      <c r="GCG80" s="262"/>
      <c r="GCH80" s="262"/>
      <c r="GCI80" s="350"/>
      <c r="GCJ80" s="262"/>
      <c r="GCK80" s="262"/>
      <c r="GCL80" s="262"/>
      <c r="GCM80" s="262"/>
      <c r="GCN80" s="262"/>
      <c r="GCO80" s="262"/>
      <c r="GCP80" s="262"/>
      <c r="GCQ80" s="262"/>
      <c r="GCR80" s="262"/>
      <c r="GCS80" s="1740"/>
      <c r="GCT80" s="1740"/>
      <c r="GCU80" s="1740"/>
      <c r="GCV80" s="349"/>
      <c r="GCW80" s="262"/>
      <c r="GCX80" s="262"/>
      <c r="GCY80" s="262"/>
      <c r="GCZ80" s="350"/>
      <c r="GDA80" s="262"/>
      <c r="GDB80" s="262"/>
      <c r="GDC80" s="262"/>
      <c r="GDD80" s="262"/>
      <c r="GDE80" s="262"/>
      <c r="GDF80" s="262"/>
      <c r="GDG80" s="262"/>
      <c r="GDH80" s="262"/>
      <c r="GDI80" s="262"/>
      <c r="GDJ80" s="1740"/>
      <c r="GDK80" s="1740"/>
      <c r="GDL80" s="1740"/>
      <c r="GDM80" s="349"/>
      <c r="GDN80" s="262"/>
      <c r="GDO80" s="262"/>
      <c r="GDP80" s="262"/>
      <c r="GDQ80" s="350"/>
      <c r="GDR80" s="262"/>
      <c r="GDS80" s="262"/>
      <c r="GDT80" s="262"/>
      <c r="GDU80" s="262"/>
      <c r="GDV80" s="262"/>
      <c r="GDW80" s="262"/>
      <c r="GDX80" s="262"/>
      <c r="GDY80" s="262"/>
      <c r="GDZ80" s="262"/>
      <c r="GEA80" s="1740"/>
      <c r="GEB80" s="1740"/>
      <c r="GEC80" s="1740"/>
      <c r="GED80" s="349"/>
      <c r="GEE80" s="262"/>
      <c r="GEF80" s="262"/>
      <c r="GEG80" s="262"/>
      <c r="GEH80" s="350"/>
      <c r="GEI80" s="262"/>
      <c r="GEJ80" s="262"/>
      <c r="GEK80" s="262"/>
      <c r="GEL80" s="262"/>
      <c r="GEM80" s="262"/>
      <c r="GEN80" s="262"/>
      <c r="GEO80" s="262"/>
      <c r="GEP80" s="262"/>
      <c r="GEQ80" s="262"/>
      <c r="GER80" s="1740"/>
      <c r="GES80" s="1740"/>
      <c r="GET80" s="1740"/>
      <c r="GEU80" s="349"/>
      <c r="GEV80" s="262"/>
      <c r="GEW80" s="262"/>
      <c r="GEX80" s="262"/>
      <c r="GEY80" s="350"/>
      <c r="GEZ80" s="262"/>
      <c r="GFA80" s="262"/>
      <c r="GFB80" s="262"/>
      <c r="GFC80" s="262"/>
      <c r="GFD80" s="262"/>
      <c r="GFE80" s="262"/>
      <c r="GFF80" s="262"/>
      <c r="GFG80" s="262"/>
      <c r="GFH80" s="262"/>
      <c r="GFI80" s="1740"/>
      <c r="GFJ80" s="1740"/>
      <c r="GFK80" s="1740"/>
      <c r="GFL80" s="349"/>
      <c r="GFM80" s="262"/>
      <c r="GFN80" s="262"/>
      <c r="GFO80" s="262"/>
      <c r="GFP80" s="350"/>
      <c r="GFQ80" s="262"/>
      <c r="GFR80" s="262"/>
      <c r="GFS80" s="262"/>
      <c r="GFT80" s="262"/>
      <c r="GFU80" s="262"/>
      <c r="GFV80" s="262"/>
      <c r="GFW80" s="262"/>
      <c r="GFX80" s="262"/>
      <c r="GFY80" s="262"/>
      <c r="GFZ80" s="1740"/>
      <c r="GGA80" s="1740"/>
      <c r="GGB80" s="1740"/>
      <c r="GGC80" s="349"/>
      <c r="GGD80" s="262"/>
      <c r="GGE80" s="262"/>
      <c r="GGF80" s="262"/>
      <c r="GGG80" s="350"/>
      <c r="GGH80" s="262"/>
      <c r="GGI80" s="262"/>
      <c r="GGJ80" s="262"/>
      <c r="GGK80" s="262"/>
      <c r="GGL80" s="262"/>
      <c r="GGM80" s="262"/>
      <c r="GGN80" s="262"/>
      <c r="GGO80" s="262"/>
      <c r="GGP80" s="262"/>
      <c r="GGQ80" s="1740"/>
      <c r="GGR80" s="1740"/>
      <c r="GGS80" s="1740"/>
      <c r="GGT80" s="349"/>
      <c r="GGU80" s="262"/>
      <c r="GGV80" s="262"/>
      <c r="GGW80" s="262"/>
      <c r="GGX80" s="350"/>
      <c r="GGY80" s="262"/>
      <c r="GGZ80" s="262"/>
      <c r="GHA80" s="262"/>
      <c r="GHB80" s="262"/>
      <c r="GHC80" s="262"/>
      <c r="GHD80" s="262"/>
      <c r="GHE80" s="262"/>
      <c r="GHF80" s="262"/>
      <c r="GHG80" s="262"/>
      <c r="GHH80" s="1740"/>
      <c r="GHI80" s="1740"/>
      <c r="GHJ80" s="1740"/>
      <c r="GHK80" s="349"/>
      <c r="GHL80" s="262"/>
      <c r="GHM80" s="262"/>
      <c r="GHN80" s="262"/>
      <c r="GHO80" s="350"/>
      <c r="GHP80" s="262"/>
      <c r="GHQ80" s="262"/>
      <c r="GHR80" s="262"/>
      <c r="GHS80" s="262"/>
      <c r="GHT80" s="262"/>
      <c r="GHU80" s="262"/>
      <c r="GHV80" s="262"/>
      <c r="GHW80" s="262"/>
      <c r="GHX80" s="262"/>
      <c r="GHY80" s="1740"/>
      <c r="GHZ80" s="1740"/>
      <c r="GIA80" s="1740"/>
      <c r="GIB80" s="349"/>
      <c r="GIC80" s="262"/>
      <c r="GID80" s="262"/>
      <c r="GIE80" s="262"/>
      <c r="GIF80" s="350"/>
      <c r="GIG80" s="262"/>
      <c r="GIH80" s="262"/>
      <c r="GII80" s="262"/>
      <c r="GIJ80" s="262"/>
      <c r="GIK80" s="262"/>
      <c r="GIL80" s="262"/>
      <c r="GIM80" s="262"/>
      <c r="GIN80" s="262"/>
      <c r="GIO80" s="262"/>
      <c r="GIP80" s="1740"/>
      <c r="GIQ80" s="1740"/>
      <c r="GIR80" s="1740"/>
      <c r="GIS80" s="349"/>
      <c r="GIT80" s="262"/>
      <c r="GIU80" s="262"/>
      <c r="GIV80" s="262"/>
      <c r="GIW80" s="350"/>
      <c r="GIX80" s="262"/>
      <c r="GIY80" s="262"/>
      <c r="GIZ80" s="262"/>
      <c r="GJA80" s="262"/>
      <c r="GJB80" s="262"/>
      <c r="GJC80" s="262"/>
      <c r="GJD80" s="262"/>
      <c r="GJE80" s="262"/>
      <c r="GJF80" s="262"/>
      <c r="GJG80" s="1740"/>
      <c r="GJH80" s="1740"/>
      <c r="GJI80" s="1740"/>
      <c r="GJJ80" s="349"/>
      <c r="GJK80" s="262"/>
      <c r="GJL80" s="262"/>
      <c r="GJM80" s="262"/>
      <c r="GJN80" s="350"/>
      <c r="GJO80" s="262"/>
      <c r="GJP80" s="262"/>
      <c r="GJQ80" s="262"/>
      <c r="GJR80" s="262"/>
      <c r="GJS80" s="262"/>
      <c r="GJT80" s="262"/>
      <c r="GJU80" s="262"/>
      <c r="GJV80" s="262"/>
      <c r="GJW80" s="262"/>
      <c r="GJX80" s="1740"/>
      <c r="GJY80" s="1740"/>
      <c r="GJZ80" s="1740"/>
      <c r="GKA80" s="349"/>
      <c r="GKB80" s="262"/>
      <c r="GKC80" s="262"/>
      <c r="GKD80" s="262"/>
      <c r="GKE80" s="350"/>
      <c r="GKF80" s="262"/>
      <c r="GKG80" s="262"/>
      <c r="GKH80" s="262"/>
      <c r="GKI80" s="262"/>
      <c r="GKJ80" s="262"/>
      <c r="GKK80" s="262"/>
      <c r="GKL80" s="262"/>
      <c r="GKM80" s="262"/>
      <c r="GKN80" s="262"/>
      <c r="GKO80" s="1740"/>
      <c r="GKP80" s="1740"/>
      <c r="GKQ80" s="1740"/>
      <c r="GKR80" s="349"/>
      <c r="GKS80" s="262"/>
      <c r="GKT80" s="262"/>
      <c r="GKU80" s="262"/>
      <c r="GKV80" s="350"/>
      <c r="GKW80" s="262"/>
      <c r="GKX80" s="262"/>
      <c r="GKY80" s="262"/>
      <c r="GKZ80" s="262"/>
      <c r="GLA80" s="262"/>
      <c r="GLB80" s="262"/>
      <c r="GLC80" s="262"/>
      <c r="GLD80" s="262"/>
      <c r="GLE80" s="262"/>
      <c r="GLF80" s="1740"/>
      <c r="GLG80" s="1740"/>
      <c r="GLH80" s="1740"/>
      <c r="GLI80" s="349"/>
      <c r="GLJ80" s="262"/>
      <c r="GLK80" s="262"/>
      <c r="GLL80" s="262"/>
      <c r="GLM80" s="350"/>
      <c r="GLN80" s="262"/>
      <c r="GLO80" s="262"/>
      <c r="GLP80" s="262"/>
      <c r="GLQ80" s="262"/>
      <c r="GLR80" s="262"/>
      <c r="GLS80" s="262"/>
      <c r="GLT80" s="262"/>
      <c r="GLU80" s="262"/>
      <c r="GLV80" s="262"/>
      <c r="GLW80" s="1740"/>
      <c r="GLX80" s="1740"/>
      <c r="GLY80" s="1740"/>
      <c r="GLZ80" s="349"/>
      <c r="GMA80" s="262"/>
      <c r="GMB80" s="262"/>
      <c r="GMC80" s="262"/>
      <c r="GMD80" s="350"/>
      <c r="GME80" s="262"/>
      <c r="GMF80" s="262"/>
      <c r="GMG80" s="262"/>
      <c r="GMH80" s="262"/>
      <c r="GMI80" s="262"/>
      <c r="GMJ80" s="262"/>
      <c r="GMK80" s="262"/>
      <c r="GML80" s="262"/>
      <c r="GMM80" s="262"/>
      <c r="GMN80" s="1740"/>
      <c r="GMO80" s="1740"/>
      <c r="GMP80" s="1740"/>
      <c r="GMQ80" s="349"/>
      <c r="GMR80" s="262"/>
      <c r="GMS80" s="262"/>
      <c r="GMT80" s="262"/>
      <c r="GMU80" s="350"/>
      <c r="GMV80" s="262"/>
      <c r="GMW80" s="262"/>
      <c r="GMX80" s="262"/>
      <c r="GMY80" s="262"/>
      <c r="GMZ80" s="262"/>
      <c r="GNA80" s="262"/>
      <c r="GNB80" s="262"/>
      <c r="GNC80" s="262"/>
      <c r="GND80" s="262"/>
      <c r="GNE80" s="1740"/>
      <c r="GNF80" s="1740"/>
      <c r="GNG80" s="1740"/>
      <c r="GNH80" s="349"/>
      <c r="GNI80" s="262"/>
      <c r="GNJ80" s="262"/>
      <c r="GNK80" s="262"/>
      <c r="GNL80" s="350"/>
      <c r="GNM80" s="262"/>
      <c r="GNN80" s="262"/>
      <c r="GNO80" s="262"/>
      <c r="GNP80" s="262"/>
      <c r="GNQ80" s="262"/>
      <c r="GNR80" s="262"/>
      <c r="GNS80" s="262"/>
      <c r="GNT80" s="262"/>
      <c r="GNU80" s="262"/>
      <c r="GNV80" s="1740"/>
      <c r="GNW80" s="1740"/>
      <c r="GNX80" s="1740"/>
      <c r="GNY80" s="349"/>
      <c r="GNZ80" s="262"/>
      <c r="GOA80" s="262"/>
      <c r="GOB80" s="262"/>
      <c r="GOC80" s="350"/>
      <c r="GOD80" s="262"/>
      <c r="GOE80" s="262"/>
      <c r="GOF80" s="262"/>
      <c r="GOG80" s="262"/>
      <c r="GOH80" s="262"/>
      <c r="GOI80" s="262"/>
      <c r="GOJ80" s="262"/>
      <c r="GOK80" s="262"/>
      <c r="GOL80" s="262"/>
      <c r="GOM80" s="1740"/>
      <c r="GON80" s="1740"/>
      <c r="GOO80" s="1740"/>
      <c r="GOP80" s="349"/>
      <c r="GOQ80" s="262"/>
      <c r="GOR80" s="262"/>
      <c r="GOS80" s="262"/>
      <c r="GOT80" s="350"/>
      <c r="GOU80" s="262"/>
      <c r="GOV80" s="262"/>
      <c r="GOW80" s="262"/>
      <c r="GOX80" s="262"/>
      <c r="GOY80" s="262"/>
      <c r="GOZ80" s="262"/>
      <c r="GPA80" s="262"/>
      <c r="GPB80" s="262"/>
      <c r="GPC80" s="262"/>
      <c r="GPD80" s="1740"/>
      <c r="GPE80" s="1740"/>
      <c r="GPF80" s="1740"/>
      <c r="GPG80" s="349"/>
      <c r="GPH80" s="262"/>
      <c r="GPI80" s="262"/>
      <c r="GPJ80" s="262"/>
      <c r="GPK80" s="350"/>
      <c r="GPL80" s="262"/>
      <c r="GPM80" s="262"/>
      <c r="GPN80" s="262"/>
      <c r="GPO80" s="262"/>
      <c r="GPP80" s="262"/>
      <c r="GPQ80" s="262"/>
      <c r="GPR80" s="262"/>
      <c r="GPS80" s="262"/>
      <c r="GPT80" s="262"/>
      <c r="GPU80" s="1740"/>
      <c r="GPV80" s="1740"/>
      <c r="GPW80" s="1740"/>
      <c r="GPX80" s="349"/>
      <c r="GPY80" s="262"/>
      <c r="GPZ80" s="262"/>
      <c r="GQA80" s="262"/>
      <c r="GQB80" s="350"/>
      <c r="GQC80" s="262"/>
      <c r="GQD80" s="262"/>
      <c r="GQE80" s="262"/>
      <c r="GQF80" s="262"/>
      <c r="GQG80" s="262"/>
      <c r="GQH80" s="262"/>
      <c r="GQI80" s="262"/>
      <c r="GQJ80" s="262"/>
      <c r="GQK80" s="262"/>
      <c r="GQL80" s="1740"/>
      <c r="GQM80" s="1740"/>
      <c r="GQN80" s="1740"/>
      <c r="GQO80" s="349"/>
      <c r="GQP80" s="262"/>
      <c r="GQQ80" s="262"/>
      <c r="GQR80" s="262"/>
      <c r="GQS80" s="350"/>
      <c r="GQT80" s="262"/>
      <c r="GQU80" s="262"/>
      <c r="GQV80" s="262"/>
      <c r="GQW80" s="262"/>
      <c r="GQX80" s="262"/>
      <c r="GQY80" s="262"/>
      <c r="GQZ80" s="262"/>
      <c r="GRA80" s="262"/>
      <c r="GRB80" s="262"/>
      <c r="GRC80" s="1740"/>
      <c r="GRD80" s="1740"/>
      <c r="GRE80" s="1740"/>
      <c r="GRF80" s="349"/>
      <c r="GRG80" s="262"/>
      <c r="GRH80" s="262"/>
      <c r="GRI80" s="262"/>
      <c r="GRJ80" s="350"/>
      <c r="GRK80" s="262"/>
      <c r="GRL80" s="262"/>
      <c r="GRM80" s="262"/>
      <c r="GRN80" s="262"/>
      <c r="GRO80" s="262"/>
      <c r="GRP80" s="262"/>
      <c r="GRQ80" s="262"/>
      <c r="GRR80" s="262"/>
      <c r="GRS80" s="262"/>
      <c r="GRT80" s="1740"/>
      <c r="GRU80" s="1740"/>
      <c r="GRV80" s="1740"/>
      <c r="GRW80" s="349"/>
      <c r="GRX80" s="262"/>
      <c r="GRY80" s="262"/>
      <c r="GRZ80" s="262"/>
      <c r="GSA80" s="350"/>
      <c r="GSB80" s="262"/>
      <c r="GSC80" s="262"/>
      <c r="GSD80" s="262"/>
      <c r="GSE80" s="262"/>
      <c r="GSF80" s="262"/>
      <c r="GSG80" s="262"/>
      <c r="GSH80" s="262"/>
      <c r="GSI80" s="262"/>
      <c r="GSJ80" s="262"/>
      <c r="GSK80" s="1740"/>
      <c r="GSL80" s="1740"/>
      <c r="GSM80" s="1740"/>
      <c r="GSN80" s="349"/>
      <c r="GSO80" s="262"/>
      <c r="GSP80" s="262"/>
      <c r="GSQ80" s="262"/>
      <c r="GSR80" s="350"/>
      <c r="GSS80" s="262"/>
      <c r="GST80" s="262"/>
      <c r="GSU80" s="262"/>
      <c r="GSV80" s="262"/>
      <c r="GSW80" s="262"/>
      <c r="GSX80" s="262"/>
      <c r="GSY80" s="262"/>
      <c r="GSZ80" s="262"/>
      <c r="GTA80" s="262"/>
      <c r="GTB80" s="1740"/>
      <c r="GTC80" s="1740"/>
      <c r="GTD80" s="1740"/>
      <c r="GTE80" s="349"/>
      <c r="GTF80" s="262"/>
      <c r="GTG80" s="262"/>
      <c r="GTH80" s="262"/>
      <c r="GTI80" s="350"/>
      <c r="GTJ80" s="262"/>
      <c r="GTK80" s="262"/>
      <c r="GTL80" s="262"/>
      <c r="GTM80" s="262"/>
      <c r="GTN80" s="262"/>
      <c r="GTO80" s="262"/>
      <c r="GTP80" s="262"/>
      <c r="GTQ80" s="262"/>
      <c r="GTR80" s="262"/>
      <c r="GTS80" s="1740"/>
      <c r="GTT80" s="1740"/>
      <c r="GTU80" s="1740"/>
      <c r="GTV80" s="349"/>
      <c r="GTW80" s="262"/>
      <c r="GTX80" s="262"/>
      <c r="GTY80" s="262"/>
      <c r="GTZ80" s="350"/>
      <c r="GUA80" s="262"/>
      <c r="GUB80" s="262"/>
      <c r="GUC80" s="262"/>
      <c r="GUD80" s="262"/>
      <c r="GUE80" s="262"/>
      <c r="GUF80" s="262"/>
      <c r="GUG80" s="262"/>
      <c r="GUH80" s="262"/>
      <c r="GUI80" s="262"/>
      <c r="GUJ80" s="1740"/>
      <c r="GUK80" s="1740"/>
      <c r="GUL80" s="1740"/>
      <c r="GUM80" s="349"/>
      <c r="GUN80" s="262"/>
      <c r="GUO80" s="262"/>
      <c r="GUP80" s="262"/>
      <c r="GUQ80" s="350"/>
      <c r="GUR80" s="262"/>
      <c r="GUS80" s="262"/>
      <c r="GUT80" s="262"/>
      <c r="GUU80" s="262"/>
      <c r="GUV80" s="262"/>
      <c r="GUW80" s="262"/>
      <c r="GUX80" s="262"/>
      <c r="GUY80" s="262"/>
      <c r="GUZ80" s="262"/>
      <c r="GVA80" s="1740"/>
      <c r="GVB80" s="1740"/>
      <c r="GVC80" s="1740"/>
      <c r="GVD80" s="349"/>
      <c r="GVE80" s="262"/>
      <c r="GVF80" s="262"/>
      <c r="GVG80" s="262"/>
      <c r="GVH80" s="350"/>
      <c r="GVI80" s="262"/>
      <c r="GVJ80" s="262"/>
      <c r="GVK80" s="262"/>
      <c r="GVL80" s="262"/>
      <c r="GVM80" s="262"/>
      <c r="GVN80" s="262"/>
      <c r="GVO80" s="262"/>
      <c r="GVP80" s="262"/>
      <c r="GVQ80" s="262"/>
      <c r="GVR80" s="1740"/>
      <c r="GVS80" s="1740"/>
      <c r="GVT80" s="1740"/>
      <c r="GVU80" s="349"/>
      <c r="GVV80" s="262"/>
      <c r="GVW80" s="262"/>
      <c r="GVX80" s="262"/>
      <c r="GVY80" s="350"/>
      <c r="GVZ80" s="262"/>
      <c r="GWA80" s="262"/>
      <c r="GWB80" s="262"/>
      <c r="GWC80" s="262"/>
      <c r="GWD80" s="262"/>
      <c r="GWE80" s="262"/>
      <c r="GWF80" s="262"/>
      <c r="GWG80" s="262"/>
      <c r="GWH80" s="262"/>
      <c r="GWI80" s="1740"/>
      <c r="GWJ80" s="1740"/>
      <c r="GWK80" s="1740"/>
      <c r="GWL80" s="349"/>
      <c r="GWM80" s="262"/>
      <c r="GWN80" s="262"/>
      <c r="GWO80" s="262"/>
      <c r="GWP80" s="350"/>
      <c r="GWQ80" s="262"/>
      <c r="GWR80" s="262"/>
      <c r="GWS80" s="262"/>
      <c r="GWT80" s="262"/>
      <c r="GWU80" s="262"/>
      <c r="GWV80" s="262"/>
      <c r="GWW80" s="262"/>
      <c r="GWX80" s="262"/>
      <c r="GWY80" s="262"/>
      <c r="GWZ80" s="1740"/>
      <c r="GXA80" s="1740"/>
      <c r="GXB80" s="1740"/>
      <c r="GXC80" s="349"/>
      <c r="GXD80" s="262"/>
      <c r="GXE80" s="262"/>
      <c r="GXF80" s="262"/>
      <c r="GXG80" s="350"/>
      <c r="GXH80" s="262"/>
      <c r="GXI80" s="262"/>
      <c r="GXJ80" s="262"/>
      <c r="GXK80" s="262"/>
      <c r="GXL80" s="262"/>
      <c r="GXM80" s="262"/>
      <c r="GXN80" s="262"/>
      <c r="GXO80" s="262"/>
      <c r="GXP80" s="262"/>
      <c r="GXQ80" s="1740"/>
      <c r="GXR80" s="1740"/>
      <c r="GXS80" s="1740"/>
      <c r="GXT80" s="349"/>
      <c r="GXU80" s="262"/>
      <c r="GXV80" s="262"/>
      <c r="GXW80" s="262"/>
      <c r="GXX80" s="350"/>
      <c r="GXY80" s="262"/>
      <c r="GXZ80" s="262"/>
      <c r="GYA80" s="262"/>
      <c r="GYB80" s="262"/>
      <c r="GYC80" s="262"/>
      <c r="GYD80" s="262"/>
      <c r="GYE80" s="262"/>
      <c r="GYF80" s="262"/>
      <c r="GYG80" s="262"/>
      <c r="GYH80" s="1740"/>
      <c r="GYI80" s="1740"/>
      <c r="GYJ80" s="1740"/>
      <c r="GYK80" s="349"/>
      <c r="GYL80" s="262"/>
      <c r="GYM80" s="262"/>
      <c r="GYN80" s="262"/>
      <c r="GYO80" s="350"/>
      <c r="GYP80" s="262"/>
      <c r="GYQ80" s="262"/>
      <c r="GYR80" s="262"/>
      <c r="GYS80" s="262"/>
      <c r="GYT80" s="262"/>
      <c r="GYU80" s="262"/>
      <c r="GYV80" s="262"/>
      <c r="GYW80" s="262"/>
      <c r="GYX80" s="262"/>
      <c r="GYY80" s="1740"/>
      <c r="GYZ80" s="1740"/>
      <c r="GZA80" s="1740"/>
      <c r="GZB80" s="349"/>
      <c r="GZC80" s="262"/>
      <c r="GZD80" s="262"/>
      <c r="GZE80" s="262"/>
      <c r="GZF80" s="350"/>
      <c r="GZG80" s="262"/>
      <c r="GZH80" s="262"/>
      <c r="GZI80" s="262"/>
      <c r="GZJ80" s="262"/>
      <c r="GZK80" s="262"/>
      <c r="GZL80" s="262"/>
      <c r="GZM80" s="262"/>
      <c r="GZN80" s="262"/>
      <c r="GZO80" s="262"/>
      <c r="GZP80" s="1740"/>
      <c r="GZQ80" s="1740"/>
      <c r="GZR80" s="1740"/>
      <c r="GZS80" s="349"/>
      <c r="GZT80" s="262"/>
      <c r="GZU80" s="262"/>
      <c r="GZV80" s="262"/>
      <c r="GZW80" s="350"/>
      <c r="GZX80" s="262"/>
      <c r="GZY80" s="262"/>
      <c r="GZZ80" s="262"/>
      <c r="HAA80" s="262"/>
      <c r="HAB80" s="262"/>
      <c r="HAC80" s="262"/>
      <c r="HAD80" s="262"/>
      <c r="HAE80" s="262"/>
      <c r="HAF80" s="262"/>
      <c r="HAG80" s="1740"/>
      <c r="HAH80" s="1740"/>
      <c r="HAI80" s="1740"/>
      <c r="HAJ80" s="349"/>
      <c r="HAK80" s="262"/>
      <c r="HAL80" s="262"/>
      <c r="HAM80" s="262"/>
      <c r="HAN80" s="350"/>
      <c r="HAO80" s="262"/>
      <c r="HAP80" s="262"/>
      <c r="HAQ80" s="262"/>
      <c r="HAR80" s="262"/>
      <c r="HAS80" s="262"/>
      <c r="HAT80" s="262"/>
      <c r="HAU80" s="262"/>
      <c r="HAV80" s="262"/>
      <c r="HAW80" s="262"/>
      <c r="HAX80" s="1740"/>
      <c r="HAY80" s="1740"/>
      <c r="HAZ80" s="1740"/>
      <c r="HBA80" s="349"/>
      <c r="HBB80" s="262"/>
      <c r="HBC80" s="262"/>
      <c r="HBD80" s="262"/>
      <c r="HBE80" s="350"/>
      <c r="HBF80" s="262"/>
      <c r="HBG80" s="262"/>
      <c r="HBH80" s="262"/>
      <c r="HBI80" s="262"/>
      <c r="HBJ80" s="262"/>
      <c r="HBK80" s="262"/>
      <c r="HBL80" s="262"/>
      <c r="HBM80" s="262"/>
      <c r="HBN80" s="262"/>
      <c r="HBO80" s="1740"/>
      <c r="HBP80" s="1740"/>
      <c r="HBQ80" s="1740"/>
      <c r="HBR80" s="349"/>
      <c r="HBS80" s="262"/>
      <c r="HBT80" s="262"/>
      <c r="HBU80" s="262"/>
      <c r="HBV80" s="350"/>
      <c r="HBW80" s="262"/>
      <c r="HBX80" s="262"/>
      <c r="HBY80" s="262"/>
      <c r="HBZ80" s="262"/>
      <c r="HCA80" s="262"/>
      <c r="HCB80" s="262"/>
      <c r="HCC80" s="262"/>
      <c r="HCD80" s="262"/>
      <c r="HCE80" s="262"/>
      <c r="HCF80" s="1740"/>
      <c r="HCG80" s="1740"/>
      <c r="HCH80" s="1740"/>
      <c r="HCI80" s="349"/>
      <c r="HCJ80" s="262"/>
      <c r="HCK80" s="262"/>
      <c r="HCL80" s="262"/>
      <c r="HCM80" s="350"/>
      <c r="HCN80" s="262"/>
      <c r="HCO80" s="262"/>
      <c r="HCP80" s="262"/>
      <c r="HCQ80" s="262"/>
      <c r="HCR80" s="262"/>
      <c r="HCS80" s="262"/>
      <c r="HCT80" s="262"/>
      <c r="HCU80" s="262"/>
      <c r="HCV80" s="262"/>
      <c r="HCW80" s="1740"/>
      <c r="HCX80" s="1740"/>
      <c r="HCY80" s="1740"/>
      <c r="HCZ80" s="349"/>
      <c r="HDA80" s="262"/>
      <c r="HDB80" s="262"/>
      <c r="HDC80" s="262"/>
      <c r="HDD80" s="350"/>
      <c r="HDE80" s="262"/>
      <c r="HDF80" s="262"/>
      <c r="HDG80" s="262"/>
      <c r="HDH80" s="262"/>
      <c r="HDI80" s="262"/>
      <c r="HDJ80" s="262"/>
      <c r="HDK80" s="262"/>
      <c r="HDL80" s="262"/>
      <c r="HDM80" s="262"/>
      <c r="HDN80" s="1740"/>
      <c r="HDO80" s="1740"/>
      <c r="HDP80" s="1740"/>
      <c r="HDQ80" s="349"/>
      <c r="HDR80" s="262"/>
      <c r="HDS80" s="262"/>
      <c r="HDT80" s="262"/>
      <c r="HDU80" s="350"/>
      <c r="HDV80" s="262"/>
      <c r="HDW80" s="262"/>
      <c r="HDX80" s="262"/>
      <c r="HDY80" s="262"/>
      <c r="HDZ80" s="262"/>
      <c r="HEA80" s="262"/>
      <c r="HEB80" s="262"/>
      <c r="HEC80" s="262"/>
      <c r="HED80" s="262"/>
      <c r="HEE80" s="1740"/>
      <c r="HEF80" s="1740"/>
      <c r="HEG80" s="1740"/>
      <c r="HEH80" s="349"/>
      <c r="HEI80" s="262"/>
      <c r="HEJ80" s="262"/>
      <c r="HEK80" s="262"/>
      <c r="HEL80" s="350"/>
      <c r="HEM80" s="262"/>
      <c r="HEN80" s="262"/>
      <c r="HEO80" s="262"/>
      <c r="HEP80" s="262"/>
      <c r="HEQ80" s="262"/>
      <c r="HER80" s="262"/>
      <c r="HES80" s="262"/>
      <c r="HET80" s="262"/>
      <c r="HEU80" s="262"/>
      <c r="HEV80" s="1740"/>
      <c r="HEW80" s="1740"/>
      <c r="HEX80" s="1740"/>
      <c r="HEY80" s="349"/>
      <c r="HEZ80" s="262"/>
      <c r="HFA80" s="262"/>
      <c r="HFB80" s="262"/>
      <c r="HFC80" s="350"/>
      <c r="HFD80" s="262"/>
      <c r="HFE80" s="262"/>
      <c r="HFF80" s="262"/>
      <c r="HFG80" s="262"/>
      <c r="HFH80" s="262"/>
      <c r="HFI80" s="262"/>
      <c r="HFJ80" s="262"/>
      <c r="HFK80" s="262"/>
      <c r="HFL80" s="262"/>
      <c r="HFM80" s="1740"/>
      <c r="HFN80" s="1740"/>
      <c r="HFO80" s="1740"/>
      <c r="HFP80" s="349"/>
      <c r="HFQ80" s="262"/>
      <c r="HFR80" s="262"/>
      <c r="HFS80" s="262"/>
      <c r="HFT80" s="350"/>
      <c r="HFU80" s="262"/>
      <c r="HFV80" s="262"/>
      <c r="HFW80" s="262"/>
      <c r="HFX80" s="262"/>
      <c r="HFY80" s="262"/>
      <c r="HFZ80" s="262"/>
      <c r="HGA80" s="262"/>
      <c r="HGB80" s="262"/>
      <c r="HGC80" s="262"/>
      <c r="HGD80" s="1740"/>
      <c r="HGE80" s="1740"/>
      <c r="HGF80" s="1740"/>
      <c r="HGG80" s="349"/>
      <c r="HGH80" s="262"/>
      <c r="HGI80" s="262"/>
      <c r="HGJ80" s="262"/>
      <c r="HGK80" s="350"/>
      <c r="HGL80" s="262"/>
      <c r="HGM80" s="262"/>
      <c r="HGN80" s="262"/>
      <c r="HGO80" s="262"/>
      <c r="HGP80" s="262"/>
      <c r="HGQ80" s="262"/>
      <c r="HGR80" s="262"/>
      <c r="HGS80" s="262"/>
      <c r="HGT80" s="262"/>
      <c r="HGU80" s="1740"/>
      <c r="HGV80" s="1740"/>
      <c r="HGW80" s="1740"/>
      <c r="HGX80" s="349"/>
      <c r="HGY80" s="262"/>
      <c r="HGZ80" s="262"/>
      <c r="HHA80" s="262"/>
      <c r="HHB80" s="350"/>
      <c r="HHC80" s="262"/>
      <c r="HHD80" s="262"/>
      <c r="HHE80" s="262"/>
      <c r="HHF80" s="262"/>
      <c r="HHG80" s="262"/>
      <c r="HHH80" s="262"/>
      <c r="HHI80" s="262"/>
      <c r="HHJ80" s="262"/>
      <c r="HHK80" s="262"/>
      <c r="HHL80" s="1740"/>
      <c r="HHM80" s="1740"/>
      <c r="HHN80" s="1740"/>
      <c r="HHO80" s="349"/>
      <c r="HHP80" s="262"/>
      <c r="HHQ80" s="262"/>
      <c r="HHR80" s="262"/>
      <c r="HHS80" s="350"/>
      <c r="HHT80" s="262"/>
      <c r="HHU80" s="262"/>
      <c r="HHV80" s="262"/>
      <c r="HHW80" s="262"/>
      <c r="HHX80" s="262"/>
      <c r="HHY80" s="262"/>
      <c r="HHZ80" s="262"/>
      <c r="HIA80" s="262"/>
      <c r="HIB80" s="262"/>
      <c r="HIC80" s="1740"/>
      <c r="HID80" s="1740"/>
      <c r="HIE80" s="1740"/>
      <c r="HIF80" s="349"/>
      <c r="HIG80" s="262"/>
      <c r="HIH80" s="262"/>
      <c r="HII80" s="262"/>
      <c r="HIJ80" s="350"/>
      <c r="HIK80" s="262"/>
      <c r="HIL80" s="262"/>
      <c r="HIM80" s="262"/>
      <c r="HIN80" s="262"/>
      <c r="HIO80" s="262"/>
      <c r="HIP80" s="262"/>
      <c r="HIQ80" s="262"/>
      <c r="HIR80" s="262"/>
      <c r="HIS80" s="262"/>
      <c r="HIT80" s="1740"/>
      <c r="HIU80" s="1740"/>
      <c r="HIV80" s="1740"/>
      <c r="HIW80" s="349"/>
      <c r="HIX80" s="262"/>
      <c r="HIY80" s="262"/>
      <c r="HIZ80" s="262"/>
      <c r="HJA80" s="350"/>
      <c r="HJB80" s="262"/>
      <c r="HJC80" s="262"/>
      <c r="HJD80" s="262"/>
      <c r="HJE80" s="262"/>
      <c r="HJF80" s="262"/>
      <c r="HJG80" s="262"/>
      <c r="HJH80" s="262"/>
      <c r="HJI80" s="262"/>
      <c r="HJJ80" s="262"/>
      <c r="HJK80" s="1740"/>
      <c r="HJL80" s="1740"/>
      <c r="HJM80" s="1740"/>
      <c r="HJN80" s="349"/>
      <c r="HJO80" s="262"/>
      <c r="HJP80" s="262"/>
      <c r="HJQ80" s="262"/>
      <c r="HJR80" s="350"/>
      <c r="HJS80" s="262"/>
      <c r="HJT80" s="262"/>
      <c r="HJU80" s="262"/>
      <c r="HJV80" s="262"/>
      <c r="HJW80" s="262"/>
      <c r="HJX80" s="262"/>
      <c r="HJY80" s="262"/>
      <c r="HJZ80" s="262"/>
      <c r="HKA80" s="262"/>
      <c r="HKB80" s="1740"/>
      <c r="HKC80" s="1740"/>
      <c r="HKD80" s="1740"/>
      <c r="HKE80" s="349"/>
      <c r="HKF80" s="262"/>
      <c r="HKG80" s="262"/>
      <c r="HKH80" s="262"/>
      <c r="HKI80" s="350"/>
      <c r="HKJ80" s="262"/>
      <c r="HKK80" s="262"/>
      <c r="HKL80" s="262"/>
      <c r="HKM80" s="262"/>
      <c r="HKN80" s="262"/>
      <c r="HKO80" s="262"/>
      <c r="HKP80" s="262"/>
      <c r="HKQ80" s="262"/>
      <c r="HKR80" s="262"/>
      <c r="HKS80" s="1740"/>
      <c r="HKT80" s="1740"/>
      <c r="HKU80" s="1740"/>
      <c r="HKV80" s="349"/>
      <c r="HKW80" s="262"/>
      <c r="HKX80" s="262"/>
      <c r="HKY80" s="262"/>
      <c r="HKZ80" s="350"/>
      <c r="HLA80" s="262"/>
      <c r="HLB80" s="262"/>
      <c r="HLC80" s="262"/>
      <c r="HLD80" s="262"/>
      <c r="HLE80" s="262"/>
      <c r="HLF80" s="262"/>
      <c r="HLG80" s="262"/>
      <c r="HLH80" s="262"/>
      <c r="HLI80" s="262"/>
      <c r="HLJ80" s="1740"/>
      <c r="HLK80" s="1740"/>
      <c r="HLL80" s="1740"/>
      <c r="HLM80" s="349"/>
      <c r="HLN80" s="262"/>
      <c r="HLO80" s="262"/>
      <c r="HLP80" s="262"/>
      <c r="HLQ80" s="350"/>
      <c r="HLR80" s="262"/>
      <c r="HLS80" s="262"/>
      <c r="HLT80" s="262"/>
      <c r="HLU80" s="262"/>
      <c r="HLV80" s="262"/>
      <c r="HLW80" s="262"/>
      <c r="HLX80" s="262"/>
      <c r="HLY80" s="262"/>
      <c r="HLZ80" s="262"/>
      <c r="HMA80" s="1740"/>
      <c r="HMB80" s="1740"/>
      <c r="HMC80" s="1740"/>
      <c r="HMD80" s="349"/>
      <c r="HME80" s="262"/>
      <c r="HMF80" s="262"/>
      <c r="HMG80" s="262"/>
      <c r="HMH80" s="350"/>
      <c r="HMI80" s="262"/>
      <c r="HMJ80" s="262"/>
      <c r="HMK80" s="262"/>
      <c r="HML80" s="262"/>
      <c r="HMM80" s="262"/>
      <c r="HMN80" s="262"/>
      <c r="HMO80" s="262"/>
      <c r="HMP80" s="262"/>
      <c r="HMQ80" s="262"/>
      <c r="HMR80" s="1740"/>
      <c r="HMS80" s="1740"/>
      <c r="HMT80" s="1740"/>
      <c r="HMU80" s="349"/>
      <c r="HMV80" s="262"/>
      <c r="HMW80" s="262"/>
      <c r="HMX80" s="262"/>
      <c r="HMY80" s="350"/>
      <c r="HMZ80" s="262"/>
      <c r="HNA80" s="262"/>
      <c r="HNB80" s="262"/>
      <c r="HNC80" s="262"/>
      <c r="HND80" s="262"/>
      <c r="HNE80" s="262"/>
      <c r="HNF80" s="262"/>
      <c r="HNG80" s="262"/>
      <c r="HNH80" s="262"/>
      <c r="HNI80" s="1740"/>
      <c r="HNJ80" s="1740"/>
      <c r="HNK80" s="1740"/>
      <c r="HNL80" s="349"/>
      <c r="HNM80" s="262"/>
      <c r="HNN80" s="262"/>
      <c r="HNO80" s="262"/>
      <c r="HNP80" s="350"/>
      <c r="HNQ80" s="262"/>
      <c r="HNR80" s="262"/>
      <c r="HNS80" s="262"/>
      <c r="HNT80" s="262"/>
      <c r="HNU80" s="262"/>
      <c r="HNV80" s="262"/>
      <c r="HNW80" s="262"/>
      <c r="HNX80" s="262"/>
      <c r="HNY80" s="262"/>
      <c r="HNZ80" s="1740"/>
      <c r="HOA80" s="1740"/>
      <c r="HOB80" s="1740"/>
      <c r="HOC80" s="349"/>
      <c r="HOD80" s="262"/>
      <c r="HOE80" s="262"/>
      <c r="HOF80" s="262"/>
      <c r="HOG80" s="350"/>
      <c r="HOH80" s="262"/>
      <c r="HOI80" s="262"/>
      <c r="HOJ80" s="262"/>
      <c r="HOK80" s="262"/>
      <c r="HOL80" s="262"/>
      <c r="HOM80" s="262"/>
      <c r="HON80" s="262"/>
      <c r="HOO80" s="262"/>
      <c r="HOP80" s="262"/>
      <c r="HOQ80" s="1740"/>
      <c r="HOR80" s="1740"/>
      <c r="HOS80" s="1740"/>
      <c r="HOT80" s="349"/>
      <c r="HOU80" s="262"/>
      <c r="HOV80" s="262"/>
      <c r="HOW80" s="262"/>
      <c r="HOX80" s="350"/>
      <c r="HOY80" s="262"/>
      <c r="HOZ80" s="262"/>
      <c r="HPA80" s="262"/>
      <c r="HPB80" s="262"/>
      <c r="HPC80" s="262"/>
      <c r="HPD80" s="262"/>
      <c r="HPE80" s="262"/>
      <c r="HPF80" s="262"/>
      <c r="HPG80" s="262"/>
      <c r="HPH80" s="1740"/>
      <c r="HPI80" s="1740"/>
      <c r="HPJ80" s="1740"/>
      <c r="HPK80" s="349"/>
      <c r="HPL80" s="262"/>
      <c r="HPM80" s="262"/>
      <c r="HPN80" s="262"/>
      <c r="HPO80" s="350"/>
      <c r="HPP80" s="262"/>
      <c r="HPQ80" s="262"/>
      <c r="HPR80" s="262"/>
      <c r="HPS80" s="262"/>
      <c r="HPT80" s="262"/>
      <c r="HPU80" s="262"/>
      <c r="HPV80" s="262"/>
      <c r="HPW80" s="262"/>
      <c r="HPX80" s="262"/>
      <c r="HPY80" s="1740"/>
      <c r="HPZ80" s="1740"/>
      <c r="HQA80" s="1740"/>
      <c r="HQB80" s="349"/>
      <c r="HQC80" s="262"/>
      <c r="HQD80" s="262"/>
      <c r="HQE80" s="262"/>
      <c r="HQF80" s="350"/>
      <c r="HQG80" s="262"/>
      <c r="HQH80" s="262"/>
      <c r="HQI80" s="262"/>
      <c r="HQJ80" s="262"/>
      <c r="HQK80" s="262"/>
      <c r="HQL80" s="262"/>
      <c r="HQM80" s="262"/>
      <c r="HQN80" s="262"/>
      <c r="HQO80" s="262"/>
      <c r="HQP80" s="1740"/>
      <c r="HQQ80" s="1740"/>
      <c r="HQR80" s="1740"/>
      <c r="HQS80" s="349"/>
      <c r="HQT80" s="262"/>
      <c r="HQU80" s="262"/>
      <c r="HQV80" s="262"/>
      <c r="HQW80" s="350"/>
      <c r="HQX80" s="262"/>
      <c r="HQY80" s="262"/>
      <c r="HQZ80" s="262"/>
      <c r="HRA80" s="262"/>
      <c r="HRB80" s="262"/>
      <c r="HRC80" s="262"/>
      <c r="HRD80" s="262"/>
      <c r="HRE80" s="262"/>
      <c r="HRF80" s="262"/>
      <c r="HRG80" s="1740"/>
      <c r="HRH80" s="1740"/>
      <c r="HRI80" s="1740"/>
      <c r="HRJ80" s="349"/>
      <c r="HRK80" s="262"/>
      <c r="HRL80" s="262"/>
      <c r="HRM80" s="262"/>
      <c r="HRN80" s="350"/>
      <c r="HRO80" s="262"/>
      <c r="HRP80" s="262"/>
      <c r="HRQ80" s="262"/>
      <c r="HRR80" s="262"/>
      <c r="HRS80" s="262"/>
      <c r="HRT80" s="262"/>
      <c r="HRU80" s="262"/>
      <c r="HRV80" s="262"/>
      <c r="HRW80" s="262"/>
      <c r="HRX80" s="1740"/>
      <c r="HRY80" s="1740"/>
      <c r="HRZ80" s="1740"/>
      <c r="HSA80" s="349"/>
      <c r="HSB80" s="262"/>
      <c r="HSC80" s="262"/>
      <c r="HSD80" s="262"/>
      <c r="HSE80" s="350"/>
      <c r="HSF80" s="262"/>
      <c r="HSG80" s="262"/>
      <c r="HSH80" s="262"/>
      <c r="HSI80" s="262"/>
      <c r="HSJ80" s="262"/>
      <c r="HSK80" s="262"/>
      <c r="HSL80" s="262"/>
      <c r="HSM80" s="262"/>
      <c r="HSN80" s="262"/>
      <c r="HSO80" s="1740"/>
      <c r="HSP80" s="1740"/>
      <c r="HSQ80" s="1740"/>
      <c r="HSR80" s="349"/>
      <c r="HSS80" s="262"/>
      <c r="HST80" s="262"/>
      <c r="HSU80" s="262"/>
      <c r="HSV80" s="350"/>
      <c r="HSW80" s="262"/>
      <c r="HSX80" s="262"/>
      <c r="HSY80" s="262"/>
      <c r="HSZ80" s="262"/>
      <c r="HTA80" s="262"/>
      <c r="HTB80" s="262"/>
      <c r="HTC80" s="262"/>
      <c r="HTD80" s="262"/>
      <c r="HTE80" s="262"/>
      <c r="HTF80" s="1740"/>
      <c r="HTG80" s="1740"/>
      <c r="HTH80" s="1740"/>
      <c r="HTI80" s="349"/>
      <c r="HTJ80" s="262"/>
      <c r="HTK80" s="262"/>
      <c r="HTL80" s="262"/>
      <c r="HTM80" s="350"/>
      <c r="HTN80" s="262"/>
      <c r="HTO80" s="262"/>
      <c r="HTP80" s="262"/>
      <c r="HTQ80" s="262"/>
      <c r="HTR80" s="262"/>
      <c r="HTS80" s="262"/>
      <c r="HTT80" s="262"/>
      <c r="HTU80" s="262"/>
      <c r="HTV80" s="262"/>
      <c r="HTW80" s="1740"/>
      <c r="HTX80" s="1740"/>
      <c r="HTY80" s="1740"/>
      <c r="HTZ80" s="349"/>
      <c r="HUA80" s="262"/>
      <c r="HUB80" s="262"/>
      <c r="HUC80" s="262"/>
      <c r="HUD80" s="350"/>
      <c r="HUE80" s="262"/>
      <c r="HUF80" s="262"/>
      <c r="HUG80" s="262"/>
      <c r="HUH80" s="262"/>
      <c r="HUI80" s="262"/>
      <c r="HUJ80" s="262"/>
      <c r="HUK80" s="262"/>
      <c r="HUL80" s="262"/>
      <c r="HUM80" s="262"/>
      <c r="HUN80" s="1740"/>
      <c r="HUO80" s="1740"/>
      <c r="HUP80" s="1740"/>
      <c r="HUQ80" s="349"/>
      <c r="HUR80" s="262"/>
      <c r="HUS80" s="262"/>
      <c r="HUT80" s="262"/>
      <c r="HUU80" s="350"/>
      <c r="HUV80" s="262"/>
      <c r="HUW80" s="262"/>
      <c r="HUX80" s="262"/>
      <c r="HUY80" s="262"/>
      <c r="HUZ80" s="262"/>
      <c r="HVA80" s="262"/>
      <c r="HVB80" s="262"/>
      <c r="HVC80" s="262"/>
      <c r="HVD80" s="262"/>
      <c r="HVE80" s="1740"/>
      <c r="HVF80" s="1740"/>
      <c r="HVG80" s="1740"/>
      <c r="HVH80" s="349"/>
      <c r="HVI80" s="262"/>
      <c r="HVJ80" s="262"/>
      <c r="HVK80" s="262"/>
      <c r="HVL80" s="350"/>
      <c r="HVM80" s="262"/>
      <c r="HVN80" s="262"/>
      <c r="HVO80" s="262"/>
      <c r="HVP80" s="262"/>
      <c r="HVQ80" s="262"/>
      <c r="HVR80" s="262"/>
      <c r="HVS80" s="262"/>
      <c r="HVT80" s="262"/>
      <c r="HVU80" s="262"/>
      <c r="HVV80" s="1740"/>
      <c r="HVW80" s="1740"/>
      <c r="HVX80" s="1740"/>
      <c r="HVY80" s="349"/>
      <c r="HVZ80" s="262"/>
      <c r="HWA80" s="262"/>
      <c r="HWB80" s="262"/>
      <c r="HWC80" s="350"/>
      <c r="HWD80" s="262"/>
      <c r="HWE80" s="262"/>
      <c r="HWF80" s="262"/>
      <c r="HWG80" s="262"/>
      <c r="HWH80" s="262"/>
      <c r="HWI80" s="262"/>
      <c r="HWJ80" s="262"/>
      <c r="HWK80" s="262"/>
      <c r="HWL80" s="262"/>
      <c r="HWM80" s="1740"/>
      <c r="HWN80" s="1740"/>
      <c r="HWO80" s="1740"/>
      <c r="HWP80" s="349"/>
      <c r="HWQ80" s="262"/>
      <c r="HWR80" s="262"/>
      <c r="HWS80" s="262"/>
      <c r="HWT80" s="350"/>
      <c r="HWU80" s="262"/>
      <c r="HWV80" s="262"/>
      <c r="HWW80" s="262"/>
      <c r="HWX80" s="262"/>
      <c r="HWY80" s="262"/>
      <c r="HWZ80" s="262"/>
      <c r="HXA80" s="262"/>
      <c r="HXB80" s="262"/>
      <c r="HXC80" s="262"/>
      <c r="HXD80" s="1740"/>
      <c r="HXE80" s="1740"/>
      <c r="HXF80" s="1740"/>
      <c r="HXG80" s="349"/>
      <c r="HXH80" s="262"/>
      <c r="HXI80" s="262"/>
      <c r="HXJ80" s="262"/>
      <c r="HXK80" s="350"/>
      <c r="HXL80" s="262"/>
      <c r="HXM80" s="262"/>
      <c r="HXN80" s="262"/>
      <c r="HXO80" s="262"/>
      <c r="HXP80" s="262"/>
      <c r="HXQ80" s="262"/>
      <c r="HXR80" s="262"/>
      <c r="HXS80" s="262"/>
      <c r="HXT80" s="262"/>
      <c r="HXU80" s="1740"/>
      <c r="HXV80" s="1740"/>
      <c r="HXW80" s="1740"/>
      <c r="HXX80" s="349"/>
      <c r="HXY80" s="262"/>
      <c r="HXZ80" s="262"/>
      <c r="HYA80" s="262"/>
      <c r="HYB80" s="350"/>
      <c r="HYC80" s="262"/>
      <c r="HYD80" s="262"/>
      <c r="HYE80" s="262"/>
      <c r="HYF80" s="262"/>
      <c r="HYG80" s="262"/>
      <c r="HYH80" s="262"/>
      <c r="HYI80" s="262"/>
      <c r="HYJ80" s="262"/>
      <c r="HYK80" s="262"/>
      <c r="HYL80" s="1740"/>
      <c r="HYM80" s="1740"/>
      <c r="HYN80" s="1740"/>
      <c r="HYO80" s="349"/>
      <c r="HYP80" s="262"/>
      <c r="HYQ80" s="262"/>
      <c r="HYR80" s="262"/>
      <c r="HYS80" s="350"/>
      <c r="HYT80" s="262"/>
      <c r="HYU80" s="262"/>
      <c r="HYV80" s="262"/>
      <c r="HYW80" s="262"/>
      <c r="HYX80" s="262"/>
      <c r="HYY80" s="262"/>
      <c r="HYZ80" s="262"/>
      <c r="HZA80" s="262"/>
      <c r="HZB80" s="262"/>
      <c r="HZC80" s="1740"/>
      <c r="HZD80" s="1740"/>
      <c r="HZE80" s="1740"/>
      <c r="HZF80" s="349"/>
      <c r="HZG80" s="262"/>
      <c r="HZH80" s="262"/>
      <c r="HZI80" s="262"/>
      <c r="HZJ80" s="350"/>
      <c r="HZK80" s="262"/>
      <c r="HZL80" s="262"/>
      <c r="HZM80" s="262"/>
      <c r="HZN80" s="262"/>
      <c r="HZO80" s="262"/>
      <c r="HZP80" s="262"/>
      <c r="HZQ80" s="262"/>
      <c r="HZR80" s="262"/>
      <c r="HZS80" s="262"/>
      <c r="HZT80" s="1740"/>
      <c r="HZU80" s="1740"/>
      <c r="HZV80" s="1740"/>
      <c r="HZW80" s="349"/>
      <c r="HZX80" s="262"/>
      <c r="HZY80" s="262"/>
      <c r="HZZ80" s="262"/>
      <c r="IAA80" s="350"/>
      <c r="IAB80" s="262"/>
      <c r="IAC80" s="262"/>
      <c r="IAD80" s="262"/>
      <c r="IAE80" s="262"/>
      <c r="IAF80" s="262"/>
      <c r="IAG80" s="262"/>
      <c r="IAH80" s="262"/>
      <c r="IAI80" s="262"/>
      <c r="IAJ80" s="262"/>
      <c r="IAK80" s="1740"/>
      <c r="IAL80" s="1740"/>
      <c r="IAM80" s="1740"/>
      <c r="IAN80" s="349"/>
      <c r="IAO80" s="262"/>
      <c r="IAP80" s="262"/>
      <c r="IAQ80" s="262"/>
      <c r="IAR80" s="350"/>
      <c r="IAS80" s="262"/>
      <c r="IAT80" s="262"/>
      <c r="IAU80" s="262"/>
      <c r="IAV80" s="262"/>
      <c r="IAW80" s="262"/>
      <c r="IAX80" s="262"/>
      <c r="IAY80" s="262"/>
      <c r="IAZ80" s="262"/>
      <c r="IBA80" s="262"/>
      <c r="IBB80" s="1740"/>
      <c r="IBC80" s="1740"/>
      <c r="IBD80" s="1740"/>
      <c r="IBE80" s="349"/>
      <c r="IBF80" s="262"/>
      <c r="IBG80" s="262"/>
      <c r="IBH80" s="262"/>
      <c r="IBI80" s="350"/>
      <c r="IBJ80" s="262"/>
      <c r="IBK80" s="262"/>
      <c r="IBL80" s="262"/>
      <c r="IBM80" s="262"/>
      <c r="IBN80" s="262"/>
      <c r="IBO80" s="262"/>
      <c r="IBP80" s="262"/>
      <c r="IBQ80" s="262"/>
      <c r="IBR80" s="262"/>
      <c r="IBS80" s="1740"/>
      <c r="IBT80" s="1740"/>
      <c r="IBU80" s="1740"/>
      <c r="IBV80" s="349"/>
      <c r="IBW80" s="262"/>
      <c r="IBX80" s="262"/>
      <c r="IBY80" s="262"/>
      <c r="IBZ80" s="350"/>
      <c r="ICA80" s="262"/>
      <c r="ICB80" s="262"/>
      <c r="ICC80" s="262"/>
      <c r="ICD80" s="262"/>
      <c r="ICE80" s="262"/>
      <c r="ICF80" s="262"/>
      <c r="ICG80" s="262"/>
      <c r="ICH80" s="262"/>
      <c r="ICI80" s="262"/>
      <c r="ICJ80" s="1740"/>
      <c r="ICK80" s="1740"/>
      <c r="ICL80" s="1740"/>
      <c r="ICM80" s="349"/>
      <c r="ICN80" s="262"/>
      <c r="ICO80" s="262"/>
      <c r="ICP80" s="262"/>
      <c r="ICQ80" s="350"/>
      <c r="ICR80" s="262"/>
      <c r="ICS80" s="262"/>
      <c r="ICT80" s="262"/>
      <c r="ICU80" s="262"/>
      <c r="ICV80" s="262"/>
      <c r="ICW80" s="262"/>
      <c r="ICX80" s="262"/>
      <c r="ICY80" s="262"/>
      <c r="ICZ80" s="262"/>
      <c r="IDA80" s="1740"/>
      <c r="IDB80" s="1740"/>
      <c r="IDC80" s="1740"/>
      <c r="IDD80" s="349"/>
      <c r="IDE80" s="262"/>
      <c r="IDF80" s="262"/>
      <c r="IDG80" s="262"/>
      <c r="IDH80" s="350"/>
      <c r="IDI80" s="262"/>
      <c r="IDJ80" s="262"/>
      <c r="IDK80" s="262"/>
      <c r="IDL80" s="262"/>
      <c r="IDM80" s="262"/>
      <c r="IDN80" s="262"/>
      <c r="IDO80" s="262"/>
      <c r="IDP80" s="262"/>
      <c r="IDQ80" s="262"/>
      <c r="IDR80" s="1740"/>
      <c r="IDS80" s="1740"/>
      <c r="IDT80" s="1740"/>
      <c r="IDU80" s="349"/>
      <c r="IDV80" s="262"/>
      <c r="IDW80" s="262"/>
      <c r="IDX80" s="262"/>
      <c r="IDY80" s="350"/>
      <c r="IDZ80" s="262"/>
      <c r="IEA80" s="262"/>
      <c r="IEB80" s="262"/>
      <c r="IEC80" s="262"/>
      <c r="IED80" s="262"/>
      <c r="IEE80" s="262"/>
      <c r="IEF80" s="262"/>
      <c r="IEG80" s="262"/>
      <c r="IEH80" s="262"/>
      <c r="IEI80" s="1740"/>
      <c r="IEJ80" s="1740"/>
      <c r="IEK80" s="1740"/>
      <c r="IEL80" s="349"/>
      <c r="IEM80" s="262"/>
      <c r="IEN80" s="262"/>
      <c r="IEO80" s="262"/>
      <c r="IEP80" s="350"/>
      <c r="IEQ80" s="262"/>
      <c r="IER80" s="262"/>
      <c r="IES80" s="262"/>
      <c r="IET80" s="262"/>
      <c r="IEU80" s="262"/>
      <c r="IEV80" s="262"/>
      <c r="IEW80" s="262"/>
      <c r="IEX80" s="262"/>
      <c r="IEY80" s="262"/>
      <c r="IEZ80" s="1740"/>
      <c r="IFA80" s="1740"/>
      <c r="IFB80" s="1740"/>
      <c r="IFC80" s="349"/>
      <c r="IFD80" s="262"/>
      <c r="IFE80" s="262"/>
      <c r="IFF80" s="262"/>
      <c r="IFG80" s="350"/>
      <c r="IFH80" s="262"/>
      <c r="IFI80" s="262"/>
      <c r="IFJ80" s="262"/>
      <c r="IFK80" s="262"/>
      <c r="IFL80" s="262"/>
      <c r="IFM80" s="262"/>
      <c r="IFN80" s="262"/>
      <c r="IFO80" s="262"/>
      <c r="IFP80" s="262"/>
      <c r="IFQ80" s="1740"/>
      <c r="IFR80" s="1740"/>
      <c r="IFS80" s="1740"/>
      <c r="IFT80" s="349"/>
      <c r="IFU80" s="262"/>
      <c r="IFV80" s="262"/>
      <c r="IFW80" s="262"/>
      <c r="IFX80" s="350"/>
      <c r="IFY80" s="262"/>
      <c r="IFZ80" s="262"/>
      <c r="IGA80" s="262"/>
      <c r="IGB80" s="262"/>
      <c r="IGC80" s="262"/>
      <c r="IGD80" s="262"/>
      <c r="IGE80" s="262"/>
      <c r="IGF80" s="262"/>
      <c r="IGG80" s="262"/>
      <c r="IGH80" s="1740"/>
      <c r="IGI80" s="1740"/>
      <c r="IGJ80" s="1740"/>
      <c r="IGK80" s="349"/>
      <c r="IGL80" s="262"/>
      <c r="IGM80" s="262"/>
      <c r="IGN80" s="262"/>
      <c r="IGO80" s="350"/>
      <c r="IGP80" s="262"/>
      <c r="IGQ80" s="262"/>
      <c r="IGR80" s="262"/>
      <c r="IGS80" s="262"/>
      <c r="IGT80" s="262"/>
      <c r="IGU80" s="262"/>
      <c r="IGV80" s="262"/>
      <c r="IGW80" s="262"/>
      <c r="IGX80" s="262"/>
      <c r="IGY80" s="1740"/>
      <c r="IGZ80" s="1740"/>
      <c r="IHA80" s="1740"/>
      <c r="IHB80" s="349"/>
      <c r="IHC80" s="262"/>
      <c r="IHD80" s="262"/>
      <c r="IHE80" s="262"/>
      <c r="IHF80" s="350"/>
      <c r="IHG80" s="262"/>
      <c r="IHH80" s="262"/>
      <c r="IHI80" s="262"/>
      <c r="IHJ80" s="262"/>
      <c r="IHK80" s="262"/>
      <c r="IHL80" s="262"/>
      <c r="IHM80" s="262"/>
      <c r="IHN80" s="262"/>
      <c r="IHO80" s="262"/>
      <c r="IHP80" s="1740"/>
      <c r="IHQ80" s="1740"/>
      <c r="IHR80" s="1740"/>
      <c r="IHS80" s="349"/>
      <c r="IHT80" s="262"/>
      <c r="IHU80" s="262"/>
      <c r="IHV80" s="262"/>
      <c r="IHW80" s="350"/>
      <c r="IHX80" s="262"/>
      <c r="IHY80" s="262"/>
      <c r="IHZ80" s="262"/>
      <c r="IIA80" s="262"/>
      <c r="IIB80" s="262"/>
      <c r="IIC80" s="262"/>
      <c r="IID80" s="262"/>
      <c r="IIE80" s="262"/>
      <c r="IIF80" s="262"/>
      <c r="IIG80" s="1740"/>
      <c r="IIH80" s="1740"/>
      <c r="III80" s="1740"/>
      <c r="IIJ80" s="349"/>
      <c r="IIK80" s="262"/>
      <c r="IIL80" s="262"/>
      <c r="IIM80" s="262"/>
      <c r="IIN80" s="350"/>
      <c r="IIO80" s="262"/>
      <c r="IIP80" s="262"/>
      <c r="IIQ80" s="262"/>
      <c r="IIR80" s="262"/>
      <c r="IIS80" s="262"/>
      <c r="IIT80" s="262"/>
      <c r="IIU80" s="262"/>
      <c r="IIV80" s="262"/>
      <c r="IIW80" s="262"/>
      <c r="IIX80" s="1740"/>
      <c r="IIY80" s="1740"/>
      <c r="IIZ80" s="1740"/>
      <c r="IJA80" s="349"/>
      <c r="IJB80" s="262"/>
      <c r="IJC80" s="262"/>
      <c r="IJD80" s="262"/>
      <c r="IJE80" s="350"/>
      <c r="IJF80" s="262"/>
      <c r="IJG80" s="262"/>
      <c r="IJH80" s="262"/>
      <c r="IJI80" s="262"/>
      <c r="IJJ80" s="262"/>
      <c r="IJK80" s="262"/>
      <c r="IJL80" s="262"/>
      <c r="IJM80" s="262"/>
      <c r="IJN80" s="262"/>
      <c r="IJO80" s="1740"/>
      <c r="IJP80" s="1740"/>
      <c r="IJQ80" s="1740"/>
      <c r="IJR80" s="349"/>
      <c r="IJS80" s="262"/>
      <c r="IJT80" s="262"/>
      <c r="IJU80" s="262"/>
      <c r="IJV80" s="350"/>
      <c r="IJW80" s="262"/>
      <c r="IJX80" s="262"/>
      <c r="IJY80" s="262"/>
      <c r="IJZ80" s="262"/>
      <c r="IKA80" s="262"/>
      <c r="IKB80" s="262"/>
      <c r="IKC80" s="262"/>
      <c r="IKD80" s="262"/>
      <c r="IKE80" s="262"/>
      <c r="IKF80" s="1740"/>
      <c r="IKG80" s="1740"/>
      <c r="IKH80" s="1740"/>
      <c r="IKI80" s="349"/>
      <c r="IKJ80" s="262"/>
      <c r="IKK80" s="262"/>
      <c r="IKL80" s="262"/>
      <c r="IKM80" s="350"/>
      <c r="IKN80" s="262"/>
      <c r="IKO80" s="262"/>
      <c r="IKP80" s="262"/>
      <c r="IKQ80" s="262"/>
      <c r="IKR80" s="262"/>
      <c r="IKS80" s="262"/>
      <c r="IKT80" s="262"/>
      <c r="IKU80" s="262"/>
      <c r="IKV80" s="262"/>
      <c r="IKW80" s="1740"/>
      <c r="IKX80" s="1740"/>
      <c r="IKY80" s="1740"/>
      <c r="IKZ80" s="349"/>
      <c r="ILA80" s="262"/>
      <c r="ILB80" s="262"/>
      <c r="ILC80" s="262"/>
      <c r="ILD80" s="350"/>
      <c r="ILE80" s="262"/>
      <c r="ILF80" s="262"/>
      <c r="ILG80" s="262"/>
      <c r="ILH80" s="262"/>
      <c r="ILI80" s="262"/>
      <c r="ILJ80" s="262"/>
      <c r="ILK80" s="262"/>
      <c r="ILL80" s="262"/>
      <c r="ILM80" s="262"/>
      <c r="ILN80" s="1740"/>
      <c r="ILO80" s="1740"/>
      <c r="ILP80" s="1740"/>
      <c r="ILQ80" s="349"/>
      <c r="ILR80" s="262"/>
      <c r="ILS80" s="262"/>
      <c r="ILT80" s="262"/>
      <c r="ILU80" s="350"/>
      <c r="ILV80" s="262"/>
      <c r="ILW80" s="262"/>
      <c r="ILX80" s="262"/>
      <c r="ILY80" s="262"/>
      <c r="ILZ80" s="262"/>
      <c r="IMA80" s="262"/>
      <c r="IMB80" s="262"/>
      <c r="IMC80" s="262"/>
      <c r="IMD80" s="262"/>
      <c r="IME80" s="1740"/>
      <c r="IMF80" s="1740"/>
      <c r="IMG80" s="1740"/>
      <c r="IMH80" s="349"/>
      <c r="IMI80" s="262"/>
      <c r="IMJ80" s="262"/>
      <c r="IMK80" s="262"/>
      <c r="IML80" s="350"/>
      <c r="IMM80" s="262"/>
      <c r="IMN80" s="262"/>
      <c r="IMO80" s="262"/>
      <c r="IMP80" s="262"/>
      <c r="IMQ80" s="262"/>
      <c r="IMR80" s="262"/>
      <c r="IMS80" s="262"/>
      <c r="IMT80" s="262"/>
      <c r="IMU80" s="262"/>
      <c r="IMV80" s="1740"/>
      <c r="IMW80" s="1740"/>
      <c r="IMX80" s="1740"/>
      <c r="IMY80" s="349"/>
      <c r="IMZ80" s="262"/>
      <c r="INA80" s="262"/>
      <c r="INB80" s="262"/>
      <c r="INC80" s="350"/>
      <c r="IND80" s="262"/>
      <c r="INE80" s="262"/>
      <c r="INF80" s="262"/>
      <c r="ING80" s="262"/>
      <c r="INH80" s="262"/>
      <c r="INI80" s="262"/>
      <c r="INJ80" s="262"/>
      <c r="INK80" s="262"/>
      <c r="INL80" s="262"/>
      <c r="INM80" s="1740"/>
      <c r="INN80" s="1740"/>
      <c r="INO80" s="1740"/>
      <c r="INP80" s="349"/>
      <c r="INQ80" s="262"/>
      <c r="INR80" s="262"/>
      <c r="INS80" s="262"/>
      <c r="INT80" s="350"/>
      <c r="INU80" s="262"/>
      <c r="INV80" s="262"/>
      <c r="INW80" s="262"/>
      <c r="INX80" s="262"/>
      <c r="INY80" s="262"/>
      <c r="INZ80" s="262"/>
      <c r="IOA80" s="262"/>
      <c r="IOB80" s="262"/>
      <c r="IOC80" s="262"/>
      <c r="IOD80" s="1740"/>
      <c r="IOE80" s="1740"/>
      <c r="IOF80" s="1740"/>
      <c r="IOG80" s="349"/>
      <c r="IOH80" s="262"/>
      <c r="IOI80" s="262"/>
      <c r="IOJ80" s="262"/>
      <c r="IOK80" s="350"/>
      <c r="IOL80" s="262"/>
      <c r="IOM80" s="262"/>
      <c r="ION80" s="262"/>
      <c r="IOO80" s="262"/>
      <c r="IOP80" s="262"/>
      <c r="IOQ80" s="262"/>
      <c r="IOR80" s="262"/>
      <c r="IOS80" s="262"/>
      <c r="IOT80" s="262"/>
      <c r="IOU80" s="1740"/>
      <c r="IOV80" s="1740"/>
      <c r="IOW80" s="1740"/>
      <c r="IOX80" s="349"/>
      <c r="IOY80" s="262"/>
      <c r="IOZ80" s="262"/>
      <c r="IPA80" s="262"/>
      <c r="IPB80" s="350"/>
      <c r="IPC80" s="262"/>
      <c r="IPD80" s="262"/>
      <c r="IPE80" s="262"/>
      <c r="IPF80" s="262"/>
      <c r="IPG80" s="262"/>
      <c r="IPH80" s="262"/>
      <c r="IPI80" s="262"/>
      <c r="IPJ80" s="262"/>
      <c r="IPK80" s="262"/>
      <c r="IPL80" s="1740"/>
      <c r="IPM80" s="1740"/>
      <c r="IPN80" s="1740"/>
      <c r="IPO80" s="349"/>
      <c r="IPP80" s="262"/>
      <c r="IPQ80" s="262"/>
      <c r="IPR80" s="262"/>
      <c r="IPS80" s="350"/>
      <c r="IPT80" s="262"/>
      <c r="IPU80" s="262"/>
      <c r="IPV80" s="262"/>
      <c r="IPW80" s="262"/>
      <c r="IPX80" s="262"/>
      <c r="IPY80" s="262"/>
      <c r="IPZ80" s="262"/>
      <c r="IQA80" s="262"/>
      <c r="IQB80" s="262"/>
      <c r="IQC80" s="1740"/>
      <c r="IQD80" s="1740"/>
      <c r="IQE80" s="1740"/>
      <c r="IQF80" s="349"/>
      <c r="IQG80" s="262"/>
      <c r="IQH80" s="262"/>
      <c r="IQI80" s="262"/>
      <c r="IQJ80" s="350"/>
      <c r="IQK80" s="262"/>
      <c r="IQL80" s="262"/>
      <c r="IQM80" s="262"/>
      <c r="IQN80" s="262"/>
      <c r="IQO80" s="262"/>
      <c r="IQP80" s="262"/>
      <c r="IQQ80" s="262"/>
      <c r="IQR80" s="262"/>
      <c r="IQS80" s="262"/>
      <c r="IQT80" s="1740"/>
      <c r="IQU80" s="1740"/>
      <c r="IQV80" s="1740"/>
      <c r="IQW80" s="349"/>
      <c r="IQX80" s="262"/>
      <c r="IQY80" s="262"/>
      <c r="IQZ80" s="262"/>
      <c r="IRA80" s="350"/>
      <c r="IRB80" s="262"/>
      <c r="IRC80" s="262"/>
      <c r="IRD80" s="262"/>
      <c r="IRE80" s="262"/>
      <c r="IRF80" s="262"/>
      <c r="IRG80" s="262"/>
      <c r="IRH80" s="262"/>
      <c r="IRI80" s="262"/>
      <c r="IRJ80" s="262"/>
      <c r="IRK80" s="1740"/>
      <c r="IRL80" s="1740"/>
      <c r="IRM80" s="1740"/>
      <c r="IRN80" s="349"/>
      <c r="IRO80" s="262"/>
      <c r="IRP80" s="262"/>
      <c r="IRQ80" s="262"/>
      <c r="IRR80" s="350"/>
      <c r="IRS80" s="262"/>
      <c r="IRT80" s="262"/>
      <c r="IRU80" s="262"/>
      <c r="IRV80" s="262"/>
      <c r="IRW80" s="262"/>
      <c r="IRX80" s="262"/>
      <c r="IRY80" s="262"/>
      <c r="IRZ80" s="262"/>
      <c r="ISA80" s="262"/>
      <c r="ISB80" s="1740"/>
      <c r="ISC80" s="1740"/>
      <c r="ISD80" s="1740"/>
      <c r="ISE80" s="349"/>
      <c r="ISF80" s="262"/>
      <c r="ISG80" s="262"/>
      <c r="ISH80" s="262"/>
      <c r="ISI80" s="350"/>
      <c r="ISJ80" s="262"/>
      <c r="ISK80" s="262"/>
      <c r="ISL80" s="262"/>
      <c r="ISM80" s="262"/>
      <c r="ISN80" s="262"/>
      <c r="ISO80" s="262"/>
      <c r="ISP80" s="262"/>
      <c r="ISQ80" s="262"/>
      <c r="ISR80" s="262"/>
      <c r="ISS80" s="1740"/>
      <c r="IST80" s="1740"/>
      <c r="ISU80" s="1740"/>
      <c r="ISV80" s="349"/>
      <c r="ISW80" s="262"/>
      <c r="ISX80" s="262"/>
      <c r="ISY80" s="262"/>
      <c r="ISZ80" s="350"/>
      <c r="ITA80" s="262"/>
      <c r="ITB80" s="262"/>
      <c r="ITC80" s="262"/>
      <c r="ITD80" s="262"/>
      <c r="ITE80" s="262"/>
      <c r="ITF80" s="262"/>
      <c r="ITG80" s="262"/>
      <c r="ITH80" s="262"/>
      <c r="ITI80" s="262"/>
      <c r="ITJ80" s="1740"/>
      <c r="ITK80" s="1740"/>
      <c r="ITL80" s="1740"/>
      <c r="ITM80" s="349"/>
      <c r="ITN80" s="262"/>
      <c r="ITO80" s="262"/>
      <c r="ITP80" s="262"/>
      <c r="ITQ80" s="350"/>
      <c r="ITR80" s="262"/>
      <c r="ITS80" s="262"/>
      <c r="ITT80" s="262"/>
      <c r="ITU80" s="262"/>
      <c r="ITV80" s="262"/>
      <c r="ITW80" s="262"/>
      <c r="ITX80" s="262"/>
      <c r="ITY80" s="262"/>
      <c r="ITZ80" s="262"/>
      <c r="IUA80" s="1740"/>
      <c r="IUB80" s="1740"/>
      <c r="IUC80" s="1740"/>
      <c r="IUD80" s="349"/>
      <c r="IUE80" s="262"/>
      <c r="IUF80" s="262"/>
      <c r="IUG80" s="262"/>
      <c r="IUH80" s="350"/>
      <c r="IUI80" s="262"/>
      <c r="IUJ80" s="262"/>
      <c r="IUK80" s="262"/>
      <c r="IUL80" s="262"/>
      <c r="IUM80" s="262"/>
      <c r="IUN80" s="262"/>
      <c r="IUO80" s="262"/>
      <c r="IUP80" s="262"/>
      <c r="IUQ80" s="262"/>
      <c r="IUR80" s="1740"/>
      <c r="IUS80" s="1740"/>
      <c r="IUT80" s="1740"/>
      <c r="IUU80" s="349"/>
      <c r="IUV80" s="262"/>
      <c r="IUW80" s="262"/>
      <c r="IUX80" s="262"/>
      <c r="IUY80" s="350"/>
      <c r="IUZ80" s="262"/>
      <c r="IVA80" s="262"/>
      <c r="IVB80" s="262"/>
      <c r="IVC80" s="262"/>
      <c r="IVD80" s="262"/>
      <c r="IVE80" s="262"/>
      <c r="IVF80" s="262"/>
      <c r="IVG80" s="262"/>
      <c r="IVH80" s="262"/>
      <c r="IVI80" s="1740"/>
      <c r="IVJ80" s="1740"/>
      <c r="IVK80" s="1740"/>
      <c r="IVL80" s="349"/>
      <c r="IVM80" s="262"/>
      <c r="IVN80" s="262"/>
      <c r="IVO80" s="262"/>
      <c r="IVP80" s="350"/>
      <c r="IVQ80" s="262"/>
      <c r="IVR80" s="262"/>
      <c r="IVS80" s="262"/>
      <c r="IVT80" s="262"/>
      <c r="IVU80" s="262"/>
      <c r="IVV80" s="262"/>
      <c r="IVW80" s="262"/>
      <c r="IVX80" s="262"/>
      <c r="IVY80" s="262"/>
      <c r="IVZ80" s="1740"/>
      <c r="IWA80" s="1740"/>
      <c r="IWB80" s="1740"/>
      <c r="IWC80" s="349"/>
      <c r="IWD80" s="262"/>
      <c r="IWE80" s="262"/>
      <c r="IWF80" s="262"/>
      <c r="IWG80" s="350"/>
      <c r="IWH80" s="262"/>
      <c r="IWI80" s="262"/>
      <c r="IWJ80" s="262"/>
      <c r="IWK80" s="262"/>
      <c r="IWL80" s="262"/>
      <c r="IWM80" s="262"/>
      <c r="IWN80" s="262"/>
      <c r="IWO80" s="262"/>
      <c r="IWP80" s="262"/>
      <c r="IWQ80" s="1740"/>
      <c r="IWR80" s="1740"/>
      <c r="IWS80" s="1740"/>
      <c r="IWT80" s="349"/>
      <c r="IWU80" s="262"/>
      <c r="IWV80" s="262"/>
      <c r="IWW80" s="262"/>
      <c r="IWX80" s="350"/>
      <c r="IWY80" s="262"/>
      <c r="IWZ80" s="262"/>
      <c r="IXA80" s="262"/>
      <c r="IXB80" s="262"/>
      <c r="IXC80" s="262"/>
      <c r="IXD80" s="262"/>
      <c r="IXE80" s="262"/>
      <c r="IXF80" s="262"/>
      <c r="IXG80" s="262"/>
      <c r="IXH80" s="1740"/>
      <c r="IXI80" s="1740"/>
      <c r="IXJ80" s="1740"/>
      <c r="IXK80" s="349"/>
      <c r="IXL80" s="262"/>
      <c r="IXM80" s="262"/>
      <c r="IXN80" s="262"/>
      <c r="IXO80" s="350"/>
      <c r="IXP80" s="262"/>
      <c r="IXQ80" s="262"/>
      <c r="IXR80" s="262"/>
      <c r="IXS80" s="262"/>
      <c r="IXT80" s="262"/>
      <c r="IXU80" s="262"/>
      <c r="IXV80" s="262"/>
      <c r="IXW80" s="262"/>
      <c r="IXX80" s="262"/>
      <c r="IXY80" s="1740"/>
      <c r="IXZ80" s="1740"/>
      <c r="IYA80" s="1740"/>
      <c r="IYB80" s="349"/>
      <c r="IYC80" s="262"/>
      <c r="IYD80" s="262"/>
      <c r="IYE80" s="262"/>
      <c r="IYF80" s="350"/>
      <c r="IYG80" s="262"/>
      <c r="IYH80" s="262"/>
      <c r="IYI80" s="262"/>
      <c r="IYJ80" s="262"/>
      <c r="IYK80" s="262"/>
      <c r="IYL80" s="262"/>
      <c r="IYM80" s="262"/>
      <c r="IYN80" s="262"/>
      <c r="IYO80" s="262"/>
      <c r="IYP80" s="1740"/>
      <c r="IYQ80" s="1740"/>
      <c r="IYR80" s="1740"/>
      <c r="IYS80" s="349"/>
      <c r="IYT80" s="262"/>
      <c r="IYU80" s="262"/>
      <c r="IYV80" s="262"/>
      <c r="IYW80" s="350"/>
      <c r="IYX80" s="262"/>
      <c r="IYY80" s="262"/>
      <c r="IYZ80" s="262"/>
      <c r="IZA80" s="262"/>
      <c r="IZB80" s="262"/>
      <c r="IZC80" s="262"/>
      <c r="IZD80" s="262"/>
      <c r="IZE80" s="262"/>
      <c r="IZF80" s="262"/>
      <c r="IZG80" s="1740"/>
      <c r="IZH80" s="1740"/>
      <c r="IZI80" s="1740"/>
      <c r="IZJ80" s="349"/>
      <c r="IZK80" s="262"/>
      <c r="IZL80" s="262"/>
      <c r="IZM80" s="262"/>
      <c r="IZN80" s="350"/>
      <c r="IZO80" s="262"/>
      <c r="IZP80" s="262"/>
      <c r="IZQ80" s="262"/>
      <c r="IZR80" s="262"/>
      <c r="IZS80" s="262"/>
      <c r="IZT80" s="262"/>
      <c r="IZU80" s="262"/>
      <c r="IZV80" s="262"/>
      <c r="IZW80" s="262"/>
      <c r="IZX80" s="1740"/>
      <c r="IZY80" s="1740"/>
      <c r="IZZ80" s="1740"/>
      <c r="JAA80" s="349"/>
      <c r="JAB80" s="262"/>
      <c r="JAC80" s="262"/>
      <c r="JAD80" s="262"/>
      <c r="JAE80" s="350"/>
      <c r="JAF80" s="262"/>
      <c r="JAG80" s="262"/>
      <c r="JAH80" s="262"/>
      <c r="JAI80" s="262"/>
      <c r="JAJ80" s="262"/>
      <c r="JAK80" s="262"/>
      <c r="JAL80" s="262"/>
      <c r="JAM80" s="262"/>
      <c r="JAN80" s="262"/>
      <c r="JAO80" s="1740"/>
      <c r="JAP80" s="1740"/>
      <c r="JAQ80" s="1740"/>
      <c r="JAR80" s="349"/>
      <c r="JAS80" s="262"/>
      <c r="JAT80" s="262"/>
      <c r="JAU80" s="262"/>
      <c r="JAV80" s="350"/>
      <c r="JAW80" s="262"/>
      <c r="JAX80" s="262"/>
      <c r="JAY80" s="262"/>
      <c r="JAZ80" s="262"/>
      <c r="JBA80" s="262"/>
      <c r="JBB80" s="262"/>
      <c r="JBC80" s="262"/>
      <c r="JBD80" s="262"/>
      <c r="JBE80" s="262"/>
      <c r="JBF80" s="1740"/>
      <c r="JBG80" s="1740"/>
      <c r="JBH80" s="1740"/>
      <c r="JBI80" s="349"/>
      <c r="JBJ80" s="262"/>
      <c r="JBK80" s="262"/>
      <c r="JBL80" s="262"/>
      <c r="JBM80" s="350"/>
      <c r="JBN80" s="262"/>
      <c r="JBO80" s="262"/>
      <c r="JBP80" s="262"/>
      <c r="JBQ80" s="262"/>
      <c r="JBR80" s="262"/>
      <c r="JBS80" s="262"/>
      <c r="JBT80" s="262"/>
      <c r="JBU80" s="262"/>
      <c r="JBV80" s="262"/>
      <c r="JBW80" s="1740"/>
      <c r="JBX80" s="1740"/>
      <c r="JBY80" s="1740"/>
      <c r="JBZ80" s="349"/>
      <c r="JCA80" s="262"/>
      <c r="JCB80" s="262"/>
      <c r="JCC80" s="262"/>
      <c r="JCD80" s="350"/>
      <c r="JCE80" s="262"/>
      <c r="JCF80" s="262"/>
      <c r="JCG80" s="262"/>
      <c r="JCH80" s="262"/>
      <c r="JCI80" s="262"/>
      <c r="JCJ80" s="262"/>
      <c r="JCK80" s="262"/>
      <c r="JCL80" s="262"/>
      <c r="JCM80" s="262"/>
      <c r="JCN80" s="1740"/>
      <c r="JCO80" s="1740"/>
      <c r="JCP80" s="1740"/>
      <c r="JCQ80" s="349"/>
      <c r="JCR80" s="262"/>
      <c r="JCS80" s="262"/>
      <c r="JCT80" s="262"/>
      <c r="JCU80" s="350"/>
      <c r="JCV80" s="262"/>
      <c r="JCW80" s="262"/>
      <c r="JCX80" s="262"/>
      <c r="JCY80" s="262"/>
      <c r="JCZ80" s="262"/>
      <c r="JDA80" s="262"/>
      <c r="JDB80" s="262"/>
      <c r="JDC80" s="262"/>
      <c r="JDD80" s="262"/>
      <c r="JDE80" s="1740"/>
      <c r="JDF80" s="1740"/>
      <c r="JDG80" s="1740"/>
      <c r="JDH80" s="349"/>
      <c r="JDI80" s="262"/>
      <c r="JDJ80" s="262"/>
      <c r="JDK80" s="262"/>
      <c r="JDL80" s="350"/>
      <c r="JDM80" s="262"/>
      <c r="JDN80" s="262"/>
      <c r="JDO80" s="262"/>
      <c r="JDP80" s="262"/>
      <c r="JDQ80" s="262"/>
      <c r="JDR80" s="262"/>
      <c r="JDS80" s="262"/>
      <c r="JDT80" s="262"/>
      <c r="JDU80" s="262"/>
      <c r="JDV80" s="1740"/>
      <c r="JDW80" s="1740"/>
      <c r="JDX80" s="1740"/>
      <c r="JDY80" s="349"/>
      <c r="JDZ80" s="262"/>
      <c r="JEA80" s="262"/>
      <c r="JEB80" s="262"/>
      <c r="JEC80" s="350"/>
      <c r="JED80" s="262"/>
      <c r="JEE80" s="262"/>
      <c r="JEF80" s="262"/>
      <c r="JEG80" s="262"/>
      <c r="JEH80" s="262"/>
      <c r="JEI80" s="262"/>
      <c r="JEJ80" s="262"/>
      <c r="JEK80" s="262"/>
      <c r="JEL80" s="262"/>
      <c r="JEM80" s="1740"/>
      <c r="JEN80" s="1740"/>
      <c r="JEO80" s="1740"/>
      <c r="JEP80" s="349"/>
      <c r="JEQ80" s="262"/>
      <c r="JER80" s="262"/>
      <c r="JES80" s="262"/>
      <c r="JET80" s="350"/>
      <c r="JEU80" s="262"/>
      <c r="JEV80" s="262"/>
      <c r="JEW80" s="262"/>
      <c r="JEX80" s="262"/>
      <c r="JEY80" s="262"/>
      <c r="JEZ80" s="262"/>
      <c r="JFA80" s="262"/>
      <c r="JFB80" s="262"/>
      <c r="JFC80" s="262"/>
      <c r="JFD80" s="1740"/>
      <c r="JFE80" s="1740"/>
      <c r="JFF80" s="1740"/>
      <c r="JFG80" s="349"/>
      <c r="JFH80" s="262"/>
      <c r="JFI80" s="262"/>
      <c r="JFJ80" s="262"/>
      <c r="JFK80" s="350"/>
      <c r="JFL80" s="262"/>
      <c r="JFM80" s="262"/>
      <c r="JFN80" s="262"/>
      <c r="JFO80" s="262"/>
      <c r="JFP80" s="262"/>
      <c r="JFQ80" s="262"/>
      <c r="JFR80" s="262"/>
      <c r="JFS80" s="262"/>
      <c r="JFT80" s="262"/>
      <c r="JFU80" s="1740"/>
      <c r="JFV80" s="1740"/>
      <c r="JFW80" s="1740"/>
      <c r="JFX80" s="349"/>
      <c r="JFY80" s="262"/>
      <c r="JFZ80" s="262"/>
      <c r="JGA80" s="262"/>
      <c r="JGB80" s="350"/>
      <c r="JGC80" s="262"/>
      <c r="JGD80" s="262"/>
      <c r="JGE80" s="262"/>
      <c r="JGF80" s="262"/>
      <c r="JGG80" s="262"/>
      <c r="JGH80" s="262"/>
      <c r="JGI80" s="262"/>
      <c r="JGJ80" s="262"/>
      <c r="JGK80" s="262"/>
      <c r="JGL80" s="1740"/>
      <c r="JGM80" s="1740"/>
      <c r="JGN80" s="1740"/>
      <c r="JGO80" s="349"/>
      <c r="JGP80" s="262"/>
      <c r="JGQ80" s="262"/>
      <c r="JGR80" s="262"/>
      <c r="JGS80" s="350"/>
      <c r="JGT80" s="262"/>
      <c r="JGU80" s="262"/>
      <c r="JGV80" s="262"/>
      <c r="JGW80" s="262"/>
      <c r="JGX80" s="262"/>
      <c r="JGY80" s="262"/>
      <c r="JGZ80" s="262"/>
      <c r="JHA80" s="262"/>
      <c r="JHB80" s="262"/>
      <c r="JHC80" s="1740"/>
      <c r="JHD80" s="1740"/>
      <c r="JHE80" s="1740"/>
      <c r="JHF80" s="349"/>
      <c r="JHG80" s="262"/>
      <c r="JHH80" s="262"/>
      <c r="JHI80" s="262"/>
      <c r="JHJ80" s="350"/>
      <c r="JHK80" s="262"/>
      <c r="JHL80" s="262"/>
      <c r="JHM80" s="262"/>
      <c r="JHN80" s="262"/>
      <c r="JHO80" s="262"/>
      <c r="JHP80" s="262"/>
      <c r="JHQ80" s="262"/>
      <c r="JHR80" s="262"/>
      <c r="JHS80" s="262"/>
      <c r="JHT80" s="1740"/>
      <c r="JHU80" s="1740"/>
      <c r="JHV80" s="1740"/>
      <c r="JHW80" s="349"/>
      <c r="JHX80" s="262"/>
      <c r="JHY80" s="262"/>
      <c r="JHZ80" s="262"/>
      <c r="JIA80" s="350"/>
      <c r="JIB80" s="262"/>
      <c r="JIC80" s="262"/>
      <c r="JID80" s="262"/>
      <c r="JIE80" s="262"/>
      <c r="JIF80" s="262"/>
      <c r="JIG80" s="262"/>
      <c r="JIH80" s="262"/>
      <c r="JII80" s="262"/>
      <c r="JIJ80" s="262"/>
      <c r="JIK80" s="1740"/>
      <c r="JIL80" s="1740"/>
      <c r="JIM80" s="1740"/>
      <c r="JIN80" s="349"/>
      <c r="JIO80" s="262"/>
      <c r="JIP80" s="262"/>
      <c r="JIQ80" s="262"/>
      <c r="JIR80" s="350"/>
      <c r="JIS80" s="262"/>
      <c r="JIT80" s="262"/>
      <c r="JIU80" s="262"/>
      <c r="JIV80" s="262"/>
      <c r="JIW80" s="262"/>
      <c r="JIX80" s="262"/>
      <c r="JIY80" s="262"/>
      <c r="JIZ80" s="262"/>
      <c r="JJA80" s="262"/>
      <c r="JJB80" s="1740"/>
      <c r="JJC80" s="1740"/>
      <c r="JJD80" s="1740"/>
      <c r="JJE80" s="349"/>
      <c r="JJF80" s="262"/>
      <c r="JJG80" s="262"/>
      <c r="JJH80" s="262"/>
      <c r="JJI80" s="350"/>
      <c r="JJJ80" s="262"/>
      <c r="JJK80" s="262"/>
      <c r="JJL80" s="262"/>
      <c r="JJM80" s="262"/>
      <c r="JJN80" s="262"/>
      <c r="JJO80" s="262"/>
      <c r="JJP80" s="262"/>
      <c r="JJQ80" s="262"/>
      <c r="JJR80" s="262"/>
      <c r="JJS80" s="1740"/>
      <c r="JJT80" s="1740"/>
      <c r="JJU80" s="1740"/>
      <c r="JJV80" s="349"/>
      <c r="JJW80" s="262"/>
      <c r="JJX80" s="262"/>
      <c r="JJY80" s="262"/>
      <c r="JJZ80" s="350"/>
      <c r="JKA80" s="262"/>
      <c r="JKB80" s="262"/>
      <c r="JKC80" s="262"/>
      <c r="JKD80" s="262"/>
      <c r="JKE80" s="262"/>
      <c r="JKF80" s="262"/>
      <c r="JKG80" s="262"/>
      <c r="JKH80" s="262"/>
      <c r="JKI80" s="262"/>
      <c r="JKJ80" s="1740"/>
      <c r="JKK80" s="1740"/>
      <c r="JKL80" s="1740"/>
      <c r="JKM80" s="349"/>
      <c r="JKN80" s="262"/>
      <c r="JKO80" s="262"/>
      <c r="JKP80" s="262"/>
      <c r="JKQ80" s="350"/>
      <c r="JKR80" s="262"/>
      <c r="JKS80" s="262"/>
      <c r="JKT80" s="262"/>
      <c r="JKU80" s="262"/>
      <c r="JKV80" s="262"/>
      <c r="JKW80" s="262"/>
      <c r="JKX80" s="262"/>
      <c r="JKY80" s="262"/>
      <c r="JKZ80" s="262"/>
      <c r="JLA80" s="1740"/>
      <c r="JLB80" s="1740"/>
      <c r="JLC80" s="1740"/>
      <c r="JLD80" s="349"/>
      <c r="JLE80" s="262"/>
      <c r="JLF80" s="262"/>
      <c r="JLG80" s="262"/>
      <c r="JLH80" s="350"/>
      <c r="JLI80" s="262"/>
      <c r="JLJ80" s="262"/>
      <c r="JLK80" s="262"/>
      <c r="JLL80" s="262"/>
      <c r="JLM80" s="262"/>
      <c r="JLN80" s="262"/>
      <c r="JLO80" s="262"/>
      <c r="JLP80" s="262"/>
      <c r="JLQ80" s="262"/>
      <c r="JLR80" s="1740"/>
      <c r="JLS80" s="1740"/>
      <c r="JLT80" s="1740"/>
      <c r="JLU80" s="349"/>
      <c r="JLV80" s="262"/>
      <c r="JLW80" s="262"/>
      <c r="JLX80" s="262"/>
      <c r="JLY80" s="350"/>
      <c r="JLZ80" s="262"/>
      <c r="JMA80" s="262"/>
      <c r="JMB80" s="262"/>
      <c r="JMC80" s="262"/>
      <c r="JMD80" s="262"/>
      <c r="JME80" s="262"/>
      <c r="JMF80" s="262"/>
      <c r="JMG80" s="262"/>
      <c r="JMH80" s="262"/>
      <c r="JMI80" s="1740"/>
      <c r="JMJ80" s="1740"/>
      <c r="JMK80" s="1740"/>
      <c r="JML80" s="349"/>
      <c r="JMM80" s="262"/>
      <c r="JMN80" s="262"/>
      <c r="JMO80" s="262"/>
      <c r="JMP80" s="350"/>
      <c r="JMQ80" s="262"/>
      <c r="JMR80" s="262"/>
      <c r="JMS80" s="262"/>
      <c r="JMT80" s="262"/>
      <c r="JMU80" s="262"/>
      <c r="JMV80" s="262"/>
      <c r="JMW80" s="262"/>
      <c r="JMX80" s="262"/>
      <c r="JMY80" s="262"/>
      <c r="JMZ80" s="1740"/>
      <c r="JNA80" s="1740"/>
      <c r="JNB80" s="1740"/>
      <c r="JNC80" s="349"/>
      <c r="JND80" s="262"/>
      <c r="JNE80" s="262"/>
      <c r="JNF80" s="262"/>
      <c r="JNG80" s="350"/>
      <c r="JNH80" s="262"/>
      <c r="JNI80" s="262"/>
      <c r="JNJ80" s="262"/>
      <c r="JNK80" s="262"/>
      <c r="JNL80" s="262"/>
      <c r="JNM80" s="262"/>
      <c r="JNN80" s="262"/>
      <c r="JNO80" s="262"/>
      <c r="JNP80" s="262"/>
      <c r="JNQ80" s="1740"/>
      <c r="JNR80" s="1740"/>
      <c r="JNS80" s="1740"/>
      <c r="JNT80" s="349"/>
      <c r="JNU80" s="262"/>
      <c r="JNV80" s="262"/>
      <c r="JNW80" s="262"/>
      <c r="JNX80" s="350"/>
      <c r="JNY80" s="262"/>
      <c r="JNZ80" s="262"/>
      <c r="JOA80" s="262"/>
      <c r="JOB80" s="262"/>
      <c r="JOC80" s="262"/>
      <c r="JOD80" s="262"/>
      <c r="JOE80" s="262"/>
      <c r="JOF80" s="262"/>
      <c r="JOG80" s="262"/>
      <c r="JOH80" s="1740"/>
      <c r="JOI80" s="1740"/>
      <c r="JOJ80" s="1740"/>
      <c r="JOK80" s="349"/>
      <c r="JOL80" s="262"/>
      <c r="JOM80" s="262"/>
      <c r="JON80" s="262"/>
      <c r="JOO80" s="350"/>
      <c r="JOP80" s="262"/>
      <c r="JOQ80" s="262"/>
      <c r="JOR80" s="262"/>
      <c r="JOS80" s="262"/>
      <c r="JOT80" s="262"/>
      <c r="JOU80" s="262"/>
      <c r="JOV80" s="262"/>
      <c r="JOW80" s="262"/>
      <c r="JOX80" s="262"/>
      <c r="JOY80" s="1740"/>
      <c r="JOZ80" s="1740"/>
      <c r="JPA80" s="1740"/>
      <c r="JPB80" s="349"/>
      <c r="JPC80" s="262"/>
      <c r="JPD80" s="262"/>
      <c r="JPE80" s="262"/>
      <c r="JPF80" s="350"/>
      <c r="JPG80" s="262"/>
      <c r="JPH80" s="262"/>
      <c r="JPI80" s="262"/>
      <c r="JPJ80" s="262"/>
      <c r="JPK80" s="262"/>
      <c r="JPL80" s="262"/>
      <c r="JPM80" s="262"/>
      <c r="JPN80" s="262"/>
      <c r="JPO80" s="262"/>
      <c r="JPP80" s="1740"/>
      <c r="JPQ80" s="1740"/>
      <c r="JPR80" s="1740"/>
      <c r="JPS80" s="349"/>
      <c r="JPT80" s="262"/>
      <c r="JPU80" s="262"/>
      <c r="JPV80" s="262"/>
      <c r="JPW80" s="350"/>
      <c r="JPX80" s="262"/>
      <c r="JPY80" s="262"/>
      <c r="JPZ80" s="262"/>
      <c r="JQA80" s="262"/>
      <c r="JQB80" s="262"/>
      <c r="JQC80" s="262"/>
      <c r="JQD80" s="262"/>
      <c r="JQE80" s="262"/>
      <c r="JQF80" s="262"/>
      <c r="JQG80" s="1740"/>
      <c r="JQH80" s="1740"/>
      <c r="JQI80" s="1740"/>
      <c r="JQJ80" s="349"/>
      <c r="JQK80" s="262"/>
      <c r="JQL80" s="262"/>
      <c r="JQM80" s="262"/>
      <c r="JQN80" s="350"/>
      <c r="JQO80" s="262"/>
      <c r="JQP80" s="262"/>
      <c r="JQQ80" s="262"/>
      <c r="JQR80" s="262"/>
      <c r="JQS80" s="262"/>
      <c r="JQT80" s="262"/>
      <c r="JQU80" s="262"/>
      <c r="JQV80" s="262"/>
      <c r="JQW80" s="262"/>
      <c r="JQX80" s="1740"/>
      <c r="JQY80" s="1740"/>
      <c r="JQZ80" s="1740"/>
      <c r="JRA80" s="349"/>
      <c r="JRB80" s="262"/>
      <c r="JRC80" s="262"/>
      <c r="JRD80" s="262"/>
      <c r="JRE80" s="350"/>
      <c r="JRF80" s="262"/>
      <c r="JRG80" s="262"/>
      <c r="JRH80" s="262"/>
      <c r="JRI80" s="262"/>
      <c r="JRJ80" s="262"/>
      <c r="JRK80" s="262"/>
      <c r="JRL80" s="262"/>
      <c r="JRM80" s="262"/>
      <c r="JRN80" s="262"/>
      <c r="JRO80" s="1740"/>
      <c r="JRP80" s="1740"/>
      <c r="JRQ80" s="1740"/>
      <c r="JRR80" s="349"/>
      <c r="JRS80" s="262"/>
      <c r="JRT80" s="262"/>
      <c r="JRU80" s="262"/>
      <c r="JRV80" s="350"/>
      <c r="JRW80" s="262"/>
      <c r="JRX80" s="262"/>
      <c r="JRY80" s="262"/>
      <c r="JRZ80" s="262"/>
      <c r="JSA80" s="262"/>
      <c r="JSB80" s="262"/>
      <c r="JSC80" s="262"/>
      <c r="JSD80" s="262"/>
      <c r="JSE80" s="262"/>
      <c r="JSF80" s="1740"/>
      <c r="JSG80" s="1740"/>
      <c r="JSH80" s="1740"/>
      <c r="JSI80" s="349"/>
      <c r="JSJ80" s="262"/>
      <c r="JSK80" s="262"/>
      <c r="JSL80" s="262"/>
      <c r="JSM80" s="350"/>
      <c r="JSN80" s="262"/>
      <c r="JSO80" s="262"/>
      <c r="JSP80" s="262"/>
      <c r="JSQ80" s="262"/>
      <c r="JSR80" s="262"/>
      <c r="JSS80" s="262"/>
      <c r="JST80" s="262"/>
      <c r="JSU80" s="262"/>
      <c r="JSV80" s="262"/>
      <c r="JSW80" s="1740"/>
      <c r="JSX80" s="1740"/>
      <c r="JSY80" s="1740"/>
      <c r="JSZ80" s="349"/>
      <c r="JTA80" s="262"/>
      <c r="JTB80" s="262"/>
      <c r="JTC80" s="262"/>
      <c r="JTD80" s="350"/>
      <c r="JTE80" s="262"/>
      <c r="JTF80" s="262"/>
      <c r="JTG80" s="262"/>
      <c r="JTH80" s="262"/>
      <c r="JTI80" s="262"/>
      <c r="JTJ80" s="262"/>
      <c r="JTK80" s="262"/>
      <c r="JTL80" s="262"/>
      <c r="JTM80" s="262"/>
      <c r="JTN80" s="1740"/>
      <c r="JTO80" s="1740"/>
      <c r="JTP80" s="1740"/>
      <c r="JTQ80" s="349"/>
      <c r="JTR80" s="262"/>
      <c r="JTS80" s="262"/>
      <c r="JTT80" s="262"/>
      <c r="JTU80" s="350"/>
      <c r="JTV80" s="262"/>
      <c r="JTW80" s="262"/>
      <c r="JTX80" s="262"/>
      <c r="JTY80" s="262"/>
      <c r="JTZ80" s="262"/>
      <c r="JUA80" s="262"/>
      <c r="JUB80" s="262"/>
      <c r="JUC80" s="262"/>
      <c r="JUD80" s="262"/>
      <c r="JUE80" s="1740"/>
      <c r="JUF80" s="1740"/>
      <c r="JUG80" s="1740"/>
      <c r="JUH80" s="349"/>
      <c r="JUI80" s="262"/>
      <c r="JUJ80" s="262"/>
      <c r="JUK80" s="262"/>
      <c r="JUL80" s="350"/>
      <c r="JUM80" s="262"/>
      <c r="JUN80" s="262"/>
      <c r="JUO80" s="262"/>
      <c r="JUP80" s="262"/>
      <c r="JUQ80" s="262"/>
      <c r="JUR80" s="262"/>
      <c r="JUS80" s="262"/>
      <c r="JUT80" s="262"/>
      <c r="JUU80" s="262"/>
      <c r="JUV80" s="1740"/>
      <c r="JUW80" s="1740"/>
      <c r="JUX80" s="1740"/>
      <c r="JUY80" s="349"/>
      <c r="JUZ80" s="262"/>
      <c r="JVA80" s="262"/>
      <c r="JVB80" s="262"/>
      <c r="JVC80" s="350"/>
      <c r="JVD80" s="262"/>
      <c r="JVE80" s="262"/>
      <c r="JVF80" s="262"/>
      <c r="JVG80" s="262"/>
      <c r="JVH80" s="262"/>
      <c r="JVI80" s="262"/>
      <c r="JVJ80" s="262"/>
      <c r="JVK80" s="262"/>
      <c r="JVL80" s="262"/>
      <c r="JVM80" s="1740"/>
      <c r="JVN80" s="1740"/>
      <c r="JVO80" s="1740"/>
      <c r="JVP80" s="349"/>
      <c r="JVQ80" s="262"/>
      <c r="JVR80" s="262"/>
      <c r="JVS80" s="262"/>
      <c r="JVT80" s="350"/>
      <c r="JVU80" s="262"/>
      <c r="JVV80" s="262"/>
      <c r="JVW80" s="262"/>
      <c r="JVX80" s="262"/>
      <c r="JVY80" s="262"/>
      <c r="JVZ80" s="262"/>
      <c r="JWA80" s="262"/>
      <c r="JWB80" s="262"/>
      <c r="JWC80" s="262"/>
      <c r="JWD80" s="1740"/>
      <c r="JWE80" s="1740"/>
      <c r="JWF80" s="1740"/>
      <c r="JWG80" s="349"/>
      <c r="JWH80" s="262"/>
      <c r="JWI80" s="262"/>
      <c r="JWJ80" s="262"/>
      <c r="JWK80" s="350"/>
      <c r="JWL80" s="262"/>
      <c r="JWM80" s="262"/>
      <c r="JWN80" s="262"/>
      <c r="JWO80" s="262"/>
      <c r="JWP80" s="262"/>
      <c r="JWQ80" s="262"/>
      <c r="JWR80" s="262"/>
      <c r="JWS80" s="262"/>
      <c r="JWT80" s="262"/>
      <c r="JWU80" s="1740"/>
      <c r="JWV80" s="1740"/>
      <c r="JWW80" s="1740"/>
      <c r="JWX80" s="349"/>
      <c r="JWY80" s="262"/>
      <c r="JWZ80" s="262"/>
      <c r="JXA80" s="262"/>
      <c r="JXB80" s="350"/>
      <c r="JXC80" s="262"/>
      <c r="JXD80" s="262"/>
      <c r="JXE80" s="262"/>
      <c r="JXF80" s="262"/>
      <c r="JXG80" s="262"/>
      <c r="JXH80" s="262"/>
      <c r="JXI80" s="262"/>
      <c r="JXJ80" s="262"/>
      <c r="JXK80" s="262"/>
      <c r="JXL80" s="1740"/>
      <c r="JXM80" s="1740"/>
      <c r="JXN80" s="1740"/>
      <c r="JXO80" s="349"/>
      <c r="JXP80" s="262"/>
      <c r="JXQ80" s="262"/>
      <c r="JXR80" s="262"/>
      <c r="JXS80" s="350"/>
      <c r="JXT80" s="262"/>
      <c r="JXU80" s="262"/>
      <c r="JXV80" s="262"/>
      <c r="JXW80" s="262"/>
      <c r="JXX80" s="262"/>
      <c r="JXY80" s="262"/>
      <c r="JXZ80" s="262"/>
      <c r="JYA80" s="262"/>
      <c r="JYB80" s="262"/>
      <c r="JYC80" s="1740"/>
      <c r="JYD80" s="1740"/>
      <c r="JYE80" s="1740"/>
      <c r="JYF80" s="349"/>
      <c r="JYG80" s="262"/>
      <c r="JYH80" s="262"/>
      <c r="JYI80" s="262"/>
      <c r="JYJ80" s="350"/>
      <c r="JYK80" s="262"/>
      <c r="JYL80" s="262"/>
      <c r="JYM80" s="262"/>
      <c r="JYN80" s="262"/>
      <c r="JYO80" s="262"/>
      <c r="JYP80" s="262"/>
      <c r="JYQ80" s="262"/>
      <c r="JYR80" s="262"/>
      <c r="JYS80" s="262"/>
      <c r="JYT80" s="1740"/>
      <c r="JYU80" s="1740"/>
      <c r="JYV80" s="1740"/>
      <c r="JYW80" s="349"/>
      <c r="JYX80" s="262"/>
      <c r="JYY80" s="262"/>
      <c r="JYZ80" s="262"/>
      <c r="JZA80" s="350"/>
      <c r="JZB80" s="262"/>
      <c r="JZC80" s="262"/>
      <c r="JZD80" s="262"/>
      <c r="JZE80" s="262"/>
      <c r="JZF80" s="262"/>
      <c r="JZG80" s="262"/>
      <c r="JZH80" s="262"/>
      <c r="JZI80" s="262"/>
      <c r="JZJ80" s="262"/>
      <c r="JZK80" s="1740"/>
      <c r="JZL80" s="1740"/>
      <c r="JZM80" s="1740"/>
      <c r="JZN80" s="349"/>
      <c r="JZO80" s="262"/>
      <c r="JZP80" s="262"/>
      <c r="JZQ80" s="262"/>
      <c r="JZR80" s="350"/>
      <c r="JZS80" s="262"/>
      <c r="JZT80" s="262"/>
      <c r="JZU80" s="262"/>
      <c r="JZV80" s="262"/>
      <c r="JZW80" s="262"/>
      <c r="JZX80" s="262"/>
      <c r="JZY80" s="262"/>
      <c r="JZZ80" s="262"/>
      <c r="KAA80" s="262"/>
      <c r="KAB80" s="1740"/>
      <c r="KAC80" s="1740"/>
      <c r="KAD80" s="1740"/>
      <c r="KAE80" s="349"/>
      <c r="KAF80" s="262"/>
      <c r="KAG80" s="262"/>
      <c r="KAH80" s="262"/>
      <c r="KAI80" s="350"/>
      <c r="KAJ80" s="262"/>
      <c r="KAK80" s="262"/>
      <c r="KAL80" s="262"/>
      <c r="KAM80" s="262"/>
      <c r="KAN80" s="262"/>
      <c r="KAO80" s="262"/>
      <c r="KAP80" s="262"/>
      <c r="KAQ80" s="262"/>
      <c r="KAR80" s="262"/>
      <c r="KAS80" s="1740"/>
      <c r="KAT80" s="1740"/>
      <c r="KAU80" s="1740"/>
      <c r="KAV80" s="349"/>
      <c r="KAW80" s="262"/>
      <c r="KAX80" s="262"/>
      <c r="KAY80" s="262"/>
      <c r="KAZ80" s="350"/>
      <c r="KBA80" s="262"/>
      <c r="KBB80" s="262"/>
      <c r="KBC80" s="262"/>
      <c r="KBD80" s="262"/>
      <c r="KBE80" s="262"/>
      <c r="KBF80" s="262"/>
      <c r="KBG80" s="262"/>
      <c r="KBH80" s="262"/>
      <c r="KBI80" s="262"/>
      <c r="KBJ80" s="1740"/>
      <c r="KBK80" s="1740"/>
      <c r="KBL80" s="1740"/>
      <c r="KBM80" s="349"/>
      <c r="KBN80" s="262"/>
      <c r="KBO80" s="262"/>
      <c r="KBP80" s="262"/>
      <c r="KBQ80" s="350"/>
      <c r="KBR80" s="262"/>
      <c r="KBS80" s="262"/>
      <c r="KBT80" s="262"/>
      <c r="KBU80" s="262"/>
      <c r="KBV80" s="262"/>
      <c r="KBW80" s="262"/>
      <c r="KBX80" s="262"/>
      <c r="KBY80" s="262"/>
      <c r="KBZ80" s="262"/>
      <c r="KCA80" s="1740"/>
      <c r="KCB80" s="1740"/>
      <c r="KCC80" s="1740"/>
      <c r="KCD80" s="349"/>
      <c r="KCE80" s="262"/>
      <c r="KCF80" s="262"/>
      <c r="KCG80" s="262"/>
      <c r="KCH80" s="350"/>
      <c r="KCI80" s="262"/>
      <c r="KCJ80" s="262"/>
      <c r="KCK80" s="262"/>
      <c r="KCL80" s="262"/>
      <c r="KCM80" s="262"/>
      <c r="KCN80" s="262"/>
      <c r="KCO80" s="262"/>
      <c r="KCP80" s="262"/>
      <c r="KCQ80" s="262"/>
      <c r="KCR80" s="1740"/>
      <c r="KCS80" s="1740"/>
      <c r="KCT80" s="1740"/>
      <c r="KCU80" s="349"/>
      <c r="KCV80" s="262"/>
      <c r="KCW80" s="262"/>
      <c r="KCX80" s="262"/>
      <c r="KCY80" s="350"/>
      <c r="KCZ80" s="262"/>
      <c r="KDA80" s="262"/>
      <c r="KDB80" s="262"/>
      <c r="KDC80" s="262"/>
      <c r="KDD80" s="262"/>
      <c r="KDE80" s="262"/>
      <c r="KDF80" s="262"/>
      <c r="KDG80" s="262"/>
      <c r="KDH80" s="262"/>
      <c r="KDI80" s="1740"/>
      <c r="KDJ80" s="1740"/>
      <c r="KDK80" s="1740"/>
      <c r="KDL80" s="349"/>
      <c r="KDM80" s="262"/>
      <c r="KDN80" s="262"/>
      <c r="KDO80" s="262"/>
      <c r="KDP80" s="350"/>
      <c r="KDQ80" s="262"/>
      <c r="KDR80" s="262"/>
      <c r="KDS80" s="262"/>
      <c r="KDT80" s="262"/>
      <c r="KDU80" s="262"/>
      <c r="KDV80" s="262"/>
      <c r="KDW80" s="262"/>
      <c r="KDX80" s="262"/>
      <c r="KDY80" s="262"/>
      <c r="KDZ80" s="1740"/>
      <c r="KEA80" s="1740"/>
      <c r="KEB80" s="1740"/>
      <c r="KEC80" s="349"/>
      <c r="KED80" s="262"/>
      <c r="KEE80" s="262"/>
      <c r="KEF80" s="262"/>
      <c r="KEG80" s="350"/>
      <c r="KEH80" s="262"/>
      <c r="KEI80" s="262"/>
      <c r="KEJ80" s="262"/>
      <c r="KEK80" s="262"/>
      <c r="KEL80" s="262"/>
      <c r="KEM80" s="262"/>
      <c r="KEN80" s="262"/>
      <c r="KEO80" s="262"/>
      <c r="KEP80" s="262"/>
      <c r="KEQ80" s="1740"/>
      <c r="KER80" s="1740"/>
      <c r="KES80" s="1740"/>
      <c r="KET80" s="349"/>
      <c r="KEU80" s="262"/>
      <c r="KEV80" s="262"/>
      <c r="KEW80" s="262"/>
      <c r="KEX80" s="350"/>
      <c r="KEY80" s="262"/>
      <c r="KEZ80" s="262"/>
      <c r="KFA80" s="262"/>
      <c r="KFB80" s="262"/>
      <c r="KFC80" s="262"/>
      <c r="KFD80" s="262"/>
      <c r="KFE80" s="262"/>
      <c r="KFF80" s="262"/>
      <c r="KFG80" s="262"/>
      <c r="KFH80" s="1740"/>
      <c r="KFI80" s="1740"/>
      <c r="KFJ80" s="1740"/>
      <c r="KFK80" s="349"/>
      <c r="KFL80" s="262"/>
      <c r="KFM80" s="262"/>
      <c r="KFN80" s="262"/>
      <c r="KFO80" s="350"/>
      <c r="KFP80" s="262"/>
      <c r="KFQ80" s="262"/>
      <c r="KFR80" s="262"/>
      <c r="KFS80" s="262"/>
      <c r="KFT80" s="262"/>
      <c r="KFU80" s="262"/>
      <c r="KFV80" s="262"/>
      <c r="KFW80" s="262"/>
      <c r="KFX80" s="262"/>
      <c r="KFY80" s="1740"/>
      <c r="KFZ80" s="1740"/>
      <c r="KGA80" s="1740"/>
      <c r="KGB80" s="349"/>
      <c r="KGC80" s="262"/>
      <c r="KGD80" s="262"/>
      <c r="KGE80" s="262"/>
      <c r="KGF80" s="350"/>
      <c r="KGG80" s="262"/>
      <c r="KGH80" s="262"/>
      <c r="KGI80" s="262"/>
      <c r="KGJ80" s="262"/>
      <c r="KGK80" s="262"/>
      <c r="KGL80" s="262"/>
      <c r="KGM80" s="262"/>
      <c r="KGN80" s="262"/>
      <c r="KGO80" s="262"/>
      <c r="KGP80" s="1740"/>
      <c r="KGQ80" s="1740"/>
      <c r="KGR80" s="1740"/>
      <c r="KGS80" s="349"/>
      <c r="KGT80" s="262"/>
      <c r="KGU80" s="262"/>
      <c r="KGV80" s="262"/>
      <c r="KGW80" s="350"/>
      <c r="KGX80" s="262"/>
      <c r="KGY80" s="262"/>
      <c r="KGZ80" s="262"/>
      <c r="KHA80" s="262"/>
      <c r="KHB80" s="262"/>
      <c r="KHC80" s="262"/>
      <c r="KHD80" s="262"/>
      <c r="KHE80" s="262"/>
      <c r="KHF80" s="262"/>
      <c r="KHG80" s="1740"/>
      <c r="KHH80" s="1740"/>
      <c r="KHI80" s="1740"/>
      <c r="KHJ80" s="349"/>
      <c r="KHK80" s="262"/>
      <c r="KHL80" s="262"/>
      <c r="KHM80" s="262"/>
      <c r="KHN80" s="350"/>
      <c r="KHO80" s="262"/>
      <c r="KHP80" s="262"/>
      <c r="KHQ80" s="262"/>
      <c r="KHR80" s="262"/>
      <c r="KHS80" s="262"/>
      <c r="KHT80" s="262"/>
      <c r="KHU80" s="262"/>
      <c r="KHV80" s="262"/>
      <c r="KHW80" s="262"/>
      <c r="KHX80" s="1740"/>
      <c r="KHY80" s="1740"/>
      <c r="KHZ80" s="1740"/>
      <c r="KIA80" s="349"/>
      <c r="KIB80" s="262"/>
      <c r="KIC80" s="262"/>
      <c r="KID80" s="262"/>
      <c r="KIE80" s="350"/>
      <c r="KIF80" s="262"/>
      <c r="KIG80" s="262"/>
      <c r="KIH80" s="262"/>
      <c r="KII80" s="262"/>
      <c r="KIJ80" s="262"/>
      <c r="KIK80" s="262"/>
      <c r="KIL80" s="262"/>
      <c r="KIM80" s="262"/>
      <c r="KIN80" s="262"/>
      <c r="KIO80" s="1740"/>
      <c r="KIP80" s="1740"/>
      <c r="KIQ80" s="1740"/>
      <c r="KIR80" s="349"/>
      <c r="KIS80" s="262"/>
      <c r="KIT80" s="262"/>
      <c r="KIU80" s="262"/>
      <c r="KIV80" s="350"/>
      <c r="KIW80" s="262"/>
      <c r="KIX80" s="262"/>
      <c r="KIY80" s="262"/>
      <c r="KIZ80" s="262"/>
      <c r="KJA80" s="262"/>
      <c r="KJB80" s="262"/>
      <c r="KJC80" s="262"/>
      <c r="KJD80" s="262"/>
      <c r="KJE80" s="262"/>
      <c r="KJF80" s="1740"/>
      <c r="KJG80" s="1740"/>
      <c r="KJH80" s="1740"/>
      <c r="KJI80" s="349"/>
      <c r="KJJ80" s="262"/>
      <c r="KJK80" s="262"/>
      <c r="KJL80" s="262"/>
      <c r="KJM80" s="350"/>
      <c r="KJN80" s="262"/>
      <c r="KJO80" s="262"/>
      <c r="KJP80" s="262"/>
      <c r="KJQ80" s="262"/>
      <c r="KJR80" s="262"/>
      <c r="KJS80" s="262"/>
      <c r="KJT80" s="262"/>
      <c r="KJU80" s="262"/>
      <c r="KJV80" s="262"/>
      <c r="KJW80" s="1740"/>
      <c r="KJX80" s="1740"/>
      <c r="KJY80" s="1740"/>
      <c r="KJZ80" s="349"/>
      <c r="KKA80" s="262"/>
      <c r="KKB80" s="262"/>
      <c r="KKC80" s="262"/>
      <c r="KKD80" s="350"/>
      <c r="KKE80" s="262"/>
      <c r="KKF80" s="262"/>
      <c r="KKG80" s="262"/>
      <c r="KKH80" s="262"/>
      <c r="KKI80" s="262"/>
      <c r="KKJ80" s="262"/>
      <c r="KKK80" s="262"/>
      <c r="KKL80" s="262"/>
      <c r="KKM80" s="262"/>
      <c r="KKN80" s="1740"/>
      <c r="KKO80" s="1740"/>
      <c r="KKP80" s="1740"/>
      <c r="KKQ80" s="349"/>
      <c r="KKR80" s="262"/>
      <c r="KKS80" s="262"/>
      <c r="KKT80" s="262"/>
      <c r="KKU80" s="350"/>
      <c r="KKV80" s="262"/>
      <c r="KKW80" s="262"/>
      <c r="KKX80" s="262"/>
      <c r="KKY80" s="262"/>
      <c r="KKZ80" s="262"/>
      <c r="KLA80" s="262"/>
      <c r="KLB80" s="262"/>
      <c r="KLC80" s="262"/>
      <c r="KLD80" s="262"/>
      <c r="KLE80" s="1740"/>
      <c r="KLF80" s="1740"/>
      <c r="KLG80" s="1740"/>
      <c r="KLH80" s="349"/>
      <c r="KLI80" s="262"/>
      <c r="KLJ80" s="262"/>
      <c r="KLK80" s="262"/>
      <c r="KLL80" s="350"/>
      <c r="KLM80" s="262"/>
      <c r="KLN80" s="262"/>
      <c r="KLO80" s="262"/>
      <c r="KLP80" s="262"/>
      <c r="KLQ80" s="262"/>
      <c r="KLR80" s="262"/>
      <c r="KLS80" s="262"/>
      <c r="KLT80" s="262"/>
      <c r="KLU80" s="262"/>
      <c r="KLV80" s="1740"/>
      <c r="KLW80" s="1740"/>
      <c r="KLX80" s="1740"/>
      <c r="KLY80" s="349"/>
      <c r="KLZ80" s="262"/>
      <c r="KMA80" s="262"/>
      <c r="KMB80" s="262"/>
      <c r="KMC80" s="350"/>
      <c r="KMD80" s="262"/>
      <c r="KME80" s="262"/>
      <c r="KMF80" s="262"/>
      <c r="KMG80" s="262"/>
      <c r="KMH80" s="262"/>
      <c r="KMI80" s="262"/>
      <c r="KMJ80" s="262"/>
      <c r="KMK80" s="262"/>
      <c r="KML80" s="262"/>
      <c r="KMM80" s="1740"/>
      <c r="KMN80" s="1740"/>
      <c r="KMO80" s="1740"/>
      <c r="KMP80" s="349"/>
      <c r="KMQ80" s="262"/>
      <c r="KMR80" s="262"/>
      <c r="KMS80" s="262"/>
      <c r="KMT80" s="350"/>
      <c r="KMU80" s="262"/>
      <c r="KMV80" s="262"/>
      <c r="KMW80" s="262"/>
      <c r="KMX80" s="262"/>
      <c r="KMY80" s="262"/>
      <c r="KMZ80" s="262"/>
      <c r="KNA80" s="262"/>
      <c r="KNB80" s="262"/>
      <c r="KNC80" s="262"/>
      <c r="KND80" s="1740"/>
      <c r="KNE80" s="1740"/>
      <c r="KNF80" s="1740"/>
      <c r="KNG80" s="349"/>
      <c r="KNH80" s="262"/>
      <c r="KNI80" s="262"/>
      <c r="KNJ80" s="262"/>
      <c r="KNK80" s="350"/>
      <c r="KNL80" s="262"/>
      <c r="KNM80" s="262"/>
      <c r="KNN80" s="262"/>
      <c r="KNO80" s="262"/>
      <c r="KNP80" s="262"/>
      <c r="KNQ80" s="262"/>
      <c r="KNR80" s="262"/>
      <c r="KNS80" s="262"/>
      <c r="KNT80" s="262"/>
      <c r="KNU80" s="1740"/>
      <c r="KNV80" s="1740"/>
      <c r="KNW80" s="1740"/>
      <c r="KNX80" s="349"/>
      <c r="KNY80" s="262"/>
      <c r="KNZ80" s="262"/>
      <c r="KOA80" s="262"/>
      <c r="KOB80" s="350"/>
      <c r="KOC80" s="262"/>
      <c r="KOD80" s="262"/>
      <c r="KOE80" s="262"/>
      <c r="KOF80" s="262"/>
      <c r="KOG80" s="262"/>
      <c r="KOH80" s="262"/>
      <c r="KOI80" s="262"/>
      <c r="KOJ80" s="262"/>
      <c r="KOK80" s="262"/>
      <c r="KOL80" s="1740"/>
      <c r="KOM80" s="1740"/>
      <c r="KON80" s="1740"/>
      <c r="KOO80" s="349"/>
      <c r="KOP80" s="262"/>
      <c r="KOQ80" s="262"/>
      <c r="KOR80" s="262"/>
      <c r="KOS80" s="350"/>
      <c r="KOT80" s="262"/>
      <c r="KOU80" s="262"/>
      <c r="KOV80" s="262"/>
      <c r="KOW80" s="262"/>
      <c r="KOX80" s="262"/>
      <c r="KOY80" s="262"/>
      <c r="KOZ80" s="262"/>
      <c r="KPA80" s="262"/>
      <c r="KPB80" s="262"/>
      <c r="KPC80" s="1740"/>
      <c r="KPD80" s="1740"/>
      <c r="KPE80" s="1740"/>
      <c r="KPF80" s="349"/>
      <c r="KPG80" s="262"/>
      <c r="KPH80" s="262"/>
      <c r="KPI80" s="262"/>
      <c r="KPJ80" s="350"/>
      <c r="KPK80" s="262"/>
      <c r="KPL80" s="262"/>
      <c r="KPM80" s="262"/>
      <c r="KPN80" s="262"/>
      <c r="KPO80" s="262"/>
      <c r="KPP80" s="262"/>
      <c r="KPQ80" s="262"/>
      <c r="KPR80" s="262"/>
      <c r="KPS80" s="262"/>
      <c r="KPT80" s="1740"/>
      <c r="KPU80" s="1740"/>
      <c r="KPV80" s="1740"/>
      <c r="KPW80" s="349"/>
      <c r="KPX80" s="262"/>
      <c r="KPY80" s="262"/>
      <c r="KPZ80" s="262"/>
      <c r="KQA80" s="350"/>
      <c r="KQB80" s="262"/>
      <c r="KQC80" s="262"/>
      <c r="KQD80" s="262"/>
      <c r="KQE80" s="262"/>
      <c r="KQF80" s="262"/>
      <c r="KQG80" s="262"/>
      <c r="KQH80" s="262"/>
      <c r="KQI80" s="262"/>
      <c r="KQJ80" s="262"/>
      <c r="KQK80" s="1740"/>
      <c r="KQL80" s="1740"/>
      <c r="KQM80" s="1740"/>
      <c r="KQN80" s="349"/>
      <c r="KQO80" s="262"/>
      <c r="KQP80" s="262"/>
      <c r="KQQ80" s="262"/>
      <c r="KQR80" s="350"/>
      <c r="KQS80" s="262"/>
      <c r="KQT80" s="262"/>
      <c r="KQU80" s="262"/>
      <c r="KQV80" s="262"/>
      <c r="KQW80" s="262"/>
      <c r="KQX80" s="262"/>
      <c r="KQY80" s="262"/>
      <c r="KQZ80" s="262"/>
      <c r="KRA80" s="262"/>
      <c r="KRB80" s="1740"/>
      <c r="KRC80" s="1740"/>
      <c r="KRD80" s="1740"/>
      <c r="KRE80" s="349"/>
      <c r="KRF80" s="262"/>
      <c r="KRG80" s="262"/>
      <c r="KRH80" s="262"/>
      <c r="KRI80" s="350"/>
      <c r="KRJ80" s="262"/>
      <c r="KRK80" s="262"/>
      <c r="KRL80" s="262"/>
      <c r="KRM80" s="262"/>
      <c r="KRN80" s="262"/>
      <c r="KRO80" s="262"/>
      <c r="KRP80" s="262"/>
      <c r="KRQ80" s="262"/>
      <c r="KRR80" s="262"/>
      <c r="KRS80" s="1740"/>
      <c r="KRT80" s="1740"/>
      <c r="KRU80" s="1740"/>
      <c r="KRV80" s="349"/>
      <c r="KRW80" s="262"/>
      <c r="KRX80" s="262"/>
      <c r="KRY80" s="262"/>
      <c r="KRZ80" s="350"/>
      <c r="KSA80" s="262"/>
      <c r="KSB80" s="262"/>
      <c r="KSC80" s="262"/>
      <c r="KSD80" s="262"/>
      <c r="KSE80" s="262"/>
      <c r="KSF80" s="262"/>
      <c r="KSG80" s="262"/>
      <c r="KSH80" s="262"/>
      <c r="KSI80" s="262"/>
      <c r="KSJ80" s="1740"/>
      <c r="KSK80" s="1740"/>
      <c r="KSL80" s="1740"/>
      <c r="KSM80" s="349"/>
      <c r="KSN80" s="262"/>
      <c r="KSO80" s="262"/>
      <c r="KSP80" s="262"/>
      <c r="KSQ80" s="350"/>
      <c r="KSR80" s="262"/>
      <c r="KSS80" s="262"/>
      <c r="KST80" s="262"/>
      <c r="KSU80" s="262"/>
      <c r="KSV80" s="262"/>
      <c r="KSW80" s="262"/>
      <c r="KSX80" s="262"/>
      <c r="KSY80" s="262"/>
      <c r="KSZ80" s="262"/>
      <c r="KTA80" s="1740"/>
      <c r="KTB80" s="1740"/>
      <c r="KTC80" s="1740"/>
      <c r="KTD80" s="349"/>
      <c r="KTE80" s="262"/>
      <c r="KTF80" s="262"/>
      <c r="KTG80" s="262"/>
      <c r="KTH80" s="350"/>
      <c r="KTI80" s="262"/>
      <c r="KTJ80" s="262"/>
      <c r="KTK80" s="262"/>
      <c r="KTL80" s="262"/>
      <c r="KTM80" s="262"/>
      <c r="KTN80" s="262"/>
      <c r="KTO80" s="262"/>
      <c r="KTP80" s="262"/>
      <c r="KTQ80" s="262"/>
      <c r="KTR80" s="1740"/>
      <c r="KTS80" s="1740"/>
      <c r="KTT80" s="1740"/>
      <c r="KTU80" s="349"/>
      <c r="KTV80" s="262"/>
      <c r="KTW80" s="262"/>
      <c r="KTX80" s="262"/>
      <c r="KTY80" s="350"/>
      <c r="KTZ80" s="262"/>
      <c r="KUA80" s="262"/>
      <c r="KUB80" s="262"/>
      <c r="KUC80" s="262"/>
      <c r="KUD80" s="262"/>
      <c r="KUE80" s="262"/>
      <c r="KUF80" s="262"/>
      <c r="KUG80" s="262"/>
      <c r="KUH80" s="262"/>
      <c r="KUI80" s="1740"/>
      <c r="KUJ80" s="1740"/>
      <c r="KUK80" s="1740"/>
      <c r="KUL80" s="349"/>
      <c r="KUM80" s="262"/>
      <c r="KUN80" s="262"/>
      <c r="KUO80" s="262"/>
      <c r="KUP80" s="350"/>
      <c r="KUQ80" s="262"/>
      <c r="KUR80" s="262"/>
      <c r="KUS80" s="262"/>
      <c r="KUT80" s="262"/>
      <c r="KUU80" s="262"/>
      <c r="KUV80" s="262"/>
      <c r="KUW80" s="262"/>
      <c r="KUX80" s="262"/>
      <c r="KUY80" s="262"/>
      <c r="KUZ80" s="1740"/>
      <c r="KVA80" s="1740"/>
      <c r="KVB80" s="1740"/>
      <c r="KVC80" s="349"/>
      <c r="KVD80" s="262"/>
      <c r="KVE80" s="262"/>
      <c r="KVF80" s="262"/>
      <c r="KVG80" s="350"/>
      <c r="KVH80" s="262"/>
      <c r="KVI80" s="262"/>
      <c r="KVJ80" s="262"/>
      <c r="KVK80" s="262"/>
      <c r="KVL80" s="262"/>
      <c r="KVM80" s="262"/>
      <c r="KVN80" s="262"/>
      <c r="KVO80" s="262"/>
      <c r="KVP80" s="262"/>
      <c r="KVQ80" s="1740"/>
      <c r="KVR80" s="1740"/>
      <c r="KVS80" s="1740"/>
      <c r="KVT80" s="349"/>
      <c r="KVU80" s="262"/>
      <c r="KVV80" s="262"/>
      <c r="KVW80" s="262"/>
      <c r="KVX80" s="350"/>
      <c r="KVY80" s="262"/>
      <c r="KVZ80" s="262"/>
      <c r="KWA80" s="262"/>
      <c r="KWB80" s="262"/>
      <c r="KWC80" s="262"/>
      <c r="KWD80" s="262"/>
      <c r="KWE80" s="262"/>
      <c r="KWF80" s="262"/>
      <c r="KWG80" s="262"/>
      <c r="KWH80" s="1740"/>
      <c r="KWI80" s="1740"/>
      <c r="KWJ80" s="1740"/>
      <c r="KWK80" s="349"/>
      <c r="KWL80" s="262"/>
      <c r="KWM80" s="262"/>
      <c r="KWN80" s="262"/>
      <c r="KWO80" s="350"/>
      <c r="KWP80" s="262"/>
      <c r="KWQ80" s="262"/>
      <c r="KWR80" s="262"/>
      <c r="KWS80" s="262"/>
      <c r="KWT80" s="262"/>
      <c r="KWU80" s="262"/>
      <c r="KWV80" s="262"/>
      <c r="KWW80" s="262"/>
      <c r="KWX80" s="262"/>
      <c r="KWY80" s="1740"/>
      <c r="KWZ80" s="1740"/>
      <c r="KXA80" s="1740"/>
      <c r="KXB80" s="349"/>
      <c r="KXC80" s="262"/>
      <c r="KXD80" s="262"/>
      <c r="KXE80" s="262"/>
      <c r="KXF80" s="350"/>
      <c r="KXG80" s="262"/>
      <c r="KXH80" s="262"/>
      <c r="KXI80" s="262"/>
      <c r="KXJ80" s="262"/>
      <c r="KXK80" s="262"/>
      <c r="KXL80" s="262"/>
      <c r="KXM80" s="262"/>
      <c r="KXN80" s="262"/>
      <c r="KXO80" s="262"/>
      <c r="KXP80" s="1740"/>
      <c r="KXQ80" s="1740"/>
      <c r="KXR80" s="1740"/>
      <c r="KXS80" s="349"/>
      <c r="KXT80" s="262"/>
      <c r="KXU80" s="262"/>
      <c r="KXV80" s="262"/>
      <c r="KXW80" s="350"/>
      <c r="KXX80" s="262"/>
      <c r="KXY80" s="262"/>
      <c r="KXZ80" s="262"/>
      <c r="KYA80" s="262"/>
      <c r="KYB80" s="262"/>
      <c r="KYC80" s="262"/>
      <c r="KYD80" s="262"/>
      <c r="KYE80" s="262"/>
      <c r="KYF80" s="262"/>
      <c r="KYG80" s="1740"/>
      <c r="KYH80" s="1740"/>
      <c r="KYI80" s="1740"/>
      <c r="KYJ80" s="349"/>
      <c r="KYK80" s="262"/>
      <c r="KYL80" s="262"/>
      <c r="KYM80" s="262"/>
      <c r="KYN80" s="350"/>
      <c r="KYO80" s="262"/>
      <c r="KYP80" s="262"/>
      <c r="KYQ80" s="262"/>
      <c r="KYR80" s="262"/>
      <c r="KYS80" s="262"/>
      <c r="KYT80" s="262"/>
      <c r="KYU80" s="262"/>
      <c r="KYV80" s="262"/>
      <c r="KYW80" s="262"/>
      <c r="KYX80" s="1740"/>
      <c r="KYY80" s="1740"/>
      <c r="KYZ80" s="1740"/>
      <c r="KZA80" s="349"/>
      <c r="KZB80" s="262"/>
      <c r="KZC80" s="262"/>
      <c r="KZD80" s="262"/>
      <c r="KZE80" s="350"/>
      <c r="KZF80" s="262"/>
      <c r="KZG80" s="262"/>
      <c r="KZH80" s="262"/>
      <c r="KZI80" s="262"/>
      <c r="KZJ80" s="262"/>
      <c r="KZK80" s="262"/>
      <c r="KZL80" s="262"/>
      <c r="KZM80" s="262"/>
      <c r="KZN80" s="262"/>
      <c r="KZO80" s="1740"/>
      <c r="KZP80" s="1740"/>
      <c r="KZQ80" s="1740"/>
      <c r="KZR80" s="349"/>
      <c r="KZS80" s="262"/>
      <c r="KZT80" s="262"/>
      <c r="KZU80" s="262"/>
      <c r="KZV80" s="350"/>
      <c r="KZW80" s="262"/>
      <c r="KZX80" s="262"/>
      <c r="KZY80" s="262"/>
      <c r="KZZ80" s="262"/>
      <c r="LAA80" s="262"/>
      <c r="LAB80" s="262"/>
      <c r="LAC80" s="262"/>
      <c r="LAD80" s="262"/>
      <c r="LAE80" s="262"/>
      <c r="LAF80" s="1740"/>
      <c r="LAG80" s="1740"/>
      <c r="LAH80" s="1740"/>
      <c r="LAI80" s="349"/>
      <c r="LAJ80" s="262"/>
      <c r="LAK80" s="262"/>
      <c r="LAL80" s="262"/>
      <c r="LAM80" s="350"/>
      <c r="LAN80" s="262"/>
      <c r="LAO80" s="262"/>
      <c r="LAP80" s="262"/>
      <c r="LAQ80" s="262"/>
      <c r="LAR80" s="262"/>
      <c r="LAS80" s="262"/>
      <c r="LAT80" s="262"/>
      <c r="LAU80" s="262"/>
      <c r="LAV80" s="262"/>
      <c r="LAW80" s="1740"/>
      <c r="LAX80" s="1740"/>
      <c r="LAY80" s="1740"/>
      <c r="LAZ80" s="349"/>
      <c r="LBA80" s="262"/>
      <c r="LBB80" s="262"/>
      <c r="LBC80" s="262"/>
      <c r="LBD80" s="350"/>
      <c r="LBE80" s="262"/>
      <c r="LBF80" s="262"/>
      <c r="LBG80" s="262"/>
      <c r="LBH80" s="262"/>
      <c r="LBI80" s="262"/>
      <c r="LBJ80" s="262"/>
      <c r="LBK80" s="262"/>
      <c r="LBL80" s="262"/>
      <c r="LBM80" s="262"/>
      <c r="LBN80" s="1740"/>
      <c r="LBO80" s="1740"/>
      <c r="LBP80" s="1740"/>
      <c r="LBQ80" s="349"/>
      <c r="LBR80" s="262"/>
      <c r="LBS80" s="262"/>
      <c r="LBT80" s="262"/>
      <c r="LBU80" s="350"/>
      <c r="LBV80" s="262"/>
      <c r="LBW80" s="262"/>
      <c r="LBX80" s="262"/>
      <c r="LBY80" s="262"/>
      <c r="LBZ80" s="262"/>
      <c r="LCA80" s="262"/>
      <c r="LCB80" s="262"/>
      <c r="LCC80" s="262"/>
      <c r="LCD80" s="262"/>
      <c r="LCE80" s="1740"/>
      <c r="LCF80" s="1740"/>
      <c r="LCG80" s="1740"/>
      <c r="LCH80" s="349"/>
      <c r="LCI80" s="262"/>
      <c r="LCJ80" s="262"/>
      <c r="LCK80" s="262"/>
      <c r="LCL80" s="350"/>
      <c r="LCM80" s="262"/>
      <c r="LCN80" s="262"/>
      <c r="LCO80" s="262"/>
      <c r="LCP80" s="262"/>
      <c r="LCQ80" s="262"/>
      <c r="LCR80" s="262"/>
      <c r="LCS80" s="262"/>
      <c r="LCT80" s="262"/>
      <c r="LCU80" s="262"/>
      <c r="LCV80" s="1740"/>
      <c r="LCW80" s="1740"/>
      <c r="LCX80" s="1740"/>
      <c r="LCY80" s="349"/>
      <c r="LCZ80" s="262"/>
      <c r="LDA80" s="262"/>
      <c r="LDB80" s="262"/>
      <c r="LDC80" s="350"/>
      <c r="LDD80" s="262"/>
      <c r="LDE80" s="262"/>
      <c r="LDF80" s="262"/>
      <c r="LDG80" s="262"/>
      <c r="LDH80" s="262"/>
      <c r="LDI80" s="262"/>
      <c r="LDJ80" s="262"/>
      <c r="LDK80" s="262"/>
      <c r="LDL80" s="262"/>
      <c r="LDM80" s="1740"/>
      <c r="LDN80" s="1740"/>
      <c r="LDO80" s="1740"/>
      <c r="LDP80" s="349"/>
      <c r="LDQ80" s="262"/>
      <c r="LDR80" s="262"/>
      <c r="LDS80" s="262"/>
      <c r="LDT80" s="350"/>
      <c r="LDU80" s="262"/>
      <c r="LDV80" s="262"/>
      <c r="LDW80" s="262"/>
      <c r="LDX80" s="262"/>
      <c r="LDY80" s="262"/>
      <c r="LDZ80" s="262"/>
      <c r="LEA80" s="262"/>
      <c r="LEB80" s="262"/>
      <c r="LEC80" s="262"/>
      <c r="LED80" s="1740"/>
      <c r="LEE80" s="1740"/>
      <c r="LEF80" s="1740"/>
      <c r="LEG80" s="349"/>
      <c r="LEH80" s="262"/>
      <c r="LEI80" s="262"/>
      <c r="LEJ80" s="262"/>
      <c r="LEK80" s="350"/>
      <c r="LEL80" s="262"/>
      <c r="LEM80" s="262"/>
      <c r="LEN80" s="262"/>
      <c r="LEO80" s="262"/>
      <c r="LEP80" s="262"/>
      <c r="LEQ80" s="262"/>
      <c r="LER80" s="262"/>
      <c r="LES80" s="262"/>
      <c r="LET80" s="262"/>
      <c r="LEU80" s="1740"/>
      <c r="LEV80" s="1740"/>
      <c r="LEW80" s="1740"/>
      <c r="LEX80" s="349"/>
      <c r="LEY80" s="262"/>
      <c r="LEZ80" s="262"/>
      <c r="LFA80" s="262"/>
      <c r="LFB80" s="350"/>
      <c r="LFC80" s="262"/>
      <c r="LFD80" s="262"/>
      <c r="LFE80" s="262"/>
      <c r="LFF80" s="262"/>
      <c r="LFG80" s="262"/>
      <c r="LFH80" s="262"/>
      <c r="LFI80" s="262"/>
      <c r="LFJ80" s="262"/>
      <c r="LFK80" s="262"/>
      <c r="LFL80" s="1740"/>
      <c r="LFM80" s="1740"/>
      <c r="LFN80" s="1740"/>
      <c r="LFO80" s="349"/>
      <c r="LFP80" s="262"/>
      <c r="LFQ80" s="262"/>
      <c r="LFR80" s="262"/>
      <c r="LFS80" s="350"/>
      <c r="LFT80" s="262"/>
      <c r="LFU80" s="262"/>
      <c r="LFV80" s="262"/>
      <c r="LFW80" s="262"/>
      <c r="LFX80" s="262"/>
      <c r="LFY80" s="262"/>
      <c r="LFZ80" s="262"/>
      <c r="LGA80" s="262"/>
      <c r="LGB80" s="262"/>
      <c r="LGC80" s="1740"/>
      <c r="LGD80" s="1740"/>
      <c r="LGE80" s="1740"/>
      <c r="LGF80" s="349"/>
      <c r="LGG80" s="262"/>
      <c r="LGH80" s="262"/>
      <c r="LGI80" s="262"/>
      <c r="LGJ80" s="350"/>
      <c r="LGK80" s="262"/>
      <c r="LGL80" s="262"/>
      <c r="LGM80" s="262"/>
      <c r="LGN80" s="262"/>
      <c r="LGO80" s="262"/>
      <c r="LGP80" s="262"/>
      <c r="LGQ80" s="262"/>
      <c r="LGR80" s="262"/>
      <c r="LGS80" s="262"/>
      <c r="LGT80" s="1740"/>
      <c r="LGU80" s="1740"/>
      <c r="LGV80" s="1740"/>
      <c r="LGW80" s="349"/>
      <c r="LGX80" s="262"/>
      <c r="LGY80" s="262"/>
      <c r="LGZ80" s="262"/>
      <c r="LHA80" s="350"/>
      <c r="LHB80" s="262"/>
      <c r="LHC80" s="262"/>
      <c r="LHD80" s="262"/>
      <c r="LHE80" s="262"/>
      <c r="LHF80" s="262"/>
      <c r="LHG80" s="262"/>
      <c r="LHH80" s="262"/>
      <c r="LHI80" s="262"/>
      <c r="LHJ80" s="262"/>
      <c r="LHK80" s="1740"/>
      <c r="LHL80" s="1740"/>
      <c r="LHM80" s="1740"/>
      <c r="LHN80" s="349"/>
      <c r="LHO80" s="262"/>
      <c r="LHP80" s="262"/>
      <c r="LHQ80" s="262"/>
      <c r="LHR80" s="350"/>
      <c r="LHS80" s="262"/>
      <c r="LHT80" s="262"/>
      <c r="LHU80" s="262"/>
      <c r="LHV80" s="262"/>
      <c r="LHW80" s="262"/>
      <c r="LHX80" s="262"/>
      <c r="LHY80" s="262"/>
      <c r="LHZ80" s="262"/>
      <c r="LIA80" s="262"/>
      <c r="LIB80" s="1740"/>
      <c r="LIC80" s="1740"/>
      <c r="LID80" s="1740"/>
      <c r="LIE80" s="349"/>
      <c r="LIF80" s="262"/>
      <c r="LIG80" s="262"/>
      <c r="LIH80" s="262"/>
      <c r="LII80" s="350"/>
      <c r="LIJ80" s="262"/>
      <c r="LIK80" s="262"/>
      <c r="LIL80" s="262"/>
      <c r="LIM80" s="262"/>
      <c r="LIN80" s="262"/>
      <c r="LIO80" s="262"/>
      <c r="LIP80" s="262"/>
      <c r="LIQ80" s="262"/>
      <c r="LIR80" s="262"/>
      <c r="LIS80" s="1740"/>
      <c r="LIT80" s="1740"/>
      <c r="LIU80" s="1740"/>
      <c r="LIV80" s="349"/>
      <c r="LIW80" s="262"/>
      <c r="LIX80" s="262"/>
      <c r="LIY80" s="262"/>
      <c r="LIZ80" s="350"/>
      <c r="LJA80" s="262"/>
      <c r="LJB80" s="262"/>
      <c r="LJC80" s="262"/>
      <c r="LJD80" s="262"/>
      <c r="LJE80" s="262"/>
      <c r="LJF80" s="262"/>
      <c r="LJG80" s="262"/>
      <c r="LJH80" s="262"/>
      <c r="LJI80" s="262"/>
      <c r="LJJ80" s="1740"/>
      <c r="LJK80" s="1740"/>
      <c r="LJL80" s="1740"/>
      <c r="LJM80" s="349"/>
      <c r="LJN80" s="262"/>
      <c r="LJO80" s="262"/>
      <c r="LJP80" s="262"/>
      <c r="LJQ80" s="350"/>
      <c r="LJR80" s="262"/>
      <c r="LJS80" s="262"/>
      <c r="LJT80" s="262"/>
      <c r="LJU80" s="262"/>
      <c r="LJV80" s="262"/>
      <c r="LJW80" s="262"/>
      <c r="LJX80" s="262"/>
      <c r="LJY80" s="262"/>
      <c r="LJZ80" s="262"/>
      <c r="LKA80" s="1740"/>
      <c r="LKB80" s="1740"/>
      <c r="LKC80" s="1740"/>
      <c r="LKD80" s="349"/>
      <c r="LKE80" s="262"/>
      <c r="LKF80" s="262"/>
      <c r="LKG80" s="262"/>
      <c r="LKH80" s="350"/>
      <c r="LKI80" s="262"/>
      <c r="LKJ80" s="262"/>
      <c r="LKK80" s="262"/>
      <c r="LKL80" s="262"/>
      <c r="LKM80" s="262"/>
      <c r="LKN80" s="262"/>
      <c r="LKO80" s="262"/>
      <c r="LKP80" s="262"/>
      <c r="LKQ80" s="262"/>
      <c r="LKR80" s="1740"/>
      <c r="LKS80" s="1740"/>
      <c r="LKT80" s="1740"/>
      <c r="LKU80" s="349"/>
      <c r="LKV80" s="262"/>
      <c r="LKW80" s="262"/>
      <c r="LKX80" s="262"/>
      <c r="LKY80" s="350"/>
      <c r="LKZ80" s="262"/>
      <c r="LLA80" s="262"/>
      <c r="LLB80" s="262"/>
      <c r="LLC80" s="262"/>
      <c r="LLD80" s="262"/>
      <c r="LLE80" s="262"/>
      <c r="LLF80" s="262"/>
      <c r="LLG80" s="262"/>
      <c r="LLH80" s="262"/>
      <c r="LLI80" s="1740"/>
      <c r="LLJ80" s="1740"/>
      <c r="LLK80" s="1740"/>
      <c r="LLL80" s="349"/>
      <c r="LLM80" s="262"/>
      <c r="LLN80" s="262"/>
      <c r="LLO80" s="262"/>
      <c r="LLP80" s="350"/>
      <c r="LLQ80" s="262"/>
      <c r="LLR80" s="262"/>
      <c r="LLS80" s="262"/>
      <c r="LLT80" s="262"/>
      <c r="LLU80" s="262"/>
      <c r="LLV80" s="262"/>
      <c r="LLW80" s="262"/>
      <c r="LLX80" s="262"/>
      <c r="LLY80" s="262"/>
      <c r="LLZ80" s="1740"/>
      <c r="LMA80" s="1740"/>
      <c r="LMB80" s="1740"/>
      <c r="LMC80" s="349"/>
      <c r="LMD80" s="262"/>
      <c r="LME80" s="262"/>
      <c r="LMF80" s="262"/>
      <c r="LMG80" s="350"/>
      <c r="LMH80" s="262"/>
      <c r="LMI80" s="262"/>
      <c r="LMJ80" s="262"/>
      <c r="LMK80" s="262"/>
      <c r="LML80" s="262"/>
      <c r="LMM80" s="262"/>
      <c r="LMN80" s="262"/>
      <c r="LMO80" s="262"/>
      <c r="LMP80" s="262"/>
      <c r="LMQ80" s="1740"/>
      <c r="LMR80" s="1740"/>
      <c r="LMS80" s="1740"/>
      <c r="LMT80" s="349"/>
      <c r="LMU80" s="262"/>
      <c r="LMV80" s="262"/>
      <c r="LMW80" s="262"/>
      <c r="LMX80" s="350"/>
      <c r="LMY80" s="262"/>
      <c r="LMZ80" s="262"/>
      <c r="LNA80" s="262"/>
      <c r="LNB80" s="262"/>
      <c r="LNC80" s="262"/>
      <c r="LND80" s="262"/>
      <c r="LNE80" s="262"/>
      <c r="LNF80" s="262"/>
      <c r="LNG80" s="262"/>
      <c r="LNH80" s="1740"/>
      <c r="LNI80" s="1740"/>
      <c r="LNJ80" s="1740"/>
      <c r="LNK80" s="349"/>
      <c r="LNL80" s="262"/>
      <c r="LNM80" s="262"/>
      <c r="LNN80" s="262"/>
      <c r="LNO80" s="350"/>
      <c r="LNP80" s="262"/>
      <c r="LNQ80" s="262"/>
      <c r="LNR80" s="262"/>
      <c r="LNS80" s="262"/>
      <c r="LNT80" s="262"/>
      <c r="LNU80" s="262"/>
      <c r="LNV80" s="262"/>
      <c r="LNW80" s="262"/>
      <c r="LNX80" s="262"/>
      <c r="LNY80" s="1740"/>
      <c r="LNZ80" s="1740"/>
      <c r="LOA80" s="1740"/>
      <c r="LOB80" s="349"/>
      <c r="LOC80" s="262"/>
      <c r="LOD80" s="262"/>
      <c r="LOE80" s="262"/>
      <c r="LOF80" s="350"/>
      <c r="LOG80" s="262"/>
      <c r="LOH80" s="262"/>
      <c r="LOI80" s="262"/>
      <c r="LOJ80" s="262"/>
      <c r="LOK80" s="262"/>
      <c r="LOL80" s="262"/>
      <c r="LOM80" s="262"/>
      <c r="LON80" s="262"/>
      <c r="LOO80" s="262"/>
      <c r="LOP80" s="1740"/>
      <c r="LOQ80" s="1740"/>
      <c r="LOR80" s="1740"/>
      <c r="LOS80" s="349"/>
      <c r="LOT80" s="262"/>
      <c r="LOU80" s="262"/>
      <c r="LOV80" s="262"/>
      <c r="LOW80" s="350"/>
      <c r="LOX80" s="262"/>
      <c r="LOY80" s="262"/>
      <c r="LOZ80" s="262"/>
      <c r="LPA80" s="262"/>
      <c r="LPB80" s="262"/>
      <c r="LPC80" s="262"/>
      <c r="LPD80" s="262"/>
      <c r="LPE80" s="262"/>
      <c r="LPF80" s="262"/>
      <c r="LPG80" s="1740"/>
      <c r="LPH80" s="1740"/>
      <c r="LPI80" s="1740"/>
      <c r="LPJ80" s="349"/>
      <c r="LPK80" s="262"/>
      <c r="LPL80" s="262"/>
      <c r="LPM80" s="262"/>
      <c r="LPN80" s="350"/>
      <c r="LPO80" s="262"/>
      <c r="LPP80" s="262"/>
      <c r="LPQ80" s="262"/>
      <c r="LPR80" s="262"/>
      <c r="LPS80" s="262"/>
      <c r="LPT80" s="262"/>
      <c r="LPU80" s="262"/>
      <c r="LPV80" s="262"/>
      <c r="LPW80" s="262"/>
      <c r="LPX80" s="1740"/>
      <c r="LPY80" s="1740"/>
      <c r="LPZ80" s="1740"/>
      <c r="LQA80" s="349"/>
      <c r="LQB80" s="262"/>
      <c r="LQC80" s="262"/>
      <c r="LQD80" s="262"/>
      <c r="LQE80" s="350"/>
      <c r="LQF80" s="262"/>
      <c r="LQG80" s="262"/>
      <c r="LQH80" s="262"/>
      <c r="LQI80" s="262"/>
      <c r="LQJ80" s="262"/>
      <c r="LQK80" s="262"/>
      <c r="LQL80" s="262"/>
      <c r="LQM80" s="262"/>
      <c r="LQN80" s="262"/>
      <c r="LQO80" s="1740"/>
      <c r="LQP80" s="1740"/>
      <c r="LQQ80" s="1740"/>
      <c r="LQR80" s="349"/>
      <c r="LQS80" s="262"/>
      <c r="LQT80" s="262"/>
      <c r="LQU80" s="262"/>
      <c r="LQV80" s="350"/>
      <c r="LQW80" s="262"/>
      <c r="LQX80" s="262"/>
      <c r="LQY80" s="262"/>
      <c r="LQZ80" s="262"/>
      <c r="LRA80" s="262"/>
      <c r="LRB80" s="262"/>
      <c r="LRC80" s="262"/>
      <c r="LRD80" s="262"/>
      <c r="LRE80" s="262"/>
      <c r="LRF80" s="1740"/>
      <c r="LRG80" s="1740"/>
      <c r="LRH80" s="1740"/>
      <c r="LRI80" s="349"/>
      <c r="LRJ80" s="262"/>
      <c r="LRK80" s="262"/>
      <c r="LRL80" s="262"/>
      <c r="LRM80" s="350"/>
      <c r="LRN80" s="262"/>
      <c r="LRO80" s="262"/>
      <c r="LRP80" s="262"/>
      <c r="LRQ80" s="262"/>
      <c r="LRR80" s="262"/>
      <c r="LRS80" s="262"/>
      <c r="LRT80" s="262"/>
      <c r="LRU80" s="262"/>
      <c r="LRV80" s="262"/>
      <c r="LRW80" s="1740"/>
      <c r="LRX80" s="1740"/>
      <c r="LRY80" s="1740"/>
      <c r="LRZ80" s="349"/>
      <c r="LSA80" s="262"/>
      <c r="LSB80" s="262"/>
      <c r="LSC80" s="262"/>
      <c r="LSD80" s="350"/>
      <c r="LSE80" s="262"/>
      <c r="LSF80" s="262"/>
      <c r="LSG80" s="262"/>
      <c r="LSH80" s="262"/>
      <c r="LSI80" s="262"/>
      <c r="LSJ80" s="262"/>
      <c r="LSK80" s="262"/>
      <c r="LSL80" s="262"/>
      <c r="LSM80" s="262"/>
      <c r="LSN80" s="1740"/>
      <c r="LSO80" s="1740"/>
      <c r="LSP80" s="1740"/>
      <c r="LSQ80" s="349"/>
      <c r="LSR80" s="262"/>
      <c r="LSS80" s="262"/>
      <c r="LST80" s="262"/>
      <c r="LSU80" s="350"/>
      <c r="LSV80" s="262"/>
      <c r="LSW80" s="262"/>
      <c r="LSX80" s="262"/>
      <c r="LSY80" s="262"/>
      <c r="LSZ80" s="262"/>
      <c r="LTA80" s="262"/>
      <c r="LTB80" s="262"/>
      <c r="LTC80" s="262"/>
      <c r="LTD80" s="262"/>
      <c r="LTE80" s="1740"/>
      <c r="LTF80" s="1740"/>
      <c r="LTG80" s="1740"/>
      <c r="LTH80" s="349"/>
      <c r="LTI80" s="262"/>
      <c r="LTJ80" s="262"/>
      <c r="LTK80" s="262"/>
      <c r="LTL80" s="350"/>
      <c r="LTM80" s="262"/>
      <c r="LTN80" s="262"/>
      <c r="LTO80" s="262"/>
      <c r="LTP80" s="262"/>
      <c r="LTQ80" s="262"/>
      <c r="LTR80" s="262"/>
      <c r="LTS80" s="262"/>
      <c r="LTT80" s="262"/>
      <c r="LTU80" s="262"/>
      <c r="LTV80" s="1740"/>
      <c r="LTW80" s="1740"/>
      <c r="LTX80" s="1740"/>
      <c r="LTY80" s="349"/>
      <c r="LTZ80" s="262"/>
      <c r="LUA80" s="262"/>
      <c r="LUB80" s="262"/>
      <c r="LUC80" s="350"/>
      <c r="LUD80" s="262"/>
      <c r="LUE80" s="262"/>
      <c r="LUF80" s="262"/>
      <c r="LUG80" s="262"/>
      <c r="LUH80" s="262"/>
      <c r="LUI80" s="262"/>
      <c r="LUJ80" s="262"/>
      <c r="LUK80" s="262"/>
      <c r="LUL80" s="262"/>
      <c r="LUM80" s="1740"/>
      <c r="LUN80" s="1740"/>
      <c r="LUO80" s="1740"/>
      <c r="LUP80" s="349"/>
      <c r="LUQ80" s="262"/>
      <c r="LUR80" s="262"/>
      <c r="LUS80" s="262"/>
      <c r="LUT80" s="350"/>
      <c r="LUU80" s="262"/>
      <c r="LUV80" s="262"/>
      <c r="LUW80" s="262"/>
      <c r="LUX80" s="262"/>
      <c r="LUY80" s="262"/>
      <c r="LUZ80" s="262"/>
      <c r="LVA80" s="262"/>
      <c r="LVB80" s="262"/>
      <c r="LVC80" s="262"/>
      <c r="LVD80" s="1740"/>
      <c r="LVE80" s="1740"/>
      <c r="LVF80" s="1740"/>
      <c r="LVG80" s="349"/>
      <c r="LVH80" s="262"/>
      <c r="LVI80" s="262"/>
      <c r="LVJ80" s="262"/>
      <c r="LVK80" s="350"/>
      <c r="LVL80" s="262"/>
      <c r="LVM80" s="262"/>
      <c r="LVN80" s="262"/>
      <c r="LVO80" s="262"/>
      <c r="LVP80" s="262"/>
      <c r="LVQ80" s="262"/>
      <c r="LVR80" s="262"/>
      <c r="LVS80" s="262"/>
      <c r="LVT80" s="262"/>
      <c r="LVU80" s="1740"/>
      <c r="LVV80" s="1740"/>
      <c r="LVW80" s="1740"/>
      <c r="LVX80" s="349"/>
      <c r="LVY80" s="262"/>
      <c r="LVZ80" s="262"/>
      <c r="LWA80" s="262"/>
      <c r="LWB80" s="350"/>
      <c r="LWC80" s="262"/>
      <c r="LWD80" s="262"/>
      <c r="LWE80" s="262"/>
      <c r="LWF80" s="262"/>
      <c r="LWG80" s="262"/>
      <c r="LWH80" s="262"/>
      <c r="LWI80" s="262"/>
      <c r="LWJ80" s="262"/>
      <c r="LWK80" s="262"/>
      <c r="LWL80" s="1740"/>
      <c r="LWM80" s="1740"/>
      <c r="LWN80" s="1740"/>
      <c r="LWO80" s="349"/>
      <c r="LWP80" s="262"/>
      <c r="LWQ80" s="262"/>
      <c r="LWR80" s="262"/>
      <c r="LWS80" s="350"/>
      <c r="LWT80" s="262"/>
      <c r="LWU80" s="262"/>
      <c r="LWV80" s="262"/>
      <c r="LWW80" s="262"/>
      <c r="LWX80" s="262"/>
      <c r="LWY80" s="262"/>
      <c r="LWZ80" s="262"/>
      <c r="LXA80" s="262"/>
      <c r="LXB80" s="262"/>
      <c r="LXC80" s="1740"/>
      <c r="LXD80" s="1740"/>
      <c r="LXE80" s="1740"/>
      <c r="LXF80" s="349"/>
      <c r="LXG80" s="262"/>
      <c r="LXH80" s="262"/>
      <c r="LXI80" s="262"/>
      <c r="LXJ80" s="350"/>
      <c r="LXK80" s="262"/>
      <c r="LXL80" s="262"/>
      <c r="LXM80" s="262"/>
      <c r="LXN80" s="262"/>
      <c r="LXO80" s="262"/>
      <c r="LXP80" s="262"/>
      <c r="LXQ80" s="262"/>
      <c r="LXR80" s="262"/>
      <c r="LXS80" s="262"/>
      <c r="LXT80" s="1740"/>
      <c r="LXU80" s="1740"/>
      <c r="LXV80" s="1740"/>
      <c r="LXW80" s="349"/>
      <c r="LXX80" s="262"/>
      <c r="LXY80" s="262"/>
      <c r="LXZ80" s="262"/>
      <c r="LYA80" s="350"/>
      <c r="LYB80" s="262"/>
      <c r="LYC80" s="262"/>
      <c r="LYD80" s="262"/>
      <c r="LYE80" s="262"/>
      <c r="LYF80" s="262"/>
      <c r="LYG80" s="262"/>
      <c r="LYH80" s="262"/>
      <c r="LYI80" s="262"/>
      <c r="LYJ80" s="262"/>
      <c r="LYK80" s="1740"/>
      <c r="LYL80" s="1740"/>
      <c r="LYM80" s="1740"/>
      <c r="LYN80" s="349"/>
      <c r="LYO80" s="262"/>
      <c r="LYP80" s="262"/>
      <c r="LYQ80" s="262"/>
      <c r="LYR80" s="350"/>
      <c r="LYS80" s="262"/>
      <c r="LYT80" s="262"/>
      <c r="LYU80" s="262"/>
      <c r="LYV80" s="262"/>
      <c r="LYW80" s="262"/>
      <c r="LYX80" s="262"/>
      <c r="LYY80" s="262"/>
      <c r="LYZ80" s="262"/>
      <c r="LZA80" s="262"/>
      <c r="LZB80" s="1740"/>
      <c r="LZC80" s="1740"/>
      <c r="LZD80" s="1740"/>
      <c r="LZE80" s="349"/>
      <c r="LZF80" s="262"/>
      <c r="LZG80" s="262"/>
      <c r="LZH80" s="262"/>
      <c r="LZI80" s="350"/>
      <c r="LZJ80" s="262"/>
      <c r="LZK80" s="262"/>
      <c r="LZL80" s="262"/>
      <c r="LZM80" s="262"/>
      <c r="LZN80" s="262"/>
      <c r="LZO80" s="262"/>
      <c r="LZP80" s="262"/>
      <c r="LZQ80" s="262"/>
      <c r="LZR80" s="262"/>
      <c r="LZS80" s="1740"/>
      <c r="LZT80" s="1740"/>
      <c r="LZU80" s="1740"/>
      <c r="LZV80" s="349"/>
      <c r="LZW80" s="262"/>
      <c r="LZX80" s="262"/>
      <c r="LZY80" s="262"/>
      <c r="LZZ80" s="350"/>
      <c r="MAA80" s="262"/>
      <c r="MAB80" s="262"/>
      <c r="MAC80" s="262"/>
      <c r="MAD80" s="262"/>
      <c r="MAE80" s="262"/>
      <c r="MAF80" s="262"/>
      <c r="MAG80" s="262"/>
      <c r="MAH80" s="262"/>
      <c r="MAI80" s="262"/>
      <c r="MAJ80" s="1740"/>
      <c r="MAK80" s="1740"/>
      <c r="MAL80" s="1740"/>
      <c r="MAM80" s="349"/>
      <c r="MAN80" s="262"/>
      <c r="MAO80" s="262"/>
      <c r="MAP80" s="262"/>
      <c r="MAQ80" s="350"/>
      <c r="MAR80" s="262"/>
      <c r="MAS80" s="262"/>
      <c r="MAT80" s="262"/>
      <c r="MAU80" s="262"/>
      <c r="MAV80" s="262"/>
      <c r="MAW80" s="262"/>
      <c r="MAX80" s="262"/>
      <c r="MAY80" s="262"/>
      <c r="MAZ80" s="262"/>
      <c r="MBA80" s="1740"/>
      <c r="MBB80" s="1740"/>
      <c r="MBC80" s="1740"/>
      <c r="MBD80" s="349"/>
      <c r="MBE80" s="262"/>
      <c r="MBF80" s="262"/>
      <c r="MBG80" s="262"/>
      <c r="MBH80" s="350"/>
      <c r="MBI80" s="262"/>
      <c r="MBJ80" s="262"/>
      <c r="MBK80" s="262"/>
      <c r="MBL80" s="262"/>
      <c r="MBM80" s="262"/>
      <c r="MBN80" s="262"/>
      <c r="MBO80" s="262"/>
      <c r="MBP80" s="262"/>
      <c r="MBQ80" s="262"/>
      <c r="MBR80" s="1740"/>
      <c r="MBS80" s="1740"/>
      <c r="MBT80" s="1740"/>
      <c r="MBU80" s="349"/>
      <c r="MBV80" s="262"/>
      <c r="MBW80" s="262"/>
      <c r="MBX80" s="262"/>
      <c r="MBY80" s="350"/>
      <c r="MBZ80" s="262"/>
      <c r="MCA80" s="262"/>
      <c r="MCB80" s="262"/>
      <c r="MCC80" s="262"/>
      <c r="MCD80" s="262"/>
      <c r="MCE80" s="262"/>
      <c r="MCF80" s="262"/>
      <c r="MCG80" s="262"/>
      <c r="MCH80" s="262"/>
      <c r="MCI80" s="1740"/>
      <c r="MCJ80" s="1740"/>
      <c r="MCK80" s="1740"/>
      <c r="MCL80" s="349"/>
      <c r="MCM80" s="262"/>
      <c r="MCN80" s="262"/>
      <c r="MCO80" s="262"/>
      <c r="MCP80" s="350"/>
      <c r="MCQ80" s="262"/>
      <c r="MCR80" s="262"/>
      <c r="MCS80" s="262"/>
      <c r="MCT80" s="262"/>
      <c r="MCU80" s="262"/>
      <c r="MCV80" s="262"/>
      <c r="MCW80" s="262"/>
      <c r="MCX80" s="262"/>
      <c r="MCY80" s="262"/>
      <c r="MCZ80" s="1740"/>
      <c r="MDA80" s="1740"/>
      <c r="MDB80" s="1740"/>
      <c r="MDC80" s="349"/>
      <c r="MDD80" s="262"/>
      <c r="MDE80" s="262"/>
      <c r="MDF80" s="262"/>
      <c r="MDG80" s="350"/>
      <c r="MDH80" s="262"/>
      <c r="MDI80" s="262"/>
      <c r="MDJ80" s="262"/>
      <c r="MDK80" s="262"/>
      <c r="MDL80" s="262"/>
      <c r="MDM80" s="262"/>
      <c r="MDN80" s="262"/>
      <c r="MDO80" s="262"/>
      <c r="MDP80" s="262"/>
      <c r="MDQ80" s="1740"/>
      <c r="MDR80" s="1740"/>
      <c r="MDS80" s="1740"/>
      <c r="MDT80" s="349"/>
      <c r="MDU80" s="262"/>
      <c r="MDV80" s="262"/>
      <c r="MDW80" s="262"/>
      <c r="MDX80" s="350"/>
      <c r="MDY80" s="262"/>
      <c r="MDZ80" s="262"/>
      <c r="MEA80" s="262"/>
      <c r="MEB80" s="262"/>
      <c r="MEC80" s="262"/>
      <c r="MED80" s="262"/>
      <c r="MEE80" s="262"/>
      <c r="MEF80" s="262"/>
      <c r="MEG80" s="262"/>
      <c r="MEH80" s="1740"/>
      <c r="MEI80" s="1740"/>
      <c r="MEJ80" s="1740"/>
      <c r="MEK80" s="349"/>
      <c r="MEL80" s="262"/>
      <c r="MEM80" s="262"/>
      <c r="MEN80" s="262"/>
      <c r="MEO80" s="350"/>
      <c r="MEP80" s="262"/>
      <c r="MEQ80" s="262"/>
      <c r="MER80" s="262"/>
      <c r="MES80" s="262"/>
      <c r="MET80" s="262"/>
      <c r="MEU80" s="262"/>
      <c r="MEV80" s="262"/>
      <c r="MEW80" s="262"/>
      <c r="MEX80" s="262"/>
      <c r="MEY80" s="1740"/>
      <c r="MEZ80" s="1740"/>
      <c r="MFA80" s="1740"/>
      <c r="MFB80" s="349"/>
      <c r="MFC80" s="262"/>
      <c r="MFD80" s="262"/>
      <c r="MFE80" s="262"/>
      <c r="MFF80" s="350"/>
      <c r="MFG80" s="262"/>
      <c r="MFH80" s="262"/>
      <c r="MFI80" s="262"/>
      <c r="MFJ80" s="262"/>
      <c r="MFK80" s="262"/>
      <c r="MFL80" s="262"/>
      <c r="MFM80" s="262"/>
      <c r="MFN80" s="262"/>
      <c r="MFO80" s="262"/>
      <c r="MFP80" s="1740"/>
      <c r="MFQ80" s="1740"/>
      <c r="MFR80" s="1740"/>
      <c r="MFS80" s="349"/>
      <c r="MFT80" s="262"/>
      <c r="MFU80" s="262"/>
      <c r="MFV80" s="262"/>
      <c r="MFW80" s="350"/>
      <c r="MFX80" s="262"/>
      <c r="MFY80" s="262"/>
      <c r="MFZ80" s="262"/>
      <c r="MGA80" s="262"/>
      <c r="MGB80" s="262"/>
      <c r="MGC80" s="262"/>
      <c r="MGD80" s="262"/>
      <c r="MGE80" s="262"/>
      <c r="MGF80" s="262"/>
      <c r="MGG80" s="1740"/>
      <c r="MGH80" s="1740"/>
      <c r="MGI80" s="1740"/>
      <c r="MGJ80" s="349"/>
      <c r="MGK80" s="262"/>
      <c r="MGL80" s="262"/>
      <c r="MGM80" s="262"/>
      <c r="MGN80" s="350"/>
      <c r="MGO80" s="262"/>
      <c r="MGP80" s="262"/>
      <c r="MGQ80" s="262"/>
      <c r="MGR80" s="262"/>
      <c r="MGS80" s="262"/>
      <c r="MGT80" s="262"/>
      <c r="MGU80" s="262"/>
      <c r="MGV80" s="262"/>
      <c r="MGW80" s="262"/>
      <c r="MGX80" s="1740"/>
      <c r="MGY80" s="1740"/>
      <c r="MGZ80" s="1740"/>
      <c r="MHA80" s="349"/>
      <c r="MHB80" s="262"/>
      <c r="MHC80" s="262"/>
      <c r="MHD80" s="262"/>
      <c r="MHE80" s="350"/>
      <c r="MHF80" s="262"/>
      <c r="MHG80" s="262"/>
      <c r="MHH80" s="262"/>
      <c r="MHI80" s="262"/>
      <c r="MHJ80" s="262"/>
      <c r="MHK80" s="262"/>
      <c r="MHL80" s="262"/>
      <c r="MHM80" s="262"/>
      <c r="MHN80" s="262"/>
      <c r="MHO80" s="1740"/>
      <c r="MHP80" s="1740"/>
      <c r="MHQ80" s="1740"/>
      <c r="MHR80" s="349"/>
      <c r="MHS80" s="262"/>
      <c r="MHT80" s="262"/>
      <c r="MHU80" s="262"/>
      <c r="MHV80" s="350"/>
      <c r="MHW80" s="262"/>
      <c r="MHX80" s="262"/>
      <c r="MHY80" s="262"/>
      <c r="MHZ80" s="262"/>
      <c r="MIA80" s="262"/>
      <c r="MIB80" s="262"/>
      <c r="MIC80" s="262"/>
      <c r="MID80" s="262"/>
      <c r="MIE80" s="262"/>
      <c r="MIF80" s="1740"/>
      <c r="MIG80" s="1740"/>
      <c r="MIH80" s="1740"/>
      <c r="MII80" s="349"/>
      <c r="MIJ80" s="262"/>
      <c r="MIK80" s="262"/>
      <c r="MIL80" s="262"/>
      <c r="MIM80" s="350"/>
      <c r="MIN80" s="262"/>
      <c r="MIO80" s="262"/>
      <c r="MIP80" s="262"/>
      <c r="MIQ80" s="262"/>
      <c r="MIR80" s="262"/>
      <c r="MIS80" s="262"/>
      <c r="MIT80" s="262"/>
      <c r="MIU80" s="262"/>
      <c r="MIV80" s="262"/>
      <c r="MIW80" s="1740"/>
      <c r="MIX80" s="1740"/>
      <c r="MIY80" s="1740"/>
      <c r="MIZ80" s="349"/>
      <c r="MJA80" s="262"/>
      <c r="MJB80" s="262"/>
      <c r="MJC80" s="262"/>
      <c r="MJD80" s="350"/>
      <c r="MJE80" s="262"/>
      <c r="MJF80" s="262"/>
      <c r="MJG80" s="262"/>
      <c r="MJH80" s="262"/>
      <c r="MJI80" s="262"/>
      <c r="MJJ80" s="262"/>
      <c r="MJK80" s="262"/>
      <c r="MJL80" s="262"/>
      <c r="MJM80" s="262"/>
      <c r="MJN80" s="1740"/>
      <c r="MJO80" s="1740"/>
      <c r="MJP80" s="1740"/>
      <c r="MJQ80" s="349"/>
      <c r="MJR80" s="262"/>
      <c r="MJS80" s="262"/>
      <c r="MJT80" s="262"/>
      <c r="MJU80" s="350"/>
      <c r="MJV80" s="262"/>
      <c r="MJW80" s="262"/>
      <c r="MJX80" s="262"/>
      <c r="MJY80" s="262"/>
      <c r="MJZ80" s="262"/>
      <c r="MKA80" s="262"/>
      <c r="MKB80" s="262"/>
      <c r="MKC80" s="262"/>
      <c r="MKD80" s="262"/>
      <c r="MKE80" s="1740"/>
      <c r="MKF80" s="1740"/>
      <c r="MKG80" s="1740"/>
      <c r="MKH80" s="349"/>
      <c r="MKI80" s="262"/>
      <c r="MKJ80" s="262"/>
      <c r="MKK80" s="262"/>
      <c r="MKL80" s="350"/>
      <c r="MKM80" s="262"/>
      <c r="MKN80" s="262"/>
      <c r="MKO80" s="262"/>
      <c r="MKP80" s="262"/>
      <c r="MKQ80" s="262"/>
      <c r="MKR80" s="262"/>
      <c r="MKS80" s="262"/>
      <c r="MKT80" s="262"/>
      <c r="MKU80" s="262"/>
      <c r="MKV80" s="1740"/>
      <c r="MKW80" s="1740"/>
      <c r="MKX80" s="1740"/>
      <c r="MKY80" s="349"/>
      <c r="MKZ80" s="262"/>
      <c r="MLA80" s="262"/>
      <c r="MLB80" s="262"/>
      <c r="MLC80" s="350"/>
      <c r="MLD80" s="262"/>
      <c r="MLE80" s="262"/>
      <c r="MLF80" s="262"/>
      <c r="MLG80" s="262"/>
      <c r="MLH80" s="262"/>
      <c r="MLI80" s="262"/>
      <c r="MLJ80" s="262"/>
      <c r="MLK80" s="262"/>
      <c r="MLL80" s="262"/>
      <c r="MLM80" s="1740"/>
      <c r="MLN80" s="1740"/>
      <c r="MLO80" s="1740"/>
      <c r="MLP80" s="349"/>
      <c r="MLQ80" s="262"/>
      <c r="MLR80" s="262"/>
      <c r="MLS80" s="262"/>
      <c r="MLT80" s="350"/>
      <c r="MLU80" s="262"/>
      <c r="MLV80" s="262"/>
      <c r="MLW80" s="262"/>
      <c r="MLX80" s="262"/>
      <c r="MLY80" s="262"/>
      <c r="MLZ80" s="262"/>
      <c r="MMA80" s="262"/>
      <c r="MMB80" s="262"/>
      <c r="MMC80" s="262"/>
      <c r="MMD80" s="1740"/>
      <c r="MME80" s="1740"/>
      <c r="MMF80" s="1740"/>
      <c r="MMG80" s="349"/>
      <c r="MMH80" s="262"/>
      <c r="MMI80" s="262"/>
      <c r="MMJ80" s="262"/>
      <c r="MMK80" s="350"/>
      <c r="MML80" s="262"/>
      <c r="MMM80" s="262"/>
      <c r="MMN80" s="262"/>
      <c r="MMO80" s="262"/>
      <c r="MMP80" s="262"/>
      <c r="MMQ80" s="262"/>
      <c r="MMR80" s="262"/>
      <c r="MMS80" s="262"/>
      <c r="MMT80" s="262"/>
      <c r="MMU80" s="1740"/>
      <c r="MMV80" s="1740"/>
      <c r="MMW80" s="1740"/>
      <c r="MMX80" s="349"/>
      <c r="MMY80" s="262"/>
      <c r="MMZ80" s="262"/>
      <c r="MNA80" s="262"/>
      <c r="MNB80" s="350"/>
      <c r="MNC80" s="262"/>
      <c r="MND80" s="262"/>
      <c r="MNE80" s="262"/>
      <c r="MNF80" s="262"/>
      <c r="MNG80" s="262"/>
      <c r="MNH80" s="262"/>
      <c r="MNI80" s="262"/>
      <c r="MNJ80" s="262"/>
      <c r="MNK80" s="262"/>
      <c r="MNL80" s="1740"/>
      <c r="MNM80" s="1740"/>
      <c r="MNN80" s="1740"/>
      <c r="MNO80" s="349"/>
      <c r="MNP80" s="262"/>
      <c r="MNQ80" s="262"/>
      <c r="MNR80" s="262"/>
      <c r="MNS80" s="350"/>
      <c r="MNT80" s="262"/>
      <c r="MNU80" s="262"/>
      <c r="MNV80" s="262"/>
      <c r="MNW80" s="262"/>
      <c r="MNX80" s="262"/>
      <c r="MNY80" s="262"/>
      <c r="MNZ80" s="262"/>
      <c r="MOA80" s="262"/>
      <c r="MOB80" s="262"/>
      <c r="MOC80" s="1740"/>
      <c r="MOD80" s="1740"/>
      <c r="MOE80" s="1740"/>
      <c r="MOF80" s="349"/>
      <c r="MOG80" s="262"/>
      <c r="MOH80" s="262"/>
      <c r="MOI80" s="262"/>
      <c r="MOJ80" s="350"/>
      <c r="MOK80" s="262"/>
      <c r="MOL80" s="262"/>
      <c r="MOM80" s="262"/>
      <c r="MON80" s="262"/>
      <c r="MOO80" s="262"/>
      <c r="MOP80" s="262"/>
      <c r="MOQ80" s="262"/>
      <c r="MOR80" s="262"/>
      <c r="MOS80" s="262"/>
      <c r="MOT80" s="1740"/>
      <c r="MOU80" s="1740"/>
      <c r="MOV80" s="1740"/>
      <c r="MOW80" s="349"/>
      <c r="MOX80" s="262"/>
      <c r="MOY80" s="262"/>
      <c r="MOZ80" s="262"/>
      <c r="MPA80" s="350"/>
      <c r="MPB80" s="262"/>
      <c r="MPC80" s="262"/>
      <c r="MPD80" s="262"/>
      <c r="MPE80" s="262"/>
      <c r="MPF80" s="262"/>
      <c r="MPG80" s="262"/>
      <c r="MPH80" s="262"/>
      <c r="MPI80" s="262"/>
      <c r="MPJ80" s="262"/>
      <c r="MPK80" s="1740"/>
      <c r="MPL80" s="1740"/>
      <c r="MPM80" s="1740"/>
      <c r="MPN80" s="349"/>
      <c r="MPO80" s="262"/>
      <c r="MPP80" s="262"/>
      <c r="MPQ80" s="262"/>
      <c r="MPR80" s="350"/>
      <c r="MPS80" s="262"/>
      <c r="MPT80" s="262"/>
      <c r="MPU80" s="262"/>
      <c r="MPV80" s="262"/>
      <c r="MPW80" s="262"/>
      <c r="MPX80" s="262"/>
      <c r="MPY80" s="262"/>
      <c r="MPZ80" s="262"/>
      <c r="MQA80" s="262"/>
      <c r="MQB80" s="1740"/>
      <c r="MQC80" s="1740"/>
      <c r="MQD80" s="1740"/>
      <c r="MQE80" s="349"/>
      <c r="MQF80" s="262"/>
      <c r="MQG80" s="262"/>
      <c r="MQH80" s="262"/>
      <c r="MQI80" s="350"/>
      <c r="MQJ80" s="262"/>
      <c r="MQK80" s="262"/>
      <c r="MQL80" s="262"/>
      <c r="MQM80" s="262"/>
      <c r="MQN80" s="262"/>
      <c r="MQO80" s="262"/>
      <c r="MQP80" s="262"/>
      <c r="MQQ80" s="262"/>
      <c r="MQR80" s="262"/>
      <c r="MQS80" s="1740"/>
      <c r="MQT80" s="1740"/>
      <c r="MQU80" s="1740"/>
      <c r="MQV80" s="349"/>
      <c r="MQW80" s="262"/>
      <c r="MQX80" s="262"/>
      <c r="MQY80" s="262"/>
      <c r="MQZ80" s="350"/>
      <c r="MRA80" s="262"/>
      <c r="MRB80" s="262"/>
      <c r="MRC80" s="262"/>
      <c r="MRD80" s="262"/>
      <c r="MRE80" s="262"/>
      <c r="MRF80" s="262"/>
      <c r="MRG80" s="262"/>
      <c r="MRH80" s="262"/>
      <c r="MRI80" s="262"/>
      <c r="MRJ80" s="1740"/>
      <c r="MRK80" s="1740"/>
      <c r="MRL80" s="1740"/>
      <c r="MRM80" s="349"/>
      <c r="MRN80" s="262"/>
      <c r="MRO80" s="262"/>
      <c r="MRP80" s="262"/>
      <c r="MRQ80" s="350"/>
      <c r="MRR80" s="262"/>
      <c r="MRS80" s="262"/>
      <c r="MRT80" s="262"/>
      <c r="MRU80" s="262"/>
      <c r="MRV80" s="262"/>
      <c r="MRW80" s="262"/>
      <c r="MRX80" s="262"/>
      <c r="MRY80" s="262"/>
      <c r="MRZ80" s="262"/>
      <c r="MSA80" s="1740"/>
      <c r="MSB80" s="1740"/>
      <c r="MSC80" s="1740"/>
      <c r="MSD80" s="349"/>
      <c r="MSE80" s="262"/>
      <c r="MSF80" s="262"/>
      <c r="MSG80" s="262"/>
      <c r="MSH80" s="350"/>
      <c r="MSI80" s="262"/>
      <c r="MSJ80" s="262"/>
      <c r="MSK80" s="262"/>
      <c r="MSL80" s="262"/>
      <c r="MSM80" s="262"/>
      <c r="MSN80" s="262"/>
      <c r="MSO80" s="262"/>
      <c r="MSP80" s="262"/>
      <c r="MSQ80" s="262"/>
      <c r="MSR80" s="1740"/>
      <c r="MSS80" s="1740"/>
      <c r="MST80" s="1740"/>
      <c r="MSU80" s="349"/>
      <c r="MSV80" s="262"/>
      <c r="MSW80" s="262"/>
      <c r="MSX80" s="262"/>
      <c r="MSY80" s="350"/>
      <c r="MSZ80" s="262"/>
      <c r="MTA80" s="262"/>
      <c r="MTB80" s="262"/>
      <c r="MTC80" s="262"/>
      <c r="MTD80" s="262"/>
      <c r="MTE80" s="262"/>
      <c r="MTF80" s="262"/>
      <c r="MTG80" s="262"/>
      <c r="MTH80" s="262"/>
      <c r="MTI80" s="1740"/>
      <c r="MTJ80" s="1740"/>
      <c r="MTK80" s="1740"/>
      <c r="MTL80" s="349"/>
      <c r="MTM80" s="262"/>
      <c r="MTN80" s="262"/>
      <c r="MTO80" s="262"/>
      <c r="MTP80" s="350"/>
      <c r="MTQ80" s="262"/>
      <c r="MTR80" s="262"/>
      <c r="MTS80" s="262"/>
      <c r="MTT80" s="262"/>
      <c r="MTU80" s="262"/>
      <c r="MTV80" s="262"/>
      <c r="MTW80" s="262"/>
      <c r="MTX80" s="262"/>
      <c r="MTY80" s="262"/>
      <c r="MTZ80" s="1740"/>
      <c r="MUA80" s="1740"/>
      <c r="MUB80" s="1740"/>
      <c r="MUC80" s="349"/>
      <c r="MUD80" s="262"/>
      <c r="MUE80" s="262"/>
      <c r="MUF80" s="262"/>
      <c r="MUG80" s="350"/>
      <c r="MUH80" s="262"/>
      <c r="MUI80" s="262"/>
      <c r="MUJ80" s="262"/>
      <c r="MUK80" s="262"/>
      <c r="MUL80" s="262"/>
      <c r="MUM80" s="262"/>
      <c r="MUN80" s="262"/>
      <c r="MUO80" s="262"/>
      <c r="MUP80" s="262"/>
      <c r="MUQ80" s="1740"/>
      <c r="MUR80" s="1740"/>
      <c r="MUS80" s="1740"/>
      <c r="MUT80" s="349"/>
      <c r="MUU80" s="262"/>
      <c r="MUV80" s="262"/>
      <c r="MUW80" s="262"/>
      <c r="MUX80" s="350"/>
      <c r="MUY80" s="262"/>
      <c r="MUZ80" s="262"/>
      <c r="MVA80" s="262"/>
      <c r="MVB80" s="262"/>
      <c r="MVC80" s="262"/>
      <c r="MVD80" s="262"/>
      <c r="MVE80" s="262"/>
      <c r="MVF80" s="262"/>
      <c r="MVG80" s="262"/>
      <c r="MVH80" s="1740"/>
      <c r="MVI80" s="1740"/>
      <c r="MVJ80" s="1740"/>
      <c r="MVK80" s="349"/>
      <c r="MVL80" s="262"/>
      <c r="MVM80" s="262"/>
      <c r="MVN80" s="262"/>
      <c r="MVO80" s="350"/>
      <c r="MVP80" s="262"/>
      <c r="MVQ80" s="262"/>
      <c r="MVR80" s="262"/>
      <c r="MVS80" s="262"/>
      <c r="MVT80" s="262"/>
      <c r="MVU80" s="262"/>
      <c r="MVV80" s="262"/>
      <c r="MVW80" s="262"/>
      <c r="MVX80" s="262"/>
      <c r="MVY80" s="1740"/>
      <c r="MVZ80" s="1740"/>
      <c r="MWA80" s="1740"/>
      <c r="MWB80" s="349"/>
      <c r="MWC80" s="262"/>
      <c r="MWD80" s="262"/>
      <c r="MWE80" s="262"/>
      <c r="MWF80" s="350"/>
      <c r="MWG80" s="262"/>
      <c r="MWH80" s="262"/>
      <c r="MWI80" s="262"/>
      <c r="MWJ80" s="262"/>
      <c r="MWK80" s="262"/>
      <c r="MWL80" s="262"/>
      <c r="MWM80" s="262"/>
      <c r="MWN80" s="262"/>
      <c r="MWO80" s="262"/>
      <c r="MWP80" s="1740"/>
      <c r="MWQ80" s="1740"/>
      <c r="MWR80" s="1740"/>
      <c r="MWS80" s="349"/>
      <c r="MWT80" s="262"/>
      <c r="MWU80" s="262"/>
      <c r="MWV80" s="262"/>
      <c r="MWW80" s="350"/>
      <c r="MWX80" s="262"/>
      <c r="MWY80" s="262"/>
      <c r="MWZ80" s="262"/>
      <c r="MXA80" s="262"/>
      <c r="MXB80" s="262"/>
      <c r="MXC80" s="262"/>
      <c r="MXD80" s="262"/>
      <c r="MXE80" s="262"/>
      <c r="MXF80" s="262"/>
      <c r="MXG80" s="1740"/>
      <c r="MXH80" s="1740"/>
      <c r="MXI80" s="1740"/>
      <c r="MXJ80" s="349"/>
      <c r="MXK80" s="262"/>
      <c r="MXL80" s="262"/>
      <c r="MXM80" s="262"/>
      <c r="MXN80" s="350"/>
      <c r="MXO80" s="262"/>
      <c r="MXP80" s="262"/>
      <c r="MXQ80" s="262"/>
      <c r="MXR80" s="262"/>
      <c r="MXS80" s="262"/>
      <c r="MXT80" s="262"/>
      <c r="MXU80" s="262"/>
      <c r="MXV80" s="262"/>
      <c r="MXW80" s="262"/>
      <c r="MXX80" s="1740"/>
      <c r="MXY80" s="1740"/>
      <c r="MXZ80" s="1740"/>
      <c r="MYA80" s="349"/>
      <c r="MYB80" s="262"/>
      <c r="MYC80" s="262"/>
      <c r="MYD80" s="262"/>
      <c r="MYE80" s="350"/>
      <c r="MYF80" s="262"/>
      <c r="MYG80" s="262"/>
      <c r="MYH80" s="262"/>
      <c r="MYI80" s="262"/>
      <c r="MYJ80" s="262"/>
      <c r="MYK80" s="262"/>
      <c r="MYL80" s="262"/>
      <c r="MYM80" s="262"/>
      <c r="MYN80" s="262"/>
      <c r="MYO80" s="1740"/>
      <c r="MYP80" s="1740"/>
      <c r="MYQ80" s="1740"/>
      <c r="MYR80" s="349"/>
      <c r="MYS80" s="262"/>
      <c r="MYT80" s="262"/>
      <c r="MYU80" s="262"/>
      <c r="MYV80" s="350"/>
      <c r="MYW80" s="262"/>
      <c r="MYX80" s="262"/>
      <c r="MYY80" s="262"/>
      <c r="MYZ80" s="262"/>
      <c r="MZA80" s="262"/>
      <c r="MZB80" s="262"/>
      <c r="MZC80" s="262"/>
      <c r="MZD80" s="262"/>
      <c r="MZE80" s="262"/>
      <c r="MZF80" s="1740"/>
      <c r="MZG80" s="1740"/>
      <c r="MZH80" s="1740"/>
      <c r="MZI80" s="349"/>
      <c r="MZJ80" s="262"/>
      <c r="MZK80" s="262"/>
      <c r="MZL80" s="262"/>
      <c r="MZM80" s="350"/>
      <c r="MZN80" s="262"/>
      <c r="MZO80" s="262"/>
      <c r="MZP80" s="262"/>
      <c r="MZQ80" s="262"/>
      <c r="MZR80" s="262"/>
      <c r="MZS80" s="262"/>
      <c r="MZT80" s="262"/>
      <c r="MZU80" s="262"/>
      <c r="MZV80" s="262"/>
      <c r="MZW80" s="1740"/>
      <c r="MZX80" s="1740"/>
      <c r="MZY80" s="1740"/>
      <c r="MZZ80" s="349"/>
      <c r="NAA80" s="262"/>
      <c r="NAB80" s="262"/>
      <c r="NAC80" s="262"/>
      <c r="NAD80" s="350"/>
      <c r="NAE80" s="262"/>
      <c r="NAF80" s="262"/>
      <c r="NAG80" s="262"/>
      <c r="NAH80" s="262"/>
      <c r="NAI80" s="262"/>
      <c r="NAJ80" s="262"/>
      <c r="NAK80" s="262"/>
      <c r="NAL80" s="262"/>
      <c r="NAM80" s="262"/>
      <c r="NAN80" s="1740"/>
      <c r="NAO80" s="1740"/>
      <c r="NAP80" s="1740"/>
      <c r="NAQ80" s="349"/>
      <c r="NAR80" s="262"/>
      <c r="NAS80" s="262"/>
      <c r="NAT80" s="262"/>
      <c r="NAU80" s="350"/>
      <c r="NAV80" s="262"/>
      <c r="NAW80" s="262"/>
      <c r="NAX80" s="262"/>
      <c r="NAY80" s="262"/>
      <c r="NAZ80" s="262"/>
      <c r="NBA80" s="262"/>
      <c r="NBB80" s="262"/>
      <c r="NBC80" s="262"/>
      <c r="NBD80" s="262"/>
      <c r="NBE80" s="1740"/>
      <c r="NBF80" s="1740"/>
      <c r="NBG80" s="1740"/>
      <c r="NBH80" s="349"/>
      <c r="NBI80" s="262"/>
      <c r="NBJ80" s="262"/>
      <c r="NBK80" s="262"/>
      <c r="NBL80" s="350"/>
      <c r="NBM80" s="262"/>
      <c r="NBN80" s="262"/>
      <c r="NBO80" s="262"/>
      <c r="NBP80" s="262"/>
      <c r="NBQ80" s="262"/>
      <c r="NBR80" s="262"/>
      <c r="NBS80" s="262"/>
      <c r="NBT80" s="262"/>
      <c r="NBU80" s="262"/>
      <c r="NBV80" s="1740"/>
      <c r="NBW80" s="1740"/>
      <c r="NBX80" s="1740"/>
      <c r="NBY80" s="349"/>
      <c r="NBZ80" s="262"/>
      <c r="NCA80" s="262"/>
      <c r="NCB80" s="262"/>
      <c r="NCC80" s="350"/>
      <c r="NCD80" s="262"/>
      <c r="NCE80" s="262"/>
      <c r="NCF80" s="262"/>
      <c r="NCG80" s="262"/>
      <c r="NCH80" s="262"/>
      <c r="NCI80" s="262"/>
      <c r="NCJ80" s="262"/>
      <c r="NCK80" s="262"/>
      <c r="NCL80" s="262"/>
      <c r="NCM80" s="1740"/>
      <c r="NCN80" s="1740"/>
      <c r="NCO80" s="1740"/>
      <c r="NCP80" s="349"/>
      <c r="NCQ80" s="262"/>
      <c r="NCR80" s="262"/>
      <c r="NCS80" s="262"/>
      <c r="NCT80" s="350"/>
      <c r="NCU80" s="262"/>
      <c r="NCV80" s="262"/>
      <c r="NCW80" s="262"/>
      <c r="NCX80" s="262"/>
      <c r="NCY80" s="262"/>
      <c r="NCZ80" s="262"/>
      <c r="NDA80" s="262"/>
      <c r="NDB80" s="262"/>
      <c r="NDC80" s="262"/>
      <c r="NDD80" s="1740"/>
      <c r="NDE80" s="1740"/>
      <c r="NDF80" s="1740"/>
      <c r="NDG80" s="349"/>
      <c r="NDH80" s="262"/>
      <c r="NDI80" s="262"/>
      <c r="NDJ80" s="262"/>
      <c r="NDK80" s="350"/>
      <c r="NDL80" s="262"/>
      <c r="NDM80" s="262"/>
      <c r="NDN80" s="262"/>
      <c r="NDO80" s="262"/>
      <c r="NDP80" s="262"/>
      <c r="NDQ80" s="262"/>
      <c r="NDR80" s="262"/>
      <c r="NDS80" s="262"/>
      <c r="NDT80" s="262"/>
      <c r="NDU80" s="1740"/>
      <c r="NDV80" s="1740"/>
      <c r="NDW80" s="1740"/>
      <c r="NDX80" s="349"/>
      <c r="NDY80" s="262"/>
      <c r="NDZ80" s="262"/>
      <c r="NEA80" s="262"/>
      <c r="NEB80" s="350"/>
      <c r="NEC80" s="262"/>
      <c r="NED80" s="262"/>
      <c r="NEE80" s="262"/>
      <c r="NEF80" s="262"/>
      <c r="NEG80" s="262"/>
      <c r="NEH80" s="262"/>
      <c r="NEI80" s="262"/>
      <c r="NEJ80" s="262"/>
      <c r="NEK80" s="262"/>
      <c r="NEL80" s="1740"/>
      <c r="NEM80" s="1740"/>
      <c r="NEN80" s="1740"/>
      <c r="NEO80" s="349"/>
      <c r="NEP80" s="262"/>
      <c r="NEQ80" s="262"/>
      <c r="NER80" s="262"/>
      <c r="NES80" s="350"/>
      <c r="NET80" s="262"/>
      <c r="NEU80" s="262"/>
      <c r="NEV80" s="262"/>
      <c r="NEW80" s="262"/>
      <c r="NEX80" s="262"/>
      <c r="NEY80" s="262"/>
      <c r="NEZ80" s="262"/>
      <c r="NFA80" s="262"/>
      <c r="NFB80" s="262"/>
      <c r="NFC80" s="1740"/>
      <c r="NFD80" s="1740"/>
      <c r="NFE80" s="1740"/>
      <c r="NFF80" s="349"/>
      <c r="NFG80" s="262"/>
      <c r="NFH80" s="262"/>
      <c r="NFI80" s="262"/>
      <c r="NFJ80" s="350"/>
      <c r="NFK80" s="262"/>
      <c r="NFL80" s="262"/>
      <c r="NFM80" s="262"/>
      <c r="NFN80" s="262"/>
      <c r="NFO80" s="262"/>
      <c r="NFP80" s="262"/>
      <c r="NFQ80" s="262"/>
      <c r="NFR80" s="262"/>
      <c r="NFS80" s="262"/>
      <c r="NFT80" s="1740"/>
      <c r="NFU80" s="1740"/>
      <c r="NFV80" s="1740"/>
      <c r="NFW80" s="349"/>
      <c r="NFX80" s="262"/>
      <c r="NFY80" s="262"/>
      <c r="NFZ80" s="262"/>
      <c r="NGA80" s="350"/>
      <c r="NGB80" s="262"/>
      <c r="NGC80" s="262"/>
      <c r="NGD80" s="262"/>
      <c r="NGE80" s="262"/>
      <c r="NGF80" s="262"/>
      <c r="NGG80" s="262"/>
      <c r="NGH80" s="262"/>
      <c r="NGI80" s="262"/>
      <c r="NGJ80" s="262"/>
      <c r="NGK80" s="1740"/>
      <c r="NGL80" s="1740"/>
      <c r="NGM80" s="1740"/>
      <c r="NGN80" s="349"/>
      <c r="NGO80" s="262"/>
      <c r="NGP80" s="262"/>
      <c r="NGQ80" s="262"/>
      <c r="NGR80" s="350"/>
      <c r="NGS80" s="262"/>
      <c r="NGT80" s="262"/>
      <c r="NGU80" s="262"/>
      <c r="NGV80" s="262"/>
      <c r="NGW80" s="262"/>
      <c r="NGX80" s="262"/>
      <c r="NGY80" s="262"/>
      <c r="NGZ80" s="262"/>
      <c r="NHA80" s="262"/>
      <c r="NHB80" s="1740"/>
      <c r="NHC80" s="1740"/>
      <c r="NHD80" s="1740"/>
      <c r="NHE80" s="349"/>
      <c r="NHF80" s="262"/>
      <c r="NHG80" s="262"/>
      <c r="NHH80" s="262"/>
      <c r="NHI80" s="350"/>
      <c r="NHJ80" s="262"/>
      <c r="NHK80" s="262"/>
      <c r="NHL80" s="262"/>
      <c r="NHM80" s="262"/>
      <c r="NHN80" s="262"/>
      <c r="NHO80" s="262"/>
      <c r="NHP80" s="262"/>
      <c r="NHQ80" s="262"/>
      <c r="NHR80" s="262"/>
      <c r="NHS80" s="1740"/>
      <c r="NHT80" s="1740"/>
      <c r="NHU80" s="1740"/>
      <c r="NHV80" s="349"/>
      <c r="NHW80" s="262"/>
      <c r="NHX80" s="262"/>
      <c r="NHY80" s="262"/>
      <c r="NHZ80" s="350"/>
      <c r="NIA80" s="262"/>
      <c r="NIB80" s="262"/>
      <c r="NIC80" s="262"/>
      <c r="NID80" s="262"/>
      <c r="NIE80" s="262"/>
      <c r="NIF80" s="262"/>
      <c r="NIG80" s="262"/>
      <c r="NIH80" s="262"/>
      <c r="NII80" s="262"/>
      <c r="NIJ80" s="1740"/>
      <c r="NIK80" s="1740"/>
      <c r="NIL80" s="1740"/>
      <c r="NIM80" s="349"/>
      <c r="NIN80" s="262"/>
      <c r="NIO80" s="262"/>
      <c r="NIP80" s="262"/>
      <c r="NIQ80" s="350"/>
      <c r="NIR80" s="262"/>
      <c r="NIS80" s="262"/>
      <c r="NIT80" s="262"/>
      <c r="NIU80" s="262"/>
      <c r="NIV80" s="262"/>
      <c r="NIW80" s="262"/>
      <c r="NIX80" s="262"/>
      <c r="NIY80" s="262"/>
      <c r="NIZ80" s="262"/>
      <c r="NJA80" s="1740"/>
      <c r="NJB80" s="1740"/>
      <c r="NJC80" s="1740"/>
      <c r="NJD80" s="349"/>
      <c r="NJE80" s="262"/>
      <c r="NJF80" s="262"/>
      <c r="NJG80" s="262"/>
      <c r="NJH80" s="350"/>
      <c r="NJI80" s="262"/>
      <c r="NJJ80" s="262"/>
      <c r="NJK80" s="262"/>
      <c r="NJL80" s="262"/>
      <c r="NJM80" s="262"/>
      <c r="NJN80" s="262"/>
      <c r="NJO80" s="262"/>
      <c r="NJP80" s="262"/>
      <c r="NJQ80" s="262"/>
      <c r="NJR80" s="1740"/>
      <c r="NJS80" s="1740"/>
      <c r="NJT80" s="1740"/>
      <c r="NJU80" s="349"/>
      <c r="NJV80" s="262"/>
      <c r="NJW80" s="262"/>
      <c r="NJX80" s="262"/>
      <c r="NJY80" s="350"/>
      <c r="NJZ80" s="262"/>
      <c r="NKA80" s="262"/>
      <c r="NKB80" s="262"/>
      <c r="NKC80" s="262"/>
      <c r="NKD80" s="262"/>
      <c r="NKE80" s="262"/>
      <c r="NKF80" s="262"/>
      <c r="NKG80" s="262"/>
      <c r="NKH80" s="262"/>
      <c r="NKI80" s="1740"/>
      <c r="NKJ80" s="1740"/>
      <c r="NKK80" s="1740"/>
      <c r="NKL80" s="349"/>
      <c r="NKM80" s="262"/>
      <c r="NKN80" s="262"/>
      <c r="NKO80" s="262"/>
      <c r="NKP80" s="350"/>
      <c r="NKQ80" s="262"/>
      <c r="NKR80" s="262"/>
      <c r="NKS80" s="262"/>
      <c r="NKT80" s="262"/>
      <c r="NKU80" s="262"/>
      <c r="NKV80" s="262"/>
      <c r="NKW80" s="262"/>
      <c r="NKX80" s="262"/>
      <c r="NKY80" s="262"/>
      <c r="NKZ80" s="1740"/>
      <c r="NLA80" s="1740"/>
      <c r="NLB80" s="1740"/>
      <c r="NLC80" s="349"/>
      <c r="NLD80" s="262"/>
      <c r="NLE80" s="262"/>
      <c r="NLF80" s="262"/>
      <c r="NLG80" s="350"/>
      <c r="NLH80" s="262"/>
      <c r="NLI80" s="262"/>
      <c r="NLJ80" s="262"/>
      <c r="NLK80" s="262"/>
      <c r="NLL80" s="262"/>
      <c r="NLM80" s="262"/>
      <c r="NLN80" s="262"/>
      <c r="NLO80" s="262"/>
      <c r="NLP80" s="262"/>
      <c r="NLQ80" s="1740"/>
      <c r="NLR80" s="1740"/>
      <c r="NLS80" s="1740"/>
      <c r="NLT80" s="349"/>
      <c r="NLU80" s="262"/>
      <c r="NLV80" s="262"/>
      <c r="NLW80" s="262"/>
      <c r="NLX80" s="350"/>
      <c r="NLY80" s="262"/>
      <c r="NLZ80" s="262"/>
      <c r="NMA80" s="262"/>
      <c r="NMB80" s="262"/>
      <c r="NMC80" s="262"/>
      <c r="NMD80" s="262"/>
      <c r="NME80" s="262"/>
      <c r="NMF80" s="262"/>
      <c r="NMG80" s="262"/>
      <c r="NMH80" s="1740"/>
      <c r="NMI80" s="1740"/>
      <c r="NMJ80" s="1740"/>
      <c r="NMK80" s="349"/>
      <c r="NML80" s="262"/>
      <c r="NMM80" s="262"/>
      <c r="NMN80" s="262"/>
      <c r="NMO80" s="350"/>
      <c r="NMP80" s="262"/>
      <c r="NMQ80" s="262"/>
      <c r="NMR80" s="262"/>
      <c r="NMS80" s="262"/>
      <c r="NMT80" s="262"/>
      <c r="NMU80" s="262"/>
      <c r="NMV80" s="262"/>
      <c r="NMW80" s="262"/>
      <c r="NMX80" s="262"/>
      <c r="NMY80" s="1740"/>
      <c r="NMZ80" s="1740"/>
      <c r="NNA80" s="1740"/>
      <c r="NNB80" s="349"/>
      <c r="NNC80" s="262"/>
      <c r="NND80" s="262"/>
      <c r="NNE80" s="262"/>
      <c r="NNF80" s="350"/>
      <c r="NNG80" s="262"/>
      <c r="NNH80" s="262"/>
      <c r="NNI80" s="262"/>
      <c r="NNJ80" s="262"/>
      <c r="NNK80" s="262"/>
      <c r="NNL80" s="262"/>
      <c r="NNM80" s="262"/>
      <c r="NNN80" s="262"/>
      <c r="NNO80" s="262"/>
      <c r="NNP80" s="1740"/>
      <c r="NNQ80" s="1740"/>
      <c r="NNR80" s="1740"/>
      <c r="NNS80" s="349"/>
      <c r="NNT80" s="262"/>
      <c r="NNU80" s="262"/>
      <c r="NNV80" s="262"/>
      <c r="NNW80" s="350"/>
      <c r="NNX80" s="262"/>
      <c r="NNY80" s="262"/>
      <c r="NNZ80" s="262"/>
      <c r="NOA80" s="262"/>
      <c r="NOB80" s="262"/>
      <c r="NOC80" s="262"/>
      <c r="NOD80" s="262"/>
      <c r="NOE80" s="262"/>
      <c r="NOF80" s="262"/>
      <c r="NOG80" s="1740"/>
      <c r="NOH80" s="1740"/>
      <c r="NOI80" s="1740"/>
      <c r="NOJ80" s="349"/>
      <c r="NOK80" s="262"/>
      <c r="NOL80" s="262"/>
      <c r="NOM80" s="262"/>
      <c r="NON80" s="350"/>
      <c r="NOO80" s="262"/>
      <c r="NOP80" s="262"/>
      <c r="NOQ80" s="262"/>
      <c r="NOR80" s="262"/>
      <c r="NOS80" s="262"/>
      <c r="NOT80" s="262"/>
      <c r="NOU80" s="262"/>
      <c r="NOV80" s="262"/>
      <c r="NOW80" s="262"/>
      <c r="NOX80" s="1740"/>
      <c r="NOY80" s="1740"/>
      <c r="NOZ80" s="1740"/>
      <c r="NPA80" s="349"/>
      <c r="NPB80" s="262"/>
      <c r="NPC80" s="262"/>
      <c r="NPD80" s="262"/>
      <c r="NPE80" s="350"/>
      <c r="NPF80" s="262"/>
      <c r="NPG80" s="262"/>
      <c r="NPH80" s="262"/>
      <c r="NPI80" s="262"/>
      <c r="NPJ80" s="262"/>
      <c r="NPK80" s="262"/>
      <c r="NPL80" s="262"/>
      <c r="NPM80" s="262"/>
      <c r="NPN80" s="262"/>
      <c r="NPO80" s="1740"/>
      <c r="NPP80" s="1740"/>
      <c r="NPQ80" s="1740"/>
      <c r="NPR80" s="349"/>
      <c r="NPS80" s="262"/>
      <c r="NPT80" s="262"/>
      <c r="NPU80" s="262"/>
      <c r="NPV80" s="350"/>
      <c r="NPW80" s="262"/>
      <c r="NPX80" s="262"/>
      <c r="NPY80" s="262"/>
      <c r="NPZ80" s="262"/>
      <c r="NQA80" s="262"/>
      <c r="NQB80" s="262"/>
      <c r="NQC80" s="262"/>
      <c r="NQD80" s="262"/>
      <c r="NQE80" s="262"/>
      <c r="NQF80" s="1740"/>
      <c r="NQG80" s="1740"/>
      <c r="NQH80" s="1740"/>
      <c r="NQI80" s="349"/>
      <c r="NQJ80" s="262"/>
      <c r="NQK80" s="262"/>
      <c r="NQL80" s="262"/>
      <c r="NQM80" s="350"/>
      <c r="NQN80" s="262"/>
      <c r="NQO80" s="262"/>
      <c r="NQP80" s="262"/>
      <c r="NQQ80" s="262"/>
      <c r="NQR80" s="262"/>
      <c r="NQS80" s="262"/>
      <c r="NQT80" s="262"/>
      <c r="NQU80" s="262"/>
      <c r="NQV80" s="262"/>
      <c r="NQW80" s="1740"/>
      <c r="NQX80" s="1740"/>
      <c r="NQY80" s="1740"/>
      <c r="NQZ80" s="349"/>
      <c r="NRA80" s="262"/>
      <c r="NRB80" s="262"/>
      <c r="NRC80" s="262"/>
      <c r="NRD80" s="350"/>
      <c r="NRE80" s="262"/>
      <c r="NRF80" s="262"/>
      <c r="NRG80" s="262"/>
      <c r="NRH80" s="262"/>
      <c r="NRI80" s="262"/>
      <c r="NRJ80" s="262"/>
      <c r="NRK80" s="262"/>
      <c r="NRL80" s="262"/>
      <c r="NRM80" s="262"/>
      <c r="NRN80" s="1740"/>
      <c r="NRO80" s="1740"/>
      <c r="NRP80" s="1740"/>
      <c r="NRQ80" s="349"/>
      <c r="NRR80" s="262"/>
      <c r="NRS80" s="262"/>
      <c r="NRT80" s="262"/>
      <c r="NRU80" s="350"/>
      <c r="NRV80" s="262"/>
      <c r="NRW80" s="262"/>
      <c r="NRX80" s="262"/>
      <c r="NRY80" s="262"/>
      <c r="NRZ80" s="262"/>
      <c r="NSA80" s="262"/>
      <c r="NSB80" s="262"/>
      <c r="NSC80" s="262"/>
      <c r="NSD80" s="262"/>
      <c r="NSE80" s="1740"/>
      <c r="NSF80" s="1740"/>
      <c r="NSG80" s="1740"/>
      <c r="NSH80" s="349"/>
      <c r="NSI80" s="262"/>
      <c r="NSJ80" s="262"/>
      <c r="NSK80" s="262"/>
      <c r="NSL80" s="350"/>
      <c r="NSM80" s="262"/>
      <c r="NSN80" s="262"/>
      <c r="NSO80" s="262"/>
      <c r="NSP80" s="262"/>
      <c r="NSQ80" s="262"/>
      <c r="NSR80" s="262"/>
      <c r="NSS80" s="262"/>
      <c r="NST80" s="262"/>
      <c r="NSU80" s="262"/>
      <c r="NSV80" s="1740"/>
      <c r="NSW80" s="1740"/>
      <c r="NSX80" s="1740"/>
      <c r="NSY80" s="349"/>
      <c r="NSZ80" s="262"/>
      <c r="NTA80" s="262"/>
      <c r="NTB80" s="262"/>
      <c r="NTC80" s="350"/>
      <c r="NTD80" s="262"/>
      <c r="NTE80" s="262"/>
      <c r="NTF80" s="262"/>
      <c r="NTG80" s="262"/>
      <c r="NTH80" s="262"/>
      <c r="NTI80" s="262"/>
      <c r="NTJ80" s="262"/>
      <c r="NTK80" s="262"/>
      <c r="NTL80" s="262"/>
      <c r="NTM80" s="1740"/>
      <c r="NTN80" s="1740"/>
      <c r="NTO80" s="1740"/>
      <c r="NTP80" s="349"/>
      <c r="NTQ80" s="262"/>
      <c r="NTR80" s="262"/>
      <c r="NTS80" s="262"/>
      <c r="NTT80" s="350"/>
      <c r="NTU80" s="262"/>
      <c r="NTV80" s="262"/>
      <c r="NTW80" s="262"/>
      <c r="NTX80" s="262"/>
      <c r="NTY80" s="262"/>
      <c r="NTZ80" s="262"/>
      <c r="NUA80" s="262"/>
      <c r="NUB80" s="262"/>
      <c r="NUC80" s="262"/>
      <c r="NUD80" s="1740"/>
      <c r="NUE80" s="1740"/>
      <c r="NUF80" s="1740"/>
      <c r="NUG80" s="349"/>
      <c r="NUH80" s="262"/>
      <c r="NUI80" s="262"/>
      <c r="NUJ80" s="262"/>
      <c r="NUK80" s="350"/>
      <c r="NUL80" s="262"/>
      <c r="NUM80" s="262"/>
      <c r="NUN80" s="262"/>
      <c r="NUO80" s="262"/>
      <c r="NUP80" s="262"/>
      <c r="NUQ80" s="262"/>
      <c r="NUR80" s="262"/>
      <c r="NUS80" s="262"/>
      <c r="NUT80" s="262"/>
      <c r="NUU80" s="1740"/>
      <c r="NUV80" s="1740"/>
      <c r="NUW80" s="1740"/>
      <c r="NUX80" s="349"/>
      <c r="NUY80" s="262"/>
      <c r="NUZ80" s="262"/>
      <c r="NVA80" s="262"/>
      <c r="NVB80" s="350"/>
      <c r="NVC80" s="262"/>
      <c r="NVD80" s="262"/>
      <c r="NVE80" s="262"/>
      <c r="NVF80" s="262"/>
      <c r="NVG80" s="262"/>
      <c r="NVH80" s="262"/>
      <c r="NVI80" s="262"/>
      <c r="NVJ80" s="262"/>
      <c r="NVK80" s="262"/>
      <c r="NVL80" s="1740"/>
      <c r="NVM80" s="1740"/>
      <c r="NVN80" s="1740"/>
      <c r="NVO80" s="349"/>
      <c r="NVP80" s="262"/>
      <c r="NVQ80" s="262"/>
      <c r="NVR80" s="262"/>
      <c r="NVS80" s="350"/>
      <c r="NVT80" s="262"/>
      <c r="NVU80" s="262"/>
      <c r="NVV80" s="262"/>
      <c r="NVW80" s="262"/>
      <c r="NVX80" s="262"/>
      <c r="NVY80" s="262"/>
      <c r="NVZ80" s="262"/>
      <c r="NWA80" s="262"/>
      <c r="NWB80" s="262"/>
      <c r="NWC80" s="1740"/>
      <c r="NWD80" s="1740"/>
      <c r="NWE80" s="1740"/>
      <c r="NWF80" s="349"/>
      <c r="NWG80" s="262"/>
      <c r="NWH80" s="262"/>
      <c r="NWI80" s="262"/>
      <c r="NWJ80" s="350"/>
      <c r="NWK80" s="262"/>
      <c r="NWL80" s="262"/>
      <c r="NWM80" s="262"/>
      <c r="NWN80" s="262"/>
      <c r="NWO80" s="262"/>
      <c r="NWP80" s="262"/>
      <c r="NWQ80" s="262"/>
      <c r="NWR80" s="262"/>
      <c r="NWS80" s="262"/>
      <c r="NWT80" s="1740"/>
      <c r="NWU80" s="1740"/>
      <c r="NWV80" s="1740"/>
      <c r="NWW80" s="349"/>
      <c r="NWX80" s="262"/>
      <c r="NWY80" s="262"/>
      <c r="NWZ80" s="262"/>
      <c r="NXA80" s="350"/>
      <c r="NXB80" s="262"/>
      <c r="NXC80" s="262"/>
      <c r="NXD80" s="262"/>
      <c r="NXE80" s="262"/>
      <c r="NXF80" s="262"/>
      <c r="NXG80" s="262"/>
      <c r="NXH80" s="262"/>
      <c r="NXI80" s="262"/>
      <c r="NXJ80" s="262"/>
      <c r="NXK80" s="1740"/>
      <c r="NXL80" s="1740"/>
      <c r="NXM80" s="1740"/>
      <c r="NXN80" s="349"/>
      <c r="NXO80" s="262"/>
      <c r="NXP80" s="262"/>
      <c r="NXQ80" s="262"/>
      <c r="NXR80" s="350"/>
      <c r="NXS80" s="262"/>
      <c r="NXT80" s="262"/>
      <c r="NXU80" s="262"/>
      <c r="NXV80" s="262"/>
      <c r="NXW80" s="262"/>
      <c r="NXX80" s="262"/>
      <c r="NXY80" s="262"/>
      <c r="NXZ80" s="262"/>
      <c r="NYA80" s="262"/>
      <c r="NYB80" s="1740"/>
      <c r="NYC80" s="1740"/>
      <c r="NYD80" s="1740"/>
      <c r="NYE80" s="349"/>
      <c r="NYF80" s="262"/>
      <c r="NYG80" s="262"/>
      <c r="NYH80" s="262"/>
      <c r="NYI80" s="350"/>
      <c r="NYJ80" s="262"/>
      <c r="NYK80" s="262"/>
      <c r="NYL80" s="262"/>
      <c r="NYM80" s="262"/>
      <c r="NYN80" s="262"/>
      <c r="NYO80" s="262"/>
      <c r="NYP80" s="262"/>
      <c r="NYQ80" s="262"/>
      <c r="NYR80" s="262"/>
      <c r="NYS80" s="1740"/>
      <c r="NYT80" s="1740"/>
      <c r="NYU80" s="1740"/>
      <c r="NYV80" s="349"/>
      <c r="NYW80" s="262"/>
      <c r="NYX80" s="262"/>
      <c r="NYY80" s="262"/>
      <c r="NYZ80" s="350"/>
      <c r="NZA80" s="262"/>
      <c r="NZB80" s="262"/>
      <c r="NZC80" s="262"/>
      <c r="NZD80" s="262"/>
      <c r="NZE80" s="262"/>
      <c r="NZF80" s="262"/>
      <c r="NZG80" s="262"/>
      <c r="NZH80" s="262"/>
      <c r="NZI80" s="262"/>
      <c r="NZJ80" s="1740"/>
      <c r="NZK80" s="1740"/>
      <c r="NZL80" s="1740"/>
      <c r="NZM80" s="349"/>
      <c r="NZN80" s="262"/>
      <c r="NZO80" s="262"/>
      <c r="NZP80" s="262"/>
      <c r="NZQ80" s="350"/>
      <c r="NZR80" s="262"/>
      <c r="NZS80" s="262"/>
      <c r="NZT80" s="262"/>
      <c r="NZU80" s="262"/>
      <c r="NZV80" s="262"/>
      <c r="NZW80" s="262"/>
      <c r="NZX80" s="262"/>
      <c r="NZY80" s="262"/>
      <c r="NZZ80" s="262"/>
      <c r="OAA80" s="1740"/>
      <c r="OAB80" s="1740"/>
      <c r="OAC80" s="1740"/>
      <c r="OAD80" s="349"/>
      <c r="OAE80" s="262"/>
      <c r="OAF80" s="262"/>
      <c r="OAG80" s="262"/>
      <c r="OAH80" s="350"/>
      <c r="OAI80" s="262"/>
      <c r="OAJ80" s="262"/>
      <c r="OAK80" s="262"/>
      <c r="OAL80" s="262"/>
      <c r="OAM80" s="262"/>
      <c r="OAN80" s="262"/>
      <c r="OAO80" s="262"/>
      <c r="OAP80" s="262"/>
      <c r="OAQ80" s="262"/>
      <c r="OAR80" s="1740"/>
      <c r="OAS80" s="1740"/>
      <c r="OAT80" s="1740"/>
      <c r="OAU80" s="349"/>
      <c r="OAV80" s="262"/>
      <c r="OAW80" s="262"/>
      <c r="OAX80" s="262"/>
      <c r="OAY80" s="350"/>
      <c r="OAZ80" s="262"/>
      <c r="OBA80" s="262"/>
      <c r="OBB80" s="262"/>
      <c r="OBC80" s="262"/>
      <c r="OBD80" s="262"/>
      <c r="OBE80" s="262"/>
      <c r="OBF80" s="262"/>
      <c r="OBG80" s="262"/>
      <c r="OBH80" s="262"/>
      <c r="OBI80" s="1740"/>
      <c r="OBJ80" s="1740"/>
      <c r="OBK80" s="1740"/>
      <c r="OBL80" s="349"/>
      <c r="OBM80" s="262"/>
      <c r="OBN80" s="262"/>
      <c r="OBO80" s="262"/>
      <c r="OBP80" s="350"/>
      <c r="OBQ80" s="262"/>
      <c r="OBR80" s="262"/>
      <c r="OBS80" s="262"/>
      <c r="OBT80" s="262"/>
      <c r="OBU80" s="262"/>
      <c r="OBV80" s="262"/>
      <c r="OBW80" s="262"/>
      <c r="OBX80" s="262"/>
      <c r="OBY80" s="262"/>
      <c r="OBZ80" s="1740"/>
      <c r="OCA80" s="1740"/>
      <c r="OCB80" s="1740"/>
      <c r="OCC80" s="349"/>
      <c r="OCD80" s="262"/>
      <c r="OCE80" s="262"/>
      <c r="OCF80" s="262"/>
      <c r="OCG80" s="350"/>
      <c r="OCH80" s="262"/>
      <c r="OCI80" s="262"/>
      <c r="OCJ80" s="262"/>
      <c r="OCK80" s="262"/>
      <c r="OCL80" s="262"/>
      <c r="OCM80" s="262"/>
      <c r="OCN80" s="262"/>
      <c r="OCO80" s="262"/>
      <c r="OCP80" s="262"/>
      <c r="OCQ80" s="1740"/>
      <c r="OCR80" s="1740"/>
      <c r="OCS80" s="1740"/>
      <c r="OCT80" s="349"/>
      <c r="OCU80" s="262"/>
      <c r="OCV80" s="262"/>
      <c r="OCW80" s="262"/>
      <c r="OCX80" s="350"/>
      <c r="OCY80" s="262"/>
      <c r="OCZ80" s="262"/>
      <c r="ODA80" s="262"/>
      <c r="ODB80" s="262"/>
      <c r="ODC80" s="262"/>
      <c r="ODD80" s="262"/>
      <c r="ODE80" s="262"/>
      <c r="ODF80" s="262"/>
      <c r="ODG80" s="262"/>
      <c r="ODH80" s="1740"/>
      <c r="ODI80" s="1740"/>
      <c r="ODJ80" s="1740"/>
      <c r="ODK80" s="349"/>
      <c r="ODL80" s="262"/>
      <c r="ODM80" s="262"/>
      <c r="ODN80" s="262"/>
      <c r="ODO80" s="350"/>
      <c r="ODP80" s="262"/>
      <c r="ODQ80" s="262"/>
      <c r="ODR80" s="262"/>
      <c r="ODS80" s="262"/>
      <c r="ODT80" s="262"/>
      <c r="ODU80" s="262"/>
      <c r="ODV80" s="262"/>
      <c r="ODW80" s="262"/>
      <c r="ODX80" s="262"/>
      <c r="ODY80" s="1740"/>
      <c r="ODZ80" s="1740"/>
      <c r="OEA80" s="1740"/>
      <c r="OEB80" s="349"/>
      <c r="OEC80" s="262"/>
      <c r="OED80" s="262"/>
      <c r="OEE80" s="262"/>
      <c r="OEF80" s="350"/>
      <c r="OEG80" s="262"/>
      <c r="OEH80" s="262"/>
      <c r="OEI80" s="262"/>
      <c r="OEJ80" s="262"/>
      <c r="OEK80" s="262"/>
      <c r="OEL80" s="262"/>
      <c r="OEM80" s="262"/>
      <c r="OEN80" s="262"/>
      <c r="OEO80" s="262"/>
      <c r="OEP80" s="1740"/>
      <c r="OEQ80" s="1740"/>
      <c r="OER80" s="1740"/>
      <c r="OES80" s="349"/>
      <c r="OET80" s="262"/>
      <c r="OEU80" s="262"/>
      <c r="OEV80" s="262"/>
      <c r="OEW80" s="350"/>
      <c r="OEX80" s="262"/>
      <c r="OEY80" s="262"/>
      <c r="OEZ80" s="262"/>
      <c r="OFA80" s="262"/>
      <c r="OFB80" s="262"/>
      <c r="OFC80" s="262"/>
      <c r="OFD80" s="262"/>
      <c r="OFE80" s="262"/>
      <c r="OFF80" s="262"/>
      <c r="OFG80" s="1740"/>
      <c r="OFH80" s="1740"/>
      <c r="OFI80" s="1740"/>
      <c r="OFJ80" s="349"/>
      <c r="OFK80" s="262"/>
      <c r="OFL80" s="262"/>
      <c r="OFM80" s="262"/>
      <c r="OFN80" s="350"/>
      <c r="OFO80" s="262"/>
      <c r="OFP80" s="262"/>
      <c r="OFQ80" s="262"/>
      <c r="OFR80" s="262"/>
      <c r="OFS80" s="262"/>
      <c r="OFT80" s="262"/>
      <c r="OFU80" s="262"/>
      <c r="OFV80" s="262"/>
      <c r="OFW80" s="262"/>
      <c r="OFX80" s="1740"/>
      <c r="OFY80" s="1740"/>
      <c r="OFZ80" s="1740"/>
      <c r="OGA80" s="349"/>
      <c r="OGB80" s="262"/>
      <c r="OGC80" s="262"/>
      <c r="OGD80" s="262"/>
      <c r="OGE80" s="350"/>
      <c r="OGF80" s="262"/>
      <c r="OGG80" s="262"/>
      <c r="OGH80" s="262"/>
      <c r="OGI80" s="262"/>
      <c r="OGJ80" s="262"/>
      <c r="OGK80" s="262"/>
      <c r="OGL80" s="262"/>
      <c r="OGM80" s="262"/>
      <c r="OGN80" s="262"/>
      <c r="OGO80" s="1740"/>
      <c r="OGP80" s="1740"/>
      <c r="OGQ80" s="1740"/>
      <c r="OGR80" s="349"/>
      <c r="OGS80" s="262"/>
      <c r="OGT80" s="262"/>
      <c r="OGU80" s="262"/>
      <c r="OGV80" s="350"/>
      <c r="OGW80" s="262"/>
      <c r="OGX80" s="262"/>
      <c r="OGY80" s="262"/>
      <c r="OGZ80" s="262"/>
      <c r="OHA80" s="262"/>
      <c r="OHB80" s="262"/>
      <c r="OHC80" s="262"/>
      <c r="OHD80" s="262"/>
      <c r="OHE80" s="262"/>
      <c r="OHF80" s="1740"/>
      <c r="OHG80" s="1740"/>
      <c r="OHH80" s="1740"/>
      <c r="OHI80" s="349"/>
      <c r="OHJ80" s="262"/>
      <c r="OHK80" s="262"/>
      <c r="OHL80" s="262"/>
      <c r="OHM80" s="350"/>
      <c r="OHN80" s="262"/>
      <c r="OHO80" s="262"/>
      <c r="OHP80" s="262"/>
      <c r="OHQ80" s="262"/>
      <c r="OHR80" s="262"/>
      <c r="OHS80" s="262"/>
      <c r="OHT80" s="262"/>
      <c r="OHU80" s="262"/>
      <c r="OHV80" s="262"/>
      <c r="OHW80" s="1740"/>
      <c r="OHX80" s="1740"/>
      <c r="OHY80" s="1740"/>
      <c r="OHZ80" s="349"/>
      <c r="OIA80" s="262"/>
      <c r="OIB80" s="262"/>
      <c r="OIC80" s="262"/>
      <c r="OID80" s="350"/>
      <c r="OIE80" s="262"/>
      <c r="OIF80" s="262"/>
      <c r="OIG80" s="262"/>
      <c r="OIH80" s="262"/>
      <c r="OII80" s="262"/>
      <c r="OIJ80" s="262"/>
      <c r="OIK80" s="262"/>
      <c r="OIL80" s="262"/>
      <c r="OIM80" s="262"/>
      <c r="OIN80" s="1740"/>
      <c r="OIO80" s="1740"/>
      <c r="OIP80" s="1740"/>
      <c r="OIQ80" s="349"/>
      <c r="OIR80" s="262"/>
      <c r="OIS80" s="262"/>
      <c r="OIT80" s="262"/>
      <c r="OIU80" s="350"/>
      <c r="OIV80" s="262"/>
      <c r="OIW80" s="262"/>
      <c r="OIX80" s="262"/>
      <c r="OIY80" s="262"/>
      <c r="OIZ80" s="262"/>
      <c r="OJA80" s="262"/>
      <c r="OJB80" s="262"/>
      <c r="OJC80" s="262"/>
      <c r="OJD80" s="262"/>
      <c r="OJE80" s="1740"/>
      <c r="OJF80" s="1740"/>
      <c r="OJG80" s="1740"/>
      <c r="OJH80" s="349"/>
      <c r="OJI80" s="262"/>
      <c r="OJJ80" s="262"/>
      <c r="OJK80" s="262"/>
      <c r="OJL80" s="350"/>
      <c r="OJM80" s="262"/>
      <c r="OJN80" s="262"/>
      <c r="OJO80" s="262"/>
      <c r="OJP80" s="262"/>
      <c r="OJQ80" s="262"/>
      <c r="OJR80" s="262"/>
      <c r="OJS80" s="262"/>
      <c r="OJT80" s="262"/>
      <c r="OJU80" s="262"/>
      <c r="OJV80" s="1740"/>
      <c r="OJW80" s="1740"/>
      <c r="OJX80" s="1740"/>
      <c r="OJY80" s="349"/>
      <c r="OJZ80" s="262"/>
      <c r="OKA80" s="262"/>
      <c r="OKB80" s="262"/>
      <c r="OKC80" s="350"/>
      <c r="OKD80" s="262"/>
      <c r="OKE80" s="262"/>
      <c r="OKF80" s="262"/>
      <c r="OKG80" s="262"/>
      <c r="OKH80" s="262"/>
      <c r="OKI80" s="262"/>
      <c r="OKJ80" s="262"/>
      <c r="OKK80" s="262"/>
      <c r="OKL80" s="262"/>
      <c r="OKM80" s="1740"/>
      <c r="OKN80" s="1740"/>
      <c r="OKO80" s="1740"/>
      <c r="OKP80" s="349"/>
      <c r="OKQ80" s="262"/>
      <c r="OKR80" s="262"/>
      <c r="OKS80" s="262"/>
      <c r="OKT80" s="350"/>
      <c r="OKU80" s="262"/>
      <c r="OKV80" s="262"/>
      <c r="OKW80" s="262"/>
      <c r="OKX80" s="262"/>
      <c r="OKY80" s="262"/>
      <c r="OKZ80" s="262"/>
      <c r="OLA80" s="262"/>
      <c r="OLB80" s="262"/>
      <c r="OLC80" s="262"/>
      <c r="OLD80" s="1740"/>
      <c r="OLE80" s="1740"/>
      <c r="OLF80" s="1740"/>
      <c r="OLG80" s="349"/>
      <c r="OLH80" s="262"/>
      <c r="OLI80" s="262"/>
      <c r="OLJ80" s="262"/>
      <c r="OLK80" s="350"/>
      <c r="OLL80" s="262"/>
      <c r="OLM80" s="262"/>
      <c r="OLN80" s="262"/>
      <c r="OLO80" s="262"/>
      <c r="OLP80" s="262"/>
      <c r="OLQ80" s="262"/>
      <c r="OLR80" s="262"/>
      <c r="OLS80" s="262"/>
      <c r="OLT80" s="262"/>
      <c r="OLU80" s="1740"/>
      <c r="OLV80" s="1740"/>
      <c r="OLW80" s="1740"/>
      <c r="OLX80" s="349"/>
      <c r="OLY80" s="262"/>
      <c r="OLZ80" s="262"/>
      <c r="OMA80" s="262"/>
      <c r="OMB80" s="350"/>
      <c r="OMC80" s="262"/>
      <c r="OMD80" s="262"/>
      <c r="OME80" s="262"/>
      <c r="OMF80" s="262"/>
      <c r="OMG80" s="262"/>
      <c r="OMH80" s="262"/>
      <c r="OMI80" s="262"/>
      <c r="OMJ80" s="262"/>
      <c r="OMK80" s="262"/>
      <c r="OML80" s="1740"/>
      <c r="OMM80" s="1740"/>
      <c r="OMN80" s="1740"/>
      <c r="OMO80" s="349"/>
      <c r="OMP80" s="262"/>
      <c r="OMQ80" s="262"/>
      <c r="OMR80" s="262"/>
      <c r="OMS80" s="350"/>
      <c r="OMT80" s="262"/>
      <c r="OMU80" s="262"/>
      <c r="OMV80" s="262"/>
      <c r="OMW80" s="262"/>
      <c r="OMX80" s="262"/>
      <c r="OMY80" s="262"/>
      <c r="OMZ80" s="262"/>
      <c r="ONA80" s="262"/>
      <c r="ONB80" s="262"/>
      <c r="ONC80" s="1740"/>
      <c r="OND80" s="1740"/>
      <c r="ONE80" s="1740"/>
      <c r="ONF80" s="349"/>
      <c r="ONG80" s="262"/>
      <c r="ONH80" s="262"/>
      <c r="ONI80" s="262"/>
      <c r="ONJ80" s="350"/>
      <c r="ONK80" s="262"/>
      <c r="ONL80" s="262"/>
      <c r="ONM80" s="262"/>
      <c r="ONN80" s="262"/>
      <c r="ONO80" s="262"/>
      <c r="ONP80" s="262"/>
      <c r="ONQ80" s="262"/>
      <c r="ONR80" s="262"/>
      <c r="ONS80" s="262"/>
      <c r="ONT80" s="1740"/>
      <c r="ONU80" s="1740"/>
      <c r="ONV80" s="1740"/>
      <c r="ONW80" s="349"/>
      <c r="ONX80" s="262"/>
      <c r="ONY80" s="262"/>
      <c r="ONZ80" s="262"/>
      <c r="OOA80" s="350"/>
      <c r="OOB80" s="262"/>
      <c r="OOC80" s="262"/>
      <c r="OOD80" s="262"/>
      <c r="OOE80" s="262"/>
      <c r="OOF80" s="262"/>
      <c r="OOG80" s="262"/>
      <c r="OOH80" s="262"/>
      <c r="OOI80" s="262"/>
      <c r="OOJ80" s="262"/>
      <c r="OOK80" s="1740"/>
      <c r="OOL80" s="1740"/>
      <c r="OOM80" s="1740"/>
      <c r="OON80" s="349"/>
      <c r="OOO80" s="262"/>
      <c r="OOP80" s="262"/>
      <c r="OOQ80" s="262"/>
      <c r="OOR80" s="350"/>
      <c r="OOS80" s="262"/>
      <c r="OOT80" s="262"/>
      <c r="OOU80" s="262"/>
      <c r="OOV80" s="262"/>
      <c r="OOW80" s="262"/>
      <c r="OOX80" s="262"/>
      <c r="OOY80" s="262"/>
      <c r="OOZ80" s="262"/>
      <c r="OPA80" s="262"/>
      <c r="OPB80" s="1740"/>
      <c r="OPC80" s="1740"/>
      <c r="OPD80" s="1740"/>
      <c r="OPE80" s="349"/>
      <c r="OPF80" s="262"/>
      <c r="OPG80" s="262"/>
      <c r="OPH80" s="262"/>
      <c r="OPI80" s="350"/>
      <c r="OPJ80" s="262"/>
      <c r="OPK80" s="262"/>
      <c r="OPL80" s="262"/>
      <c r="OPM80" s="262"/>
      <c r="OPN80" s="262"/>
      <c r="OPO80" s="262"/>
      <c r="OPP80" s="262"/>
      <c r="OPQ80" s="262"/>
      <c r="OPR80" s="262"/>
      <c r="OPS80" s="1740"/>
      <c r="OPT80" s="1740"/>
      <c r="OPU80" s="1740"/>
      <c r="OPV80" s="349"/>
      <c r="OPW80" s="262"/>
      <c r="OPX80" s="262"/>
      <c r="OPY80" s="262"/>
      <c r="OPZ80" s="350"/>
      <c r="OQA80" s="262"/>
      <c r="OQB80" s="262"/>
      <c r="OQC80" s="262"/>
      <c r="OQD80" s="262"/>
      <c r="OQE80" s="262"/>
      <c r="OQF80" s="262"/>
      <c r="OQG80" s="262"/>
      <c r="OQH80" s="262"/>
      <c r="OQI80" s="262"/>
      <c r="OQJ80" s="1740"/>
      <c r="OQK80" s="1740"/>
      <c r="OQL80" s="1740"/>
      <c r="OQM80" s="349"/>
      <c r="OQN80" s="262"/>
      <c r="OQO80" s="262"/>
      <c r="OQP80" s="262"/>
      <c r="OQQ80" s="350"/>
      <c r="OQR80" s="262"/>
      <c r="OQS80" s="262"/>
      <c r="OQT80" s="262"/>
      <c r="OQU80" s="262"/>
      <c r="OQV80" s="262"/>
      <c r="OQW80" s="262"/>
      <c r="OQX80" s="262"/>
      <c r="OQY80" s="262"/>
      <c r="OQZ80" s="262"/>
      <c r="ORA80" s="1740"/>
      <c r="ORB80" s="1740"/>
      <c r="ORC80" s="1740"/>
      <c r="ORD80" s="349"/>
      <c r="ORE80" s="262"/>
      <c r="ORF80" s="262"/>
      <c r="ORG80" s="262"/>
      <c r="ORH80" s="350"/>
      <c r="ORI80" s="262"/>
      <c r="ORJ80" s="262"/>
      <c r="ORK80" s="262"/>
      <c r="ORL80" s="262"/>
      <c r="ORM80" s="262"/>
      <c r="ORN80" s="262"/>
      <c r="ORO80" s="262"/>
      <c r="ORP80" s="262"/>
      <c r="ORQ80" s="262"/>
      <c r="ORR80" s="1740"/>
      <c r="ORS80" s="1740"/>
      <c r="ORT80" s="1740"/>
      <c r="ORU80" s="349"/>
      <c r="ORV80" s="262"/>
      <c r="ORW80" s="262"/>
      <c r="ORX80" s="262"/>
      <c r="ORY80" s="350"/>
      <c r="ORZ80" s="262"/>
      <c r="OSA80" s="262"/>
      <c r="OSB80" s="262"/>
      <c r="OSC80" s="262"/>
      <c r="OSD80" s="262"/>
      <c r="OSE80" s="262"/>
      <c r="OSF80" s="262"/>
      <c r="OSG80" s="262"/>
      <c r="OSH80" s="262"/>
      <c r="OSI80" s="1740"/>
      <c r="OSJ80" s="1740"/>
      <c r="OSK80" s="1740"/>
      <c r="OSL80" s="349"/>
      <c r="OSM80" s="262"/>
      <c r="OSN80" s="262"/>
      <c r="OSO80" s="262"/>
      <c r="OSP80" s="350"/>
      <c r="OSQ80" s="262"/>
      <c r="OSR80" s="262"/>
      <c r="OSS80" s="262"/>
      <c r="OST80" s="262"/>
      <c r="OSU80" s="262"/>
      <c r="OSV80" s="262"/>
      <c r="OSW80" s="262"/>
      <c r="OSX80" s="262"/>
      <c r="OSY80" s="262"/>
      <c r="OSZ80" s="1740"/>
      <c r="OTA80" s="1740"/>
      <c r="OTB80" s="1740"/>
      <c r="OTC80" s="349"/>
      <c r="OTD80" s="262"/>
      <c r="OTE80" s="262"/>
      <c r="OTF80" s="262"/>
      <c r="OTG80" s="350"/>
      <c r="OTH80" s="262"/>
      <c r="OTI80" s="262"/>
      <c r="OTJ80" s="262"/>
      <c r="OTK80" s="262"/>
      <c r="OTL80" s="262"/>
      <c r="OTM80" s="262"/>
      <c r="OTN80" s="262"/>
      <c r="OTO80" s="262"/>
      <c r="OTP80" s="262"/>
      <c r="OTQ80" s="1740"/>
      <c r="OTR80" s="1740"/>
      <c r="OTS80" s="1740"/>
      <c r="OTT80" s="349"/>
      <c r="OTU80" s="262"/>
      <c r="OTV80" s="262"/>
      <c r="OTW80" s="262"/>
      <c r="OTX80" s="350"/>
      <c r="OTY80" s="262"/>
      <c r="OTZ80" s="262"/>
      <c r="OUA80" s="262"/>
      <c r="OUB80" s="262"/>
      <c r="OUC80" s="262"/>
      <c r="OUD80" s="262"/>
      <c r="OUE80" s="262"/>
      <c r="OUF80" s="262"/>
      <c r="OUG80" s="262"/>
      <c r="OUH80" s="1740"/>
      <c r="OUI80" s="1740"/>
      <c r="OUJ80" s="1740"/>
      <c r="OUK80" s="349"/>
      <c r="OUL80" s="262"/>
      <c r="OUM80" s="262"/>
      <c r="OUN80" s="262"/>
      <c r="OUO80" s="350"/>
      <c r="OUP80" s="262"/>
      <c r="OUQ80" s="262"/>
      <c r="OUR80" s="262"/>
      <c r="OUS80" s="262"/>
      <c r="OUT80" s="262"/>
      <c r="OUU80" s="262"/>
      <c r="OUV80" s="262"/>
      <c r="OUW80" s="262"/>
      <c r="OUX80" s="262"/>
      <c r="OUY80" s="1740"/>
      <c r="OUZ80" s="1740"/>
      <c r="OVA80" s="1740"/>
      <c r="OVB80" s="349"/>
      <c r="OVC80" s="262"/>
      <c r="OVD80" s="262"/>
      <c r="OVE80" s="262"/>
      <c r="OVF80" s="350"/>
      <c r="OVG80" s="262"/>
      <c r="OVH80" s="262"/>
      <c r="OVI80" s="262"/>
      <c r="OVJ80" s="262"/>
      <c r="OVK80" s="262"/>
      <c r="OVL80" s="262"/>
      <c r="OVM80" s="262"/>
      <c r="OVN80" s="262"/>
      <c r="OVO80" s="262"/>
      <c r="OVP80" s="1740"/>
      <c r="OVQ80" s="1740"/>
      <c r="OVR80" s="1740"/>
      <c r="OVS80" s="349"/>
      <c r="OVT80" s="262"/>
      <c r="OVU80" s="262"/>
      <c r="OVV80" s="262"/>
      <c r="OVW80" s="350"/>
      <c r="OVX80" s="262"/>
      <c r="OVY80" s="262"/>
      <c r="OVZ80" s="262"/>
      <c r="OWA80" s="262"/>
      <c r="OWB80" s="262"/>
      <c r="OWC80" s="262"/>
      <c r="OWD80" s="262"/>
      <c r="OWE80" s="262"/>
      <c r="OWF80" s="262"/>
      <c r="OWG80" s="1740"/>
      <c r="OWH80" s="1740"/>
      <c r="OWI80" s="1740"/>
      <c r="OWJ80" s="349"/>
      <c r="OWK80" s="262"/>
      <c r="OWL80" s="262"/>
      <c r="OWM80" s="262"/>
      <c r="OWN80" s="350"/>
      <c r="OWO80" s="262"/>
      <c r="OWP80" s="262"/>
      <c r="OWQ80" s="262"/>
      <c r="OWR80" s="262"/>
      <c r="OWS80" s="262"/>
      <c r="OWT80" s="262"/>
      <c r="OWU80" s="262"/>
      <c r="OWV80" s="262"/>
      <c r="OWW80" s="262"/>
      <c r="OWX80" s="1740"/>
      <c r="OWY80" s="1740"/>
      <c r="OWZ80" s="1740"/>
      <c r="OXA80" s="349"/>
      <c r="OXB80" s="262"/>
      <c r="OXC80" s="262"/>
      <c r="OXD80" s="262"/>
      <c r="OXE80" s="350"/>
      <c r="OXF80" s="262"/>
      <c r="OXG80" s="262"/>
      <c r="OXH80" s="262"/>
      <c r="OXI80" s="262"/>
      <c r="OXJ80" s="262"/>
      <c r="OXK80" s="262"/>
      <c r="OXL80" s="262"/>
      <c r="OXM80" s="262"/>
      <c r="OXN80" s="262"/>
      <c r="OXO80" s="1740"/>
      <c r="OXP80" s="1740"/>
      <c r="OXQ80" s="1740"/>
      <c r="OXR80" s="349"/>
      <c r="OXS80" s="262"/>
      <c r="OXT80" s="262"/>
      <c r="OXU80" s="262"/>
      <c r="OXV80" s="350"/>
      <c r="OXW80" s="262"/>
      <c r="OXX80" s="262"/>
      <c r="OXY80" s="262"/>
      <c r="OXZ80" s="262"/>
      <c r="OYA80" s="262"/>
      <c r="OYB80" s="262"/>
      <c r="OYC80" s="262"/>
      <c r="OYD80" s="262"/>
      <c r="OYE80" s="262"/>
      <c r="OYF80" s="1740"/>
      <c r="OYG80" s="1740"/>
      <c r="OYH80" s="1740"/>
      <c r="OYI80" s="349"/>
      <c r="OYJ80" s="262"/>
      <c r="OYK80" s="262"/>
      <c r="OYL80" s="262"/>
      <c r="OYM80" s="350"/>
      <c r="OYN80" s="262"/>
      <c r="OYO80" s="262"/>
      <c r="OYP80" s="262"/>
      <c r="OYQ80" s="262"/>
      <c r="OYR80" s="262"/>
      <c r="OYS80" s="262"/>
      <c r="OYT80" s="262"/>
      <c r="OYU80" s="262"/>
      <c r="OYV80" s="262"/>
      <c r="OYW80" s="1740"/>
      <c r="OYX80" s="1740"/>
      <c r="OYY80" s="1740"/>
      <c r="OYZ80" s="349"/>
      <c r="OZA80" s="262"/>
      <c r="OZB80" s="262"/>
      <c r="OZC80" s="262"/>
      <c r="OZD80" s="350"/>
      <c r="OZE80" s="262"/>
      <c r="OZF80" s="262"/>
      <c r="OZG80" s="262"/>
      <c r="OZH80" s="262"/>
      <c r="OZI80" s="262"/>
      <c r="OZJ80" s="262"/>
      <c r="OZK80" s="262"/>
      <c r="OZL80" s="262"/>
      <c r="OZM80" s="262"/>
      <c r="OZN80" s="1740"/>
      <c r="OZO80" s="1740"/>
      <c r="OZP80" s="1740"/>
      <c r="OZQ80" s="349"/>
      <c r="OZR80" s="262"/>
      <c r="OZS80" s="262"/>
      <c r="OZT80" s="262"/>
      <c r="OZU80" s="350"/>
      <c r="OZV80" s="262"/>
      <c r="OZW80" s="262"/>
      <c r="OZX80" s="262"/>
      <c r="OZY80" s="262"/>
      <c r="OZZ80" s="262"/>
      <c r="PAA80" s="262"/>
      <c r="PAB80" s="262"/>
      <c r="PAC80" s="262"/>
      <c r="PAD80" s="262"/>
      <c r="PAE80" s="1740"/>
      <c r="PAF80" s="1740"/>
      <c r="PAG80" s="1740"/>
      <c r="PAH80" s="349"/>
      <c r="PAI80" s="262"/>
      <c r="PAJ80" s="262"/>
      <c r="PAK80" s="262"/>
      <c r="PAL80" s="350"/>
      <c r="PAM80" s="262"/>
      <c r="PAN80" s="262"/>
      <c r="PAO80" s="262"/>
      <c r="PAP80" s="262"/>
      <c r="PAQ80" s="262"/>
      <c r="PAR80" s="262"/>
      <c r="PAS80" s="262"/>
      <c r="PAT80" s="262"/>
      <c r="PAU80" s="262"/>
      <c r="PAV80" s="1740"/>
      <c r="PAW80" s="1740"/>
      <c r="PAX80" s="1740"/>
      <c r="PAY80" s="349"/>
      <c r="PAZ80" s="262"/>
      <c r="PBA80" s="262"/>
      <c r="PBB80" s="262"/>
      <c r="PBC80" s="350"/>
      <c r="PBD80" s="262"/>
      <c r="PBE80" s="262"/>
      <c r="PBF80" s="262"/>
      <c r="PBG80" s="262"/>
      <c r="PBH80" s="262"/>
      <c r="PBI80" s="262"/>
      <c r="PBJ80" s="262"/>
      <c r="PBK80" s="262"/>
      <c r="PBL80" s="262"/>
      <c r="PBM80" s="1740"/>
      <c r="PBN80" s="1740"/>
      <c r="PBO80" s="1740"/>
      <c r="PBP80" s="349"/>
      <c r="PBQ80" s="262"/>
      <c r="PBR80" s="262"/>
      <c r="PBS80" s="262"/>
      <c r="PBT80" s="350"/>
      <c r="PBU80" s="262"/>
      <c r="PBV80" s="262"/>
      <c r="PBW80" s="262"/>
      <c r="PBX80" s="262"/>
      <c r="PBY80" s="262"/>
      <c r="PBZ80" s="262"/>
      <c r="PCA80" s="262"/>
      <c r="PCB80" s="262"/>
      <c r="PCC80" s="262"/>
      <c r="PCD80" s="1740"/>
      <c r="PCE80" s="1740"/>
      <c r="PCF80" s="1740"/>
      <c r="PCG80" s="349"/>
      <c r="PCH80" s="262"/>
      <c r="PCI80" s="262"/>
      <c r="PCJ80" s="262"/>
      <c r="PCK80" s="350"/>
      <c r="PCL80" s="262"/>
      <c r="PCM80" s="262"/>
      <c r="PCN80" s="262"/>
      <c r="PCO80" s="262"/>
      <c r="PCP80" s="262"/>
      <c r="PCQ80" s="262"/>
      <c r="PCR80" s="262"/>
      <c r="PCS80" s="262"/>
      <c r="PCT80" s="262"/>
      <c r="PCU80" s="1740"/>
      <c r="PCV80" s="1740"/>
      <c r="PCW80" s="1740"/>
      <c r="PCX80" s="349"/>
      <c r="PCY80" s="262"/>
      <c r="PCZ80" s="262"/>
      <c r="PDA80" s="262"/>
      <c r="PDB80" s="350"/>
      <c r="PDC80" s="262"/>
      <c r="PDD80" s="262"/>
      <c r="PDE80" s="262"/>
      <c r="PDF80" s="262"/>
      <c r="PDG80" s="262"/>
      <c r="PDH80" s="262"/>
      <c r="PDI80" s="262"/>
      <c r="PDJ80" s="262"/>
      <c r="PDK80" s="262"/>
      <c r="PDL80" s="1740"/>
      <c r="PDM80" s="1740"/>
      <c r="PDN80" s="1740"/>
      <c r="PDO80" s="349"/>
      <c r="PDP80" s="262"/>
      <c r="PDQ80" s="262"/>
      <c r="PDR80" s="262"/>
      <c r="PDS80" s="350"/>
      <c r="PDT80" s="262"/>
      <c r="PDU80" s="262"/>
      <c r="PDV80" s="262"/>
      <c r="PDW80" s="262"/>
      <c r="PDX80" s="262"/>
      <c r="PDY80" s="262"/>
      <c r="PDZ80" s="262"/>
      <c r="PEA80" s="262"/>
      <c r="PEB80" s="262"/>
      <c r="PEC80" s="1740"/>
      <c r="PED80" s="1740"/>
      <c r="PEE80" s="1740"/>
      <c r="PEF80" s="349"/>
      <c r="PEG80" s="262"/>
      <c r="PEH80" s="262"/>
      <c r="PEI80" s="262"/>
      <c r="PEJ80" s="350"/>
      <c r="PEK80" s="262"/>
      <c r="PEL80" s="262"/>
      <c r="PEM80" s="262"/>
      <c r="PEN80" s="262"/>
      <c r="PEO80" s="262"/>
      <c r="PEP80" s="262"/>
      <c r="PEQ80" s="262"/>
      <c r="PER80" s="262"/>
      <c r="PES80" s="262"/>
      <c r="PET80" s="1740"/>
      <c r="PEU80" s="1740"/>
      <c r="PEV80" s="1740"/>
      <c r="PEW80" s="349"/>
      <c r="PEX80" s="262"/>
      <c r="PEY80" s="262"/>
      <c r="PEZ80" s="262"/>
      <c r="PFA80" s="350"/>
      <c r="PFB80" s="262"/>
      <c r="PFC80" s="262"/>
      <c r="PFD80" s="262"/>
      <c r="PFE80" s="262"/>
      <c r="PFF80" s="262"/>
      <c r="PFG80" s="262"/>
      <c r="PFH80" s="262"/>
      <c r="PFI80" s="262"/>
      <c r="PFJ80" s="262"/>
      <c r="PFK80" s="1740"/>
      <c r="PFL80" s="1740"/>
      <c r="PFM80" s="1740"/>
      <c r="PFN80" s="349"/>
      <c r="PFO80" s="262"/>
      <c r="PFP80" s="262"/>
      <c r="PFQ80" s="262"/>
      <c r="PFR80" s="350"/>
      <c r="PFS80" s="262"/>
      <c r="PFT80" s="262"/>
      <c r="PFU80" s="262"/>
      <c r="PFV80" s="262"/>
      <c r="PFW80" s="262"/>
      <c r="PFX80" s="262"/>
      <c r="PFY80" s="262"/>
      <c r="PFZ80" s="262"/>
      <c r="PGA80" s="262"/>
      <c r="PGB80" s="1740"/>
      <c r="PGC80" s="1740"/>
      <c r="PGD80" s="1740"/>
      <c r="PGE80" s="349"/>
      <c r="PGF80" s="262"/>
      <c r="PGG80" s="262"/>
      <c r="PGH80" s="262"/>
      <c r="PGI80" s="350"/>
      <c r="PGJ80" s="262"/>
      <c r="PGK80" s="262"/>
      <c r="PGL80" s="262"/>
      <c r="PGM80" s="262"/>
      <c r="PGN80" s="262"/>
      <c r="PGO80" s="262"/>
      <c r="PGP80" s="262"/>
      <c r="PGQ80" s="262"/>
      <c r="PGR80" s="262"/>
      <c r="PGS80" s="1740"/>
      <c r="PGT80" s="1740"/>
      <c r="PGU80" s="1740"/>
      <c r="PGV80" s="349"/>
      <c r="PGW80" s="262"/>
      <c r="PGX80" s="262"/>
      <c r="PGY80" s="262"/>
      <c r="PGZ80" s="350"/>
      <c r="PHA80" s="262"/>
      <c r="PHB80" s="262"/>
      <c r="PHC80" s="262"/>
      <c r="PHD80" s="262"/>
      <c r="PHE80" s="262"/>
      <c r="PHF80" s="262"/>
      <c r="PHG80" s="262"/>
      <c r="PHH80" s="262"/>
      <c r="PHI80" s="262"/>
      <c r="PHJ80" s="1740"/>
      <c r="PHK80" s="1740"/>
      <c r="PHL80" s="1740"/>
      <c r="PHM80" s="349"/>
      <c r="PHN80" s="262"/>
      <c r="PHO80" s="262"/>
      <c r="PHP80" s="262"/>
      <c r="PHQ80" s="350"/>
      <c r="PHR80" s="262"/>
      <c r="PHS80" s="262"/>
      <c r="PHT80" s="262"/>
      <c r="PHU80" s="262"/>
      <c r="PHV80" s="262"/>
      <c r="PHW80" s="262"/>
      <c r="PHX80" s="262"/>
      <c r="PHY80" s="262"/>
      <c r="PHZ80" s="262"/>
      <c r="PIA80" s="1740"/>
      <c r="PIB80" s="1740"/>
      <c r="PIC80" s="1740"/>
      <c r="PID80" s="349"/>
      <c r="PIE80" s="262"/>
      <c r="PIF80" s="262"/>
      <c r="PIG80" s="262"/>
      <c r="PIH80" s="350"/>
      <c r="PII80" s="262"/>
      <c r="PIJ80" s="262"/>
      <c r="PIK80" s="262"/>
      <c r="PIL80" s="262"/>
      <c r="PIM80" s="262"/>
      <c r="PIN80" s="262"/>
      <c r="PIO80" s="262"/>
      <c r="PIP80" s="262"/>
      <c r="PIQ80" s="262"/>
      <c r="PIR80" s="1740"/>
      <c r="PIS80" s="1740"/>
      <c r="PIT80" s="1740"/>
      <c r="PIU80" s="349"/>
      <c r="PIV80" s="262"/>
      <c r="PIW80" s="262"/>
      <c r="PIX80" s="262"/>
      <c r="PIY80" s="350"/>
      <c r="PIZ80" s="262"/>
      <c r="PJA80" s="262"/>
      <c r="PJB80" s="262"/>
      <c r="PJC80" s="262"/>
      <c r="PJD80" s="262"/>
      <c r="PJE80" s="262"/>
      <c r="PJF80" s="262"/>
      <c r="PJG80" s="262"/>
      <c r="PJH80" s="262"/>
      <c r="PJI80" s="1740"/>
      <c r="PJJ80" s="1740"/>
      <c r="PJK80" s="1740"/>
      <c r="PJL80" s="349"/>
      <c r="PJM80" s="262"/>
      <c r="PJN80" s="262"/>
      <c r="PJO80" s="262"/>
      <c r="PJP80" s="350"/>
      <c r="PJQ80" s="262"/>
      <c r="PJR80" s="262"/>
      <c r="PJS80" s="262"/>
      <c r="PJT80" s="262"/>
      <c r="PJU80" s="262"/>
      <c r="PJV80" s="262"/>
      <c r="PJW80" s="262"/>
      <c r="PJX80" s="262"/>
      <c r="PJY80" s="262"/>
      <c r="PJZ80" s="1740"/>
      <c r="PKA80" s="1740"/>
      <c r="PKB80" s="1740"/>
      <c r="PKC80" s="349"/>
      <c r="PKD80" s="262"/>
      <c r="PKE80" s="262"/>
      <c r="PKF80" s="262"/>
      <c r="PKG80" s="350"/>
      <c r="PKH80" s="262"/>
      <c r="PKI80" s="262"/>
      <c r="PKJ80" s="262"/>
      <c r="PKK80" s="262"/>
      <c r="PKL80" s="262"/>
      <c r="PKM80" s="262"/>
      <c r="PKN80" s="262"/>
      <c r="PKO80" s="262"/>
      <c r="PKP80" s="262"/>
      <c r="PKQ80" s="1740"/>
      <c r="PKR80" s="1740"/>
      <c r="PKS80" s="1740"/>
      <c r="PKT80" s="349"/>
      <c r="PKU80" s="262"/>
      <c r="PKV80" s="262"/>
      <c r="PKW80" s="262"/>
      <c r="PKX80" s="350"/>
      <c r="PKY80" s="262"/>
      <c r="PKZ80" s="262"/>
      <c r="PLA80" s="262"/>
      <c r="PLB80" s="262"/>
      <c r="PLC80" s="262"/>
      <c r="PLD80" s="262"/>
      <c r="PLE80" s="262"/>
      <c r="PLF80" s="262"/>
      <c r="PLG80" s="262"/>
      <c r="PLH80" s="1740"/>
      <c r="PLI80" s="1740"/>
      <c r="PLJ80" s="1740"/>
      <c r="PLK80" s="349"/>
      <c r="PLL80" s="262"/>
      <c r="PLM80" s="262"/>
      <c r="PLN80" s="262"/>
      <c r="PLO80" s="350"/>
      <c r="PLP80" s="262"/>
      <c r="PLQ80" s="262"/>
      <c r="PLR80" s="262"/>
      <c r="PLS80" s="262"/>
      <c r="PLT80" s="262"/>
      <c r="PLU80" s="262"/>
      <c r="PLV80" s="262"/>
      <c r="PLW80" s="262"/>
      <c r="PLX80" s="262"/>
      <c r="PLY80" s="1740"/>
      <c r="PLZ80" s="1740"/>
      <c r="PMA80" s="1740"/>
      <c r="PMB80" s="349"/>
      <c r="PMC80" s="262"/>
      <c r="PMD80" s="262"/>
      <c r="PME80" s="262"/>
      <c r="PMF80" s="350"/>
      <c r="PMG80" s="262"/>
      <c r="PMH80" s="262"/>
      <c r="PMI80" s="262"/>
      <c r="PMJ80" s="262"/>
      <c r="PMK80" s="262"/>
      <c r="PML80" s="262"/>
      <c r="PMM80" s="262"/>
      <c r="PMN80" s="262"/>
      <c r="PMO80" s="262"/>
      <c r="PMP80" s="1740"/>
      <c r="PMQ80" s="1740"/>
      <c r="PMR80" s="1740"/>
      <c r="PMS80" s="349"/>
      <c r="PMT80" s="262"/>
      <c r="PMU80" s="262"/>
      <c r="PMV80" s="262"/>
      <c r="PMW80" s="350"/>
      <c r="PMX80" s="262"/>
      <c r="PMY80" s="262"/>
      <c r="PMZ80" s="262"/>
      <c r="PNA80" s="262"/>
      <c r="PNB80" s="262"/>
      <c r="PNC80" s="262"/>
      <c r="PND80" s="262"/>
      <c r="PNE80" s="262"/>
      <c r="PNF80" s="262"/>
      <c r="PNG80" s="1740"/>
      <c r="PNH80" s="1740"/>
      <c r="PNI80" s="1740"/>
      <c r="PNJ80" s="349"/>
      <c r="PNK80" s="262"/>
      <c r="PNL80" s="262"/>
      <c r="PNM80" s="262"/>
      <c r="PNN80" s="350"/>
      <c r="PNO80" s="262"/>
      <c r="PNP80" s="262"/>
      <c r="PNQ80" s="262"/>
      <c r="PNR80" s="262"/>
      <c r="PNS80" s="262"/>
      <c r="PNT80" s="262"/>
      <c r="PNU80" s="262"/>
      <c r="PNV80" s="262"/>
      <c r="PNW80" s="262"/>
      <c r="PNX80" s="1740"/>
      <c r="PNY80" s="1740"/>
      <c r="PNZ80" s="1740"/>
      <c r="POA80" s="349"/>
      <c r="POB80" s="262"/>
      <c r="POC80" s="262"/>
      <c r="POD80" s="262"/>
      <c r="POE80" s="350"/>
      <c r="POF80" s="262"/>
      <c r="POG80" s="262"/>
      <c r="POH80" s="262"/>
      <c r="POI80" s="262"/>
      <c r="POJ80" s="262"/>
      <c r="POK80" s="262"/>
      <c r="POL80" s="262"/>
      <c r="POM80" s="262"/>
      <c r="PON80" s="262"/>
      <c r="POO80" s="1740"/>
      <c r="POP80" s="1740"/>
      <c r="POQ80" s="1740"/>
      <c r="POR80" s="349"/>
      <c r="POS80" s="262"/>
      <c r="POT80" s="262"/>
      <c r="POU80" s="262"/>
      <c r="POV80" s="350"/>
      <c r="POW80" s="262"/>
      <c r="POX80" s="262"/>
      <c r="POY80" s="262"/>
      <c r="POZ80" s="262"/>
      <c r="PPA80" s="262"/>
      <c r="PPB80" s="262"/>
      <c r="PPC80" s="262"/>
      <c r="PPD80" s="262"/>
      <c r="PPE80" s="262"/>
      <c r="PPF80" s="1740"/>
      <c r="PPG80" s="1740"/>
      <c r="PPH80" s="1740"/>
      <c r="PPI80" s="349"/>
      <c r="PPJ80" s="262"/>
      <c r="PPK80" s="262"/>
      <c r="PPL80" s="262"/>
      <c r="PPM80" s="350"/>
      <c r="PPN80" s="262"/>
      <c r="PPO80" s="262"/>
      <c r="PPP80" s="262"/>
      <c r="PPQ80" s="262"/>
      <c r="PPR80" s="262"/>
      <c r="PPS80" s="262"/>
      <c r="PPT80" s="262"/>
      <c r="PPU80" s="262"/>
      <c r="PPV80" s="262"/>
      <c r="PPW80" s="1740"/>
      <c r="PPX80" s="1740"/>
      <c r="PPY80" s="1740"/>
      <c r="PPZ80" s="349"/>
      <c r="PQA80" s="262"/>
      <c r="PQB80" s="262"/>
      <c r="PQC80" s="262"/>
      <c r="PQD80" s="350"/>
      <c r="PQE80" s="262"/>
      <c r="PQF80" s="262"/>
      <c r="PQG80" s="262"/>
      <c r="PQH80" s="262"/>
      <c r="PQI80" s="262"/>
      <c r="PQJ80" s="262"/>
      <c r="PQK80" s="262"/>
      <c r="PQL80" s="262"/>
      <c r="PQM80" s="262"/>
      <c r="PQN80" s="1740"/>
      <c r="PQO80" s="1740"/>
      <c r="PQP80" s="1740"/>
      <c r="PQQ80" s="349"/>
      <c r="PQR80" s="262"/>
      <c r="PQS80" s="262"/>
      <c r="PQT80" s="262"/>
      <c r="PQU80" s="350"/>
      <c r="PQV80" s="262"/>
      <c r="PQW80" s="262"/>
      <c r="PQX80" s="262"/>
      <c r="PQY80" s="262"/>
      <c r="PQZ80" s="262"/>
      <c r="PRA80" s="262"/>
      <c r="PRB80" s="262"/>
      <c r="PRC80" s="262"/>
      <c r="PRD80" s="262"/>
      <c r="PRE80" s="1740"/>
      <c r="PRF80" s="1740"/>
      <c r="PRG80" s="1740"/>
      <c r="PRH80" s="349"/>
      <c r="PRI80" s="262"/>
      <c r="PRJ80" s="262"/>
      <c r="PRK80" s="262"/>
      <c r="PRL80" s="350"/>
      <c r="PRM80" s="262"/>
      <c r="PRN80" s="262"/>
      <c r="PRO80" s="262"/>
      <c r="PRP80" s="262"/>
      <c r="PRQ80" s="262"/>
      <c r="PRR80" s="262"/>
      <c r="PRS80" s="262"/>
      <c r="PRT80" s="262"/>
      <c r="PRU80" s="262"/>
      <c r="PRV80" s="1740"/>
      <c r="PRW80" s="1740"/>
      <c r="PRX80" s="1740"/>
      <c r="PRY80" s="349"/>
      <c r="PRZ80" s="262"/>
      <c r="PSA80" s="262"/>
      <c r="PSB80" s="262"/>
      <c r="PSC80" s="350"/>
      <c r="PSD80" s="262"/>
      <c r="PSE80" s="262"/>
      <c r="PSF80" s="262"/>
      <c r="PSG80" s="262"/>
      <c r="PSH80" s="262"/>
      <c r="PSI80" s="262"/>
      <c r="PSJ80" s="262"/>
      <c r="PSK80" s="262"/>
      <c r="PSL80" s="262"/>
      <c r="PSM80" s="1740"/>
      <c r="PSN80" s="1740"/>
      <c r="PSO80" s="1740"/>
      <c r="PSP80" s="349"/>
      <c r="PSQ80" s="262"/>
      <c r="PSR80" s="262"/>
      <c r="PSS80" s="262"/>
      <c r="PST80" s="350"/>
      <c r="PSU80" s="262"/>
      <c r="PSV80" s="262"/>
      <c r="PSW80" s="262"/>
      <c r="PSX80" s="262"/>
      <c r="PSY80" s="262"/>
      <c r="PSZ80" s="262"/>
      <c r="PTA80" s="262"/>
      <c r="PTB80" s="262"/>
      <c r="PTC80" s="262"/>
      <c r="PTD80" s="1740"/>
      <c r="PTE80" s="1740"/>
      <c r="PTF80" s="1740"/>
      <c r="PTG80" s="349"/>
      <c r="PTH80" s="262"/>
      <c r="PTI80" s="262"/>
      <c r="PTJ80" s="262"/>
      <c r="PTK80" s="350"/>
      <c r="PTL80" s="262"/>
      <c r="PTM80" s="262"/>
      <c r="PTN80" s="262"/>
      <c r="PTO80" s="262"/>
      <c r="PTP80" s="262"/>
      <c r="PTQ80" s="262"/>
      <c r="PTR80" s="262"/>
      <c r="PTS80" s="262"/>
      <c r="PTT80" s="262"/>
      <c r="PTU80" s="1740"/>
      <c r="PTV80" s="1740"/>
      <c r="PTW80" s="1740"/>
      <c r="PTX80" s="349"/>
      <c r="PTY80" s="262"/>
      <c r="PTZ80" s="262"/>
      <c r="PUA80" s="262"/>
      <c r="PUB80" s="350"/>
      <c r="PUC80" s="262"/>
      <c r="PUD80" s="262"/>
      <c r="PUE80" s="262"/>
      <c r="PUF80" s="262"/>
      <c r="PUG80" s="262"/>
      <c r="PUH80" s="262"/>
      <c r="PUI80" s="262"/>
      <c r="PUJ80" s="262"/>
      <c r="PUK80" s="262"/>
      <c r="PUL80" s="1740"/>
      <c r="PUM80" s="1740"/>
      <c r="PUN80" s="1740"/>
      <c r="PUO80" s="349"/>
      <c r="PUP80" s="262"/>
      <c r="PUQ80" s="262"/>
      <c r="PUR80" s="262"/>
      <c r="PUS80" s="350"/>
      <c r="PUT80" s="262"/>
      <c r="PUU80" s="262"/>
      <c r="PUV80" s="262"/>
      <c r="PUW80" s="262"/>
      <c r="PUX80" s="262"/>
      <c r="PUY80" s="262"/>
      <c r="PUZ80" s="262"/>
      <c r="PVA80" s="262"/>
      <c r="PVB80" s="262"/>
      <c r="PVC80" s="1740"/>
      <c r="PVD80" s="1740"/>
      <c r="PVE80" s="1740"/>
      <c r="PVF80" s="349"/>
      <c r="PVG80" s="262"/>
      <c r="PVH80" s="262"/>
      <c r="PVI80" s="262"/>
      <c r="PVJ80" s="350"/>
      <c r="PVK80" s="262"/>
      <c r="PVL80" s="262"/>
      <c r="PVM80" s="262"/>
      <c r="PVN80" s="262"/>
      <c r="PVO80" s="262"/>
      <c r="PVP80" s="262"/>
      <c r="PVQ80" s="262"/>
      <c r="PVR80" s="262"/>
      <c r="PVS80" s="262"/>
      <c r="PVT80" s="1740"/>
      <c r="PVU80" s="1740"/>
      <c r="PVV80" s="1740"/>
      <c r="PVW80" s="349"/>
      <c r="PVX80" s="262"/>
      <c r="PVY80" s="262"/>
      <c r="PVZ80" s="262"/>
      <c r="PWA80" s="350"/>
      <c r="PWB80" s="262"/>
      <c r="PWC80" s="262"/>
      <c r="PWD80" s="262"/>
      <c r="PWE80" s="262"/>
      <c r="PWF80" s="262"/>
      <c r="PWG80" s="262"/>
      <c r="PWH80" s="262"/>
      <c r="PWI80" s="262"/>
      <c r="PWJ80" s="262"/>
      <c r="PWK80" s="1740"/>
      <c r="PWL80" s="1740"/>
      <c r="PWM80" s="1740"/>
      <c r="PWN80" s="349"/>
      <c r="PWO80" s="262"/>
      <c r="PWP80" s="262"/>
      <c r="PWQ80" s="262"/>
      <c r="PWR80" s="350"/>
      <c r="PWS80" s="262"/>
      <c r="PWT80" s="262"/>
      <c r="PWU80" s="262"/>
      <c r="PWV80" s="262"/>
      <c r="PWW80" s="262"/>
      <c r="PWX80" s="262"/>
      <c r="PWY80" s="262"/>
      <c r="PWZ80" s="262"/>
      <c r="PXA80" s="262"/>
      <c r="PXB80" s="1740"/>
      <c r="PXC80" s="1740"/>
      <c r="PXD80" s="1740"/>
      <c r="PXE80" s="349"/>
      <c r="PXF80" s="262"/>
      <c r="PXG80" s="262"/>
      <c r="PXH80" s="262"/>
      <c r="PXI80" s="350"/>
      <c r="PXJ80" s="262"/>
      <c r="PXK80" s="262"/>
      <c r="PXL80" s="262"/>
      <c r="PXM80" s="262"/>
      <c r="PXN80" s="262"/>
      <c r="PXO80" s="262"/>
      <c r="PXP80" s="262"/>
      <c r="PXQ80" s="262"/>
      <c r="PXR80" s="262"/>
      <c r="PXS80" s="1740"/>
      <c r="PXT80" s="1740"/>
      <c r="PXU80" s="1740"/>
      <c r="PXV80" s="349"/>
      <c r="PXW80" s="262"/>
      <c r="PXX80" s="262"/>
      <c r="PXY80" s="262"/>
      <c r="PXZ80" s="350"/>
      <c r="PYA80" s="262"/>
      <c r="PYB80" s="262"/>
      <c r="PYC80" s="262"/>
      <c r="PYD80" s="262"/>
      <c r="PYE80" s="262"/>
      <c r="PYF80" s="262"/>
      <c r="PYG80" s="262"/>
      <c r="PYH80" s="262"/>
      <c r="PYI80" s="262"/>
      <c r="PYJ80" s="1740"/>
      <c r="PYK80" s="1740"/>
      <c r="PYL80" s="1740"/>
      <c r="PYM80" s="349"/>
      <c r="PYN80" s="262"/>
      <c r="PYO80" s="262"/>
      <c r="PYP80" s="262"/>
      <c r="PYQ80" s="350"/>
      <c r="PYR80" s="262"/>
      <c r="PYS80" s="262"/>
      <c r="PYT80" s="262"/>
      <c r="PYU80" s="262"/>
      <c r="PYV80" s="262"/>
      <c r="PYW80" s="262"/>
      <c r="PYX80" s="262"/>
      <c r="PYY80" s="262"/>
      <c r="PYZ80" s="262"/>
      <c r="PZA80" s="1740"/>
      <c r="PZB80" s="1740"/>
      <c r="PZC80" s="1740"/>
      <c r="PZD80" s="349"/>
      <c r="PZE80" s="262"/>
      <c r="PZF80" s="262"/>
      <c r="PZG80" s="262"/>
      <c r="PZH80" s="350"/>
      <c r="PZI80" s="262"/>
      <c r="PZJ80" s="262"/>
      <c r="PZK80" s="262"/>
      <c r="PZL80" s="262"/>
      <c r="PZM80" s="262"/>
      <c r="PZN80" s="262"/>
      <c r="PZO80" s="262"/>
      <c r="PZP80" s="262"/>
      <c r="PZQ80" s="262"/>
      <c r="PZR80" s="1740"/>
      <c r="PZS80" s="1740"/>
      <c r="PZT80" s="1740"/>
      <c r="PZU80" s="349"/>
      <c r="PZV80" s="262"/>
      <c r="PZW80" s="262"/>
      <c r="PZX80" s="262"/>
      <c r="PZY80" s="350"/>
      <c r="PZZ80" s="262"/>
      <c r="QAA80" s="262"/>
      <c r="QAB80" s="262"/>
      <c r="QAC80" s="262"/>
      <c r="QAD80" s="262"/>
      <c r="QAE80" s="262"/>
      <c r="QAF80" s="262"/>
      <c r="QAG80" s="262"/>
      <c r="QAH80" s="262"/>
      <c r="QAI80" s="1740"/>
      <c r="QAJ80" s="1740"/>
      <c r="QAK80" s="1740"/>
      <c r="QAL80" s="349"/>
      <c r="QAM80" s="262"/>
      <c r="QAN80" s="262"/>
      <c r="QAO80" s="262"/>
      <c r="QAP80" s="350"/>
      <c r="QAQ80" s="262"/>
      <c r="QAR80" s="262"/>
      <c r="QAS80" s="262"/>
      <c r="QAT80" s="262"/>
      <c r="QAU80" s="262"/>
      <c r="QAV80" s="262"/>
      <c r="QAW80" s="262"/>
      <c r="QAX80" s="262"/>
      <c r="QAY80" s="262"/>
      <c r="QAZ80" s="1740"/>
      <c r="QBA80" s="1740"/>
      <c r="QBB80" s="1740"/>
      <c r="QBC80" s="349"/>
      <c r="QBD80" s="262"/>
      <c r="QBE80" s="262"/>
      <c r="QBF80" s="262"/>
      <c r="QBG80" s="350"/>
      <c r="QBH80" s="262"/>
      <c r="QBI80" s="262"/>
      <c r="QBJ80" s="262"/>
      <c r="QBK80" s="262"/>
      <c r="QBL80" s="262"/>
      <c r="QBM80" s="262"/>
      <c r="QBN80" s="262"/>
      <c r="QBO80" s="262"/>
      <c r="QBP80" s="262"/>
      <c r="QBQ80" s="1740"/>
      <c r="QBR80" s="1740"/>
      <c r="QBS80" s="1740"/>
      <c r="QBT80" s="349"/>
      <c r="QBU80" s="262"/>
      <c r="QBV80" s="262"/>
      <c r="QBW80" s="262"/>
      <c r="QBX80" s="350"/>
      <c r="QBY80" s="262"/>
      <c r="QBZ80" s="262"/>
      <c r="QCA80" s="262"/>
      <c r="QCB80" s="262"/>
      <c r="QCC80" s="262"/>
      <c r="QCD80" s="262"/>
      <c r="QCE80" s="262"/>
      <c r="QCF80" s="262"/>
      <c r="QCG80" s="262"/>
      <c r="QCH80" s="1740"/>
      <c r="QCI80" s="1740"/>
      <c r="QCJ80" s="1740"/>
      <c r="QCK80" s="349"/>
      <c r="QCL80" s="262"/>
      <c r="QCM80" s="262"/>
      <c r="QCN80" s="262"/>
      <c r="QCO80" s="350"/>
      <c r="QCP80" s="262"/>
      <c r="QCQ80" s="262"/>
      <c r="QCR80" s="262"/>
      <c r="QCS80" s="262"/>
      <c r="QCT80" s="262"/>
      <c r="QCU80" s="262"/>
      <c r="QCV80" s="262"/>
      <c r="QCW80" s="262"/>
      <c r="QCX80" s="262"/>
      <c r="QCY80" s="1740"/>
      <c r="QCZ80" s="1740"/>
      <c r="QDA80" s="1740"/>
      <c r="QDB80" s="349"/>
      <c r="QDC80" s="262"/>
      <c r="QDD80" s="262"/>
      <c r="QDE80" s="262"/>
      <c r="QDF80" s="350"/>
      <c r="QDG80" s="262"/>
      <c r="QDH80" s="262"/>
      <c r="QDI80" s="262"/>
      <c r="QDJ80" s="262"/>
      <c r="QDK80" s="262"/>
      <c r="QDL80" s="262"/>
      <c r="QDM80" s="262"/>
      <c r="QDN80" s="262"/>
      <c r="QDO80" s="262"/>
      <c r="QDP80" s="1740"/>
      <c r="QDQ80" s="1740"/>
      <c r="QDR80" s="1740"/>
      <c r="QDS80" s="349"/>
      <c r="QDT80" s="262"/>
      <c r="QDU80" s="262"/>
      <c r="QDV80" s="262"/>
      <c r="QDW80" s="350"/>
      <c r="QDX80" s="262"/>
      <c r="QDY80" s="262"/>
      <c r="QDZ80" s="262"/>
      <c r="QEA80" s="262"/>
      <c r="QEB80" s="262"/>
      <c r="QEC80" s="262"/>
      <c r="QED80" s="262"/>
      <c r="QEE80" s="262"/>
      <c r="QEF80" s="262"/>
      <c r="QEG80" s="1740"/>
      <c r="QEH80" s="1740"/>
      <c r="QEI80" s="1740"/>
      <c r="QEJ80" s="349"/>
      <c r="QEK80" s="262"/>
      <c r="QEL80" s="262"/>
      <c r="QEM80" s="262"/>
      <c r="QEN80" s="350"/>
      <c r="QEO80" s="262"/>
      <c r="QEP80" s="262"/>
      <c r="QEQ80" s="262"/>
      <c r="QER80" s="262"/>
      <c r="QES80" s="262"/>
      <c r="QET80" s="262"/>
      <c r="QEU80" s="262"/>
      <c r="QEV80" s="262"/>
      <c r="QEW80" s="262"/>
      <c r="QEX80" s="1740"/>
      <c r="QEY80" s="1740"/>
      <c r="QEZ80" s="1740"/>
      <c r="QFA80" s="349"/>
      <c r="QFB80" s="262"/>
      <c r="QFC80" s="262"/>
      <c r="QFD80" s="262"/>
      <c r="QFE80" s="350"/>
      <c r="QFF80" s="262"/>
      <c r="QFG80" s="262"/>
      <c r="QFH80" s="262"/>
      <c r="QFI80" s="262"/>
      <c r="QFJ80" s="262"/>
      <c r="QFK80" s="262"/>
      <c r="QFL80" s="262"/>
      <c r="QFM80" s="262"/>
      <c r="QFN80" s="262"/>
      <c r="QFO80" s="1740"/>
      <c r="QFP80" s="1740"/>
      <c r="QFQ80" s="1740"/>
      <c r="QFR80" s="349"/>
      <c r="QFS80" s="262"/>
      <c r="QFT80" s="262"/>
      <c r="QFU80" s="262"/>
      <c r="QFV80" s="350"/>
      <c r="QFW80" s="262"/>
      <c r="QFX80" s="262"/>
      <c r="QFY80" s="262"/>
      <c r="QFZ80" s="262"/>
      <c r="QGA80" s="262"/>
      <c r="QGB80" s="262"/>
      <c r="QGC80" s="262"/>
      <c r="QGD80" s="262"/>
      <c r="QGE80" s="262"/>
      <c r="QGF80" s="1740"/>
      <c r="QGG80" s="1740"/>
      <c r="QGH80" s="1740"/>
      <c r="QGI80" s="349"/>
      <c r="QGJ80" s="262"/>
      <c r="QGK80" s="262"/>
      <c r="QGL80" s="262"/>
      <c r="QGM80" s="350"/>
      <c r="QGN80" s="262"/>
      <c r="QGO80" s="262"/>
      <c r="QGP80" s="262"/>
      <c r="QGQ80" s="262"/>
      <c r="QGR80" s="262"/>
      <c r="QGS80" s="262"/>
      <c r="QGT80" s="262"/>
      <c r="QGU80" s="262"/>
      <c r="QGV80" s="262"/>
      <c r="QGW80" s="1740"/>
      <c r="QGX80" s="1740"/>
      <c r="QGY80" s="1740"/>
      <c r="QGZ80" s="349"/>
      <c r="QHA80" s="262"/>
      <c r="QHB80" s="262"/>
      <c r="QHC80" s="262"/>
      <c r="QHD80" s="350"/>
      <c r="QHE80" s="262"/>
      <c r="QHF80" s="262"/>
      <c r="QHG80" s="262"/>
      <c r="QHH80" s="262"/>
      <c r="QHI80" s="262"/>
      <c r="QHJ80" s="262"/>
      <c r="QHK80" s="262"/>
      <c r="QHL80" s="262"/>
      <c r="QHM80" s="262"/>
      <c r="QHN80" s="1740"/>
      <c r="QHO80" s="1740"/>
      <c r="QHP80" s="1740"/>
      <c r="QHQ80" s="349"/>
      <c r="QHR80" s="262"/>
      <c r="QHS80" s="262"/>
      <c r="QHT80" s="262"/>
      <c r="QHU80" s="350"/>
      <c r="QHV80" s="262"/>
      <c r="QHW80" s="262"/>
      <c r="QHX80" s="262"/>
      <c r="QHY80" s="262"/>
      <c r="QHZ80" s="262"/>
      <c r="QIA80" s="262"/>
      <c r="QIB80" s="262"/>
      <c r="QIC80" s="262"/>
      <c r="QID80" s="262"/>
      <c r="QIE80" s="1740"/>
      <c r="QIF80" s="1740"/>
      <c r="QIG80" s="1740"/>
      <c r="QIH80" s="349"/>
      <c r="QII80" s="262"/>
      <c r="QIJ80" s="262"/>
      <c r="QIK80" s="262"/>
      <c r="QIL80" s="350"/>
      <c r="QIM80" s="262"/>
      <c r="QIN80" s="262"/>
      <c r="QIO80" s="262"/>
      <c r="QIP80" s="262"/>
      <c r="QIQ80" s="262"/>
      <c r="QIR80" s="262"/>
      <c r="QIS80" s="262"/>
      <c r="QIT80" s="262"/>
      <c r="QIU80" s="262"/>
      <c r="QIV80" s="1740"/>
      <c r="QIW80" s="1740"/>
      <c r="QIX80" s="1740"/>
      <c r="QIY80" s="349"/>
      <c r="QIZ80" s="262"/>
      <c r="QJA80" s="262"/>
      <c r="QJB80" s="262"/>
      <c r="QJC80" s="350"/>
      <c r="QJD80" s="262"/>
      <c r="QJE80" s="262"/>
      <c r="QJF80" s="262"/>
      <c r="QJG80" s="262"/>
      <c r="QJH80" s="262"/>
      <c r="QJI80" s="262"/>
      <c r="QJJ80" s="262"/>
      <c r="QJK80" s="262"/>
      <c r="QJL80" s="262"/>
      <c r="QJM80" s="1740"/>
      <c r="QJN80" s="1740"/>
      <c r="QJO80" s="1740"/>
      <c r="QJP80" s="349"/>
      <c r="QJQ80" s="262"/>
      <c r="QJR80" s="262"/>
      <c r="QJS80" s="262"/>
      <c r="QJT80" s="350"/>
      <c r="QJU80" s="262"/>
      <c r="QJV80" s="262"/>
      <c r="QJW80" s="262"/>
      <c r="QJX80" s="262"/>
      <c r="QJY80" s="262"/>
      <c r="QJZ80" s="262"/>
      <c r="QKA80" s="262"/>
      <c r="QKB80" s="262"/>
      <c r="QKC80" s="262"/>
      <c r="QKD80" s="1740"/>
      <c r="QKE80" s="1740"/>
      <c r="QKF80" s="1740"/>
      <c r="QKG80" s="349"/>
      <c r="QKH80" s="262"/>
      <c r="QKI80" s="262"/>
      <c r="QKJ80" s="262"/>
      <c r="QKK80" s="350"/>
      <c r="QKL80" s="262"/>
      <c r="QKM80" s="262"/>
      <c r="QKN80" s="262"/>
      <c r="QKO80" s="262"/>
      <c r="QKP80" s="262"/>
      <c r="QKQ80" s="262"/>
      <c r="QKR80" s="262"/>
      <c r="QKS80" s="262"/>
      <c r="QKT80" s="262"/>
      <c r="QKU80" s="1740"/>
      <c r="QKV80" s="1740"/>
      <c r="QKW80" s="1740"/>
      <c r="QKX80" s="349"/>
      <c r="QKY80" s="262"/>
      <c r="QKZ80" s="262"/>
      <c r="QLA80" s="262"/>
      <c r="QLB80" s="350"/>
      <c r="QLC80" s="262"/>
      <c r="QLD80" s="262"/>
      <c r="QLE80" s="262"/>
      <c r="QLF80" s="262"/>
      <c r="QLG80" s="262"/>
      <c r="QLH80" s="262"/>
      <c r="QLI80" s="262"/>
      <c r="QLJ80" s="262"/>
      <c r="QLK80" s="262"/>
      <c r="QLL80" s="1740"/>
      <c r="QLM80" s="1740"/>
      <c r="QLN80" s="1740"/>
      <c r="QLO80" s="349"/>
      <c r="QLP80" s="262"/>
      <c r="QLQ80" s="262"/>
      <c r="QLR80" s="262"/>
      <c r="QLS80" s="350"/>
      <c r="QLT80" s="262"/>
      <c r="QLU80" s="262"/>
      <c r="QLV80" s="262"/>
      <c r="QLW80" s="262"/>
      <c r="QLX80" s="262"/>
      <c r="QLY80" s="262"/>
      <c r="QLZ80" s="262"/>
      <c r="QMA80" s="262"/>
      <c r="QMB80" s="262"/>
      <c r="QMC80" s="1740"/>
      <c r="QMD80" s="1740"/>
      <c r="QME80" s="1740"/>
      <c r="QMF80" s="349"/>
      <c r="QMG80" s="262"/>
      <c r="QMH80" s="262"/>
      <c r="QMI80" s="262"/>
      <c r="QMJ80" s="350"/>
      <c r="QMK80" s="262"/>
      <c r="QML80" s="262"/>
      <c r="QMM80" s="262"/>
      <c r="QMN80" s="262"/>
      <c r="QMO80" s="262"/>
      <c r="QMP80" s="262"/>
      <c r="QMQ80" s="262"/>
      <c r="QMR80" s="262"/>
      <c r="QMS80" s="262"/>
      <c r="QMT80" s="1740"/>
      <c r="QMU80" s="1740"/>
      <c r="QMV80" s="1740"/>
      <c r="QMW80" s="349"/>
      <c r="QMX80" s="262"/>
      <c r="QMY80" s="262"/>
      <c r="QMZ80" s="262"/>
      <c r="QNA80" s="350"/>
      <c r="QNB80" s="262"/>
      <c r="QNC80" s="262"/>
      <c r="QND80" s="262"/>
      <c r="QNE80" s="262"/>
      <c r="QNF80" s="262"/>
      <c r="QNG80" s="262"/>
      <c r="QNH80" s="262"/>
      <c r="QNI80" s="262"/>
      <c r="QNJ80" s="262"/>
      <c r="QNK80" s="1740"/>
      <c r="QNL80" s="1740"/>
      <c r="QNM80" s="1740"/>
      <c r="QNN80" s="349"/>
      <c r="QNO80" s="262"/>
      <c r="QNP80" s="262"/>
      <c r="QNQ80" s="262"/>
      <c r="QNR80" s="350"/>
      <c r="QNS80" s="262"/>
      <c r="QNT80" s="262"/>
      <c r="QNU80" s="262"/>
      <c r="QNV80" s="262"/>
      <c r="QNW80" s="262"/>
      <c r="QNX80" s="262"/>
      <c r="QNY80" s="262"/>
      <c r="QNZ80" s="262"/>
      <c r="QOA80" s="262"/>
      <c r="QOB80" s="1740"/>
      <c r="QOC80" s="1740"/>
      <c r="QOD80" s="1740"/>
      <c r="QOE80" s="349"/>
      <c r="QOF80" s="262"/>
      <c r="QOG80" s="262"/>
      <c r="QOH80" s="262"/>
      <c r="QOI80" s="350"/>
      <c r="QOJ80" s="262"/>
      <c r="QOK80" s="262"/>
      <c r="QOL80" s="262"/>
      <c r="QOM80" s="262"/>
      <c r="QON80" s="262"/>
      <c r="QOO80" s="262"/>
      <c r="QOP80" s="262"/>
      <c r="QOQ80" s="262"/>
      <c r="QOR80" s="262"/>
      <c r="QOS80" s="1740"/>
      <c r="QOT80" s="1740"/>
      <c r="QOU80" s="1740"/>
      <c r="QOV80" s="349"/>
      <c r="QOW80" s="262"/>
      <c r="QOX80" s="262"/>
      <c r="QOY80" s="262"/>
      <c r="QOZ80" s="350"/>
      <c r="QPA80" s="262"/>
      <c r="QPB80" s="262"/>
      <c r="QPC80" s="262"/>
      <c r="QPD80" s="262"/>
      <c r="QPE80" s="262"/>
      <c r="QPF80" s="262"/>
      <c r="QPG80" s="262"/>
      <c r="QPH80" s="262"/>
      <c r="QPI80" s="262"/>
      <c r="QPJ80" s="1740"/>
      <c r="QPK80" s="1740"/>
      <c r="QPL80" s="1740"/>
      <c r="QPM80" s="349"/>
      <c r="QPN80" s="262"/>
      <c r="QPO80" s="262"/>
      <c r="QPP80" s="262"/>
      <c r="QPQ80" s="350"/>
      <c r="QPR80" s="262"/>
      <c r="QPS80" s="262"/>
      <c r="QPT80" s="262"/>
      <c r="QPU80" s="262"/>
      <c r="QPV80" s="262"/>
      <c r="QPW80" s="262"/>
      <c r="QPX80" s="262"/>
      <c r="QPY80" s="262"/>
      <c r="QPZ80" s="262"/>
      <c r="QQA80" s="1740"/>
      <c r="QQB80" s="1740"/>
      <c r="QQC80" s="1740"/>
      <c r="QQD80" s="349"/>
      <c r="QQE80" s="262"/>
      <c r="QQF80" s="262"/>
      <c r="QQG80" s="262"/>
      <c r="QQH80" s="350"/>
      <c r="QQI80" s="262"/>
      <c r="QQJ80" s="262"/>
      <c r="QQK80" s="262"/>
      <c r="QQL80" s="262"/>
      <c r="QQM80" s="262"/>
      <c r="QQN80" s="262"/>
      <c r="QQO80" s="262"/>
      <c r="QQP80" s="262"/>
      <c r="QQQ80" s="262"/>
      <c r="QQR80" s="1740"/>
      <c r="QQS80" s="1740"/>
      <c r="QQT80" s="1740"/>
      <c r="QQU80" s="349"/>
      <c r="QQV80" s="262"/>
      <c r="QQW80" s="262"/>
      <c r="QQX80" s="262"/>
      <c r="QQY80" s="350"/>
      <c r="QQZ80" s="262"/>
      <c r="QRA80" s="262"/>
      <c r="QRB80" s="262"/>
      <c r="QRC80" s="262"/>
      <c r="QRD80" s="262"/>
      <c r="QRE80" s="262"/>
      <c r="QRF80" s="262"/>
      <c r="QRG80" s="262"/>
      <c r="QRH80" s="262"/>
      <c r="QRI80" s="1740"/>
      <c r="QRJ80" s="1740"/>
      <c r="QRK80" s="1740"/>
      <c r="QRL80" s="349"/>
      <c r="QRM80" s="262"/>
      <c r="QRN80" s="262"/>
      <c r="QRO80" s="262"/>
      <c r="QRP80" s="350"/>
      <c r="QRQ80" s="262"/>
      <c r="QRR80" s="262"/>
      <c r="QRS80" s="262"/>
      <c r="QRT80" s="262"/>
      <c r="QRU80" s="262"/>
      <c r="QRV80" s="262"/>
      <c r="QRW80" s="262"/>
      <c r="QRX80" s="262"/>
      <c r="QRY80" s="262"/>
      <c r="QRZ80" s="1740"/>
      <c r="QSA80" s="1740"/>
      <c r="QSB80" s="1740"/>
      <c r="QSC80" s="349"/>
      <c r="QSD80" s="262"/>
      <c r="QSE80" s="262"/>
      <c r="QSF80" s="262"/>
      <c r="QSG80" s="350"/>
      <c r="QSH80" s="262"/>
      <c r="QSI80" s="262"/>
      <c r="QSJ80" s="262"/>
      <c r="QSK80" s="262"/>
      <c r="QSL80" s="262"/>
      <c r="QSM80" s="262"/>
      <c r="QSN80" s="262"/>
      <c r="QSO80" s="262"/>
      <c r="QSP80" s="262"/>
      <c r="QSQ80" s="1740"/>
      <c r="QSR80" s="1740"/>
      <c r="QSS80" s="1740"/>
      <c r="QST80" s="349"/>
      <c r="QSU80" s="262"/>
      <c r="QSV80" s="262"/>
      <c r="QSW80" s="262"/>
      <c r="QSX80" s="350"/>
      <c r="QSY80" s="262"/>
      <c r="QSZ80" s="262"/>
      <c r="QTA80" s="262"/>
      <c r="QTB80" s="262"/>
      <c r="QTC80" s="262"/>
      <c r="QTD80" s="262"/>
      <c r="QTE80" s="262"/>
      <c r="QTF80" s="262"/>
      <c r="QTG80" s="262"/>
      <c r="QTH80" s="1740"/>
      <c r="QTI80" s="1740"/>
      <c r="QTJ80" s="1740"/>
      <c r="QTK80" s="349"/>
      <c r="QTL80" s="262"/>
      <c r="QTM80" s="262"/>
      <c r="QTN80" s="262"/>
      <c r="QTO80" s="350"/>
      <c r="QTP80" s="262"/>
      <c r="QTQ80" s="262"/>
      <c r="QTR80" s="262"/>
      <c r="QTS80" s="262"/>
      <c r="QTT80" s="262"/>
      <c r="QTU80" s="262"/>
      <c r="QTV80" s="262"/>
      <c r="QTW80" s="262"/>
      <c r="QTX80" s="262"/>
      <c r="QTY80" s="1740"/>
      <c r="QTZ80" s="1740"/>
      <c r="QUA80" s="1740"/>
      <c r="QUB80" s="349"/>
      <c r="QUC80" s="262"/>
      <c r="QUD80" s="262"/>
      <c r="QUE80" s="262"/>
      <c r="QUF80" s="350"/>
      <c r="QUG80" s="262"/>
      <c r="QUH80" s="262"/>
      <c r="QUI80" s="262"/>
      <c r="QUJ80" s="262"/>
      <c r="QUK80" s="262"/>
      <c r="QUL80" s="262"/>
      <c r="QUM80" s="262"/>
      <c r="QUN80" s="262"/>
      <c r="QUO80" s="262"/>
      <c r="QUP80" s="1740"/>
      <c r="QUQ80" s="1740"/>
      <c r="QUR80" s="1740"/>
      <c r="QUS80" s="349"/>
      <c r="QUT80" s="262"/>
      <c r="QUU80" s="262"/>
      <c r="QUV80" s="262"/>
      <c r="QUW80" s="350"/>
      <c r="QUX80" s="262"/>
      <c r="QUY80" s="262"/>
      <c r="QUZ80" s="262"/>
      <c r="QVA80" s="262"/>
      <c r="QVB80" s="262"/>
      <c r="QVC80" s="262"/>
      <c r="QVD80" s="262"/>
      <c r="QVE80" s="262"/>
      <c r="QVF80" s="262"/>
      <c r="QVG80" s="1740"/>
      <c r="QVH80" s="1740"/>
      <c r="QVI80" s="1740"/>
      <c r="QVJ80" s="349"/>
      <c r="QVK80" s="262"/>
      <c r="QVL80" s="262"/>
      <c r="QVM80" s="262"/>
      <c r="QVN80" s="350"/>
      <c r="QVO80" s="262"/>
      <c r="QVP80" s="262"/>
      <c r="QVQ80" s="262"/>
      <c r="QVR80" s="262"/>
      <c r="QVS80" s="262"/>
      <c r="QVT80" s="262"/>
      <c r="QVU80" s="262"/>
      <c r="QVV80" s="262"/>
      <c r="QVW80" s="262"/>
      <c r="QVX80" s="1740"/>
      <c r="QVY80" s="1740"/>
      <c r="QVZ80" s="1740"/>
      <c r="QWA80" s="349"/>
      <c r="QWB80" s="262"/>
      <c r="QWC80" s="262"/>
      <c r="QWD80" s="262"/>
      <c r="QWE80" s="350"/>
      <c r="QWF80" s="262"/>
      <c r="QWG80" s="262"/>
      <c r="QWH80" s="262"/>
      <c r="QWI80" s="262"/>
      <c r="QWJ80" s="262"/>
      <c r="QWK80" s="262"/>
      <c r="QWL80" s="262"/>
      <c r="QWM80" s="262"/>
      <c r="QWN80" s="262"/>
      <c r="QWO80" s="1740"/>
      <c r="QWP80" s="1740"/>
      <c r="QWQ80" s="1740"/>
      <c r="QWR80" s="349"/>
      <c r="QWS80" s="262"/>
      <c r="QWT80" s="262"/>
      <c r="QWU80" s="262"/>
      <c r="QWV80" s="350"/>
      <c r="QWW80" s="262"/>
      <c r="QWX80" s="262"/>
      <c r="QWY80" s="262"/>
      <c r="QWZ80" s="262"/>
      <c r="QXA80" s="262"/>
      <c r="QXB80" s="262"/>
      <c r="QXC80" s="262"/>
      <c r="QXD80" s="262"/>
      <c r="QXE80" s="262"/>
      <c r="QXF80" s="1740"/>
      <c r="QXG80" s="1740"/>
      <c r="QXH80" s="1740"/>
      <c r="QXI80" s="349"/>
      <c r="QXJ80" s="262"/>
      <c r="QXK80" s="262"/>
      <c r="QXL80" s="262"/>
      <c r="QXM80" s="350"/>
      <c r="QXN80" s="262"/>
      <c r="QXO80" s="262"/>
      <c r="QXP80" s="262"/>
      <c r="QXQ80" s="262"/>
      <c r="QXR80" s="262"/>
      <c r="QXS80" s="262"/>
      <c r="QXT80" s="262"/>
      <c r="QXU80" s="262"/>
      <c r="QXV80" s="262"/>
      <c r="QXW80" s="1740"/>
      <c r="QXX80" s="1740"/>
      <c r="QXY80" s="1740"/>
      <c r="QXZ80" s="349"/>
      <c r="QYA80" s="262"/>
      <c r="QYB80" s="262"/>
      <c r="QYC80" s="262"/>
      <c r="QYD80" s="350"/>
      <c r="QYE80" s="262"/>
      <c r="QYF80" s="262"/>
      <c r="QYG80" s="262"/>
      <c r="QYH80" s="262"/>
      <c r="QYI80" s="262"/>
      <c r="QYJ80" s="262"/>
      <c r="QYK80" s="262"/>
      <c r="QYL80" s="262"/>
      <c r="QYM80" s="262"/>
      <c r="QYN80" s="1740"/>
      <c r="QYO80" s="1740"/>
      <c r="QYP80" s="1740"/>
      <c r="QYQ80" s="349"/>
      <c r="QYR80" s="262"/>
      <c r="QYS80" s="262"/>
      <c r="QYT80" s="262"/>
      <c r="QYU80" s="350"/>
      <c r="QYV80" s="262"/>
      <c r="QYW80" s="262"/>
      <c r="QYX80" s="262"/>
      <c r="QYY80" s="262"/>
      <c r="QYZ80" s="262"/>
      <c r="QZA80" s="262"/>
      <c r="QZB80" s="262"/>
      <c r="QZC80" s="262"/>
      <c r="QZD80" s="262"/>
      <c r="QZE80" s="1740"/>
      <c r="QZF80" s="1740"/>
      <c r="QZG80" s="1740"/>
      <c r="QZH80" s="349"/>
      <c r="QZI80" s="262"/>
      <c r="QZJ80" s="262"/>
      <c r="QZK80" s="262"/>
      <c r="QZL80" s="350"/>
      <c r="QZM80" s="262"/>
      <c r="QZN80" s="262"/>
      <c r="QZO80" s="262"/>
      <c r="QZP80" s="262"/>
      <c r="QZQ80" s="262"/>
      <c r="QZR80" s="262"/>
      <c r="QZS80" s="262"/>
      <c r="QZT80" s="262"/>
      <c r="QZU80" s="262"/>
      <c r="QZV80" s="1740"/>
      <c r="QZW80" s="1740"/>
      <c r="QZX80" s="1740"/>
      <c r="QZY80" s="349"/>
      <c r="QZZ80" s="262"/>
      <c r="RAA80" s="262"/>
      <c r="RAB80" s="262"/>
      <c r="RAC80" s="350"/>
      <c r="RAD80" s="262"/>
      <c r="RAE80" s="262"/>
      <c r="RAF80" s="262"/>
      <c r="RAG80" s="262"/>
      <c r="RAH80" s="262"/>
      <c r="RAI80" s="262"/>
      <c r="RAJ80" s="262"/>
      <c r="RAK80" s="262"/>
      <c r="RAL80" s="262"/>
      <c r="RAM80" s="1740"/>
      <c r="RAN80" s="1740"/>
      <c r="RAO80" s="1740"/>
      <c r="RAP80" s="349"/>
      <c r="RAQ80" s="262"/>
      <c r="RAR80" s="262"/>
      <c r="RAS80" s="262"/>
      <c r="RAT80" s="350"/>
      <c r="RAU80" s="262"/>
      <c r="RAV80" s="262"/>
      <c r="RAW80" s="262"/>
      <c r="RAX80" s="262"/>
      <c r="RAY80" s="262"/>
      <c r="RAZ80" s="262"/>
      <c r="RBA80" s="262"/>
      <c r="RBB80" s="262"/>
      <c r="RBC80" s="262"/>
      <c r="RBD80" s="1740"/>
      <c r="RBE80" s="1740"/>
      <c r="RBF80" s="1740"/>
      <c r="RBG80" s="349"/>
      <c r="RBH80" s="262"/>
      <c r="RBI80" s="262"/>
      <c r="RBJ80" s="262"/>
      <c r="RBK80" s="350"/>
      <c r="RBL80" s="262"/>
      <c r="RBM80" s="262"/>
      <c r="RBN80" s="262"/>
      <c r="RBO80" s="262"/>
      <c r="RBP80" s="262"/>
      <c r="RBQ80" s="262"/>
      <c r="RBR80" s="262"/>
      <c r="RBS80" s="262"/>
      <c r="RBT80" s="262"/>
      <c r="RBU80" s="1740"/>
      <c r="RBV80" s="1740"/>
      <c r="RBW80" s="1740"/>
      <c r="RBX80" s="349"/>
      <c r="RBY80" s="262"/>
      <c r="RBZ80" s="262"/>
      <c r="RCA80" s="262"/>
      <c r="RCB80" s="350"/>
      <c r="RCC80" s="262"/>
      <c r="RCD80" s="262"/>
      <c r="RCE80" s="262"/>
      <c r="RCF80" s="262"/>
      <c r="RCG80" s="262"/>
      <c r="RCH80" s="262"/>
      <c r="RCI80" s="262"/>
      <c r="RCJ80" s="262"/>
      <c r="RCK80" s="262"/>
      <c r="RCL80" s="1740"/>
      <c r="RCM80" s="1740"/>
      <c r="RCN80" s="1740"/>
      <c r="RCO80" s="349"/>
      <c r="RCP80" s="262"/>
      <c r="RCQ80" s="262"/>
      <c r="RCR80" s="262"/>
      <c r="RCS80" s="350"/>
      <c r="RCT80" s="262"/>
      <c r="RCU80" s="262"/>
      <c r="RCV80" s="262"/>
      <c r="RCW80" s="262"/>
      <c r="RCX80" s="262"/>
      <c r="RCY80" s="262"/>
      <c r="RCZ80" s="262"/>
      <c r="RDA80" s="262"/>
      <c r="RDB80" s="262"/>
      <c r="RDC80" s="1740"/>
      <c r="RDD80" s="1740"/>
      <c r="RDE80" s="1740"/>
      <c r="RDF80" s="349"/>
      <c r="RDG80" s="262"/>
      <c r="RDH80" s="262"/>
      <c r="RDI80" s="262"/>
      <c r="RDJ80" s="350"/>
      <c r="RDK80" s="262"/>
      <c r="RDL80" s="262"/>
      <c r="RDM80" s="262"/>
      <c r="RDN80" s="262"/>
      <c r="RDO80" s="262"/>
      <c r="RDP80" s="262"/>
      <c r="RDQ80" s="262"/>
      <c r="RDR80" s="262"/>
      <c r="RDS80" s="262"/>
      <c r="RDT80" s="1740"/>
      <c r="RDU80" s="1740"/>
      <c r="RDV80" s="1740"/>
      <c r="RDW80" s="349"/>
      <c r="RDX80" s="262"/>
      <c r="RDY80" s="262"/>
      <c r="RDZ80" s="262"/>
      <c r="REA80" s="350"/>
      <c r="REB80" s="262"/>
      <c r="REC80" s="262"/>
      <c r="RED80" s="262"/>
      <c r="REE80" s="262"/>
      <c r="REF80" s="262"/>
      <c r="REG80" s="262"/>
      <c r="REH80" s="262"/>
      <c r="REI80" s="262"/>
      <c r="REJ80" s="262"/>
      <c r="REK80" s="1740"/>
      <c r="REL80" s="1740"/>
      <c r="REM80" s="1740"/>
      <c r="REN80" s="349"/>
      <c r="REO80" s="262"/>
      <c r="REP80" s="262"/>
      <c r="REQ80" s="262"/>
      <c r="RER80" s="350"/>
      <c r="RES80" s="262"/>
      <c r="RET80" s="262"/>
      <c r="REU80" s="262"/>
      <c r="REV80" s="262"/>
      <c r="REW80" s="262"/>
      <c r="REX80" s="262"/>
      <c r="REY80" s="262"/>
      <c r="REZ80" s="262"/>
      <c r="RFA80" s="262"/>
      <c r="RFB80" s="1740"/>
      <c r="RFC80" s="1740"/>
      <c r="RFD80" s="1740"/>
      <c r="RFE80" s="349"/>
      <c r="RFF80" s="262"/>
      <c r="RFG80" s="262"/>
      <c r="RFH80" s="262"/>
      <c r="RFI80" s="350"/>
      <c r="RFJ80" s="262"/>
      <c r="RFK80" s="262"/>
      <c r="RFL80" s="262"/>
      <c r="RFM80" s="262"/>
      <c r="RFN80" s="262"/>
      <c r="RFO80" s="262"/>
      <c r="RFP80" s="262"/>
      <c r="RFQ80" s="262"/>
      <c r="RFR80" s="262"/>
      <c r="RFS80" s="1740"/>
      <c r="RFT80" s="1740"/>
      <c r="RFU80" s="1740"/>
      <c r="RFV80" s="349"/>
      <c r="RFW80" s="262"/>
      <c r="RFX80" s="262"/>
      <c r="RFY80" s="262"/>
      <c r="RFZ80" s="350"/>
      <c r="RGA80" s="262"/>
      <c r="RGB80" s="262"/>
      <c r="RGC80" s="262"/>
      <c r="RGD80" s="262"/>
      <c r="RGE80" s="262"/>
      <c r="RGF80" s="262"/>
      <c r="RGG80" s="262"/>
      <c r="RGH80" s="262"/>
      <c r="RGI80" s="262"/>
      <c r="RGJ80" s="1740"/>
      <c r="RGK80" s="1740"/>
      <c r="RGL80" s="1740"/>
      <c r="RGM80" s="349"/>
      <c r="RGN80" s="262"/>
      <c r="RGO80" s="262"/>
      <c r="RGP80" s="262"/>
      <c r="RGQ80" s="350"/>
      <c r="RGR80" s="262"/>
      <c r="RGS80" s="262"/>
      <c r="RGT80" s="262"/>
      <c r="RGU80" s="262"/>
      <c r="RGV80" s="262"/>
      <c r="RGW80" s="262"/>
      <c r="RGX80" s="262"/>
      <c r="RGY80" s="262"/>
      <c r="RGZ80" s="262"/>
      <c r="RHA80" s="1740"/>
      <c r="RHB80" s="1740"/>
      <c r="RHC80" s="1740"/>
      <c r="RHD80" s="349"/>
      <c r="RHE80" s="262"/>
      <c r="RHF80" s="262"/>
      <c r="RHG80" s="262"/>
      <c r="RHH80" s="350"/>
      <c r="RHI80" s="262"/>
      <c r="RHJ80" s="262"/>
      <c r="RHK80" s="262"/>
      <c r="RHL80" s="262"/>
      <c r="RHM80" s="262"/>
      <c r="RHN80" s="262"/>
      <c r="RHO80" s="262"/>
      <c r="RHP80" s="262"/>
      <c r="RHQ80" s="262"/>
      <c r="RHR80" s="1740"/>
      <c r="RHS80" s="1740"/>
      <c r="RHT80" s="1740"/>
      <c r="RHU80" s="349"/>
      <c r="RHV80" s="262"/>
      <c r="RHW80" s="262"/>
      <c r="RHX80" s="262"/>
      <c r="RHY80" s="350"/>
      <c r="RHZ80" s="262"/>
      <c r="RIA80" s="262"/>
      <c r="RIB80" s="262"/>
      <c r="RIC80" s="262"/>
      <c r="RID80" s="262"/>
      <c r="RIE80" s="262"/>
      <c r="RIF80" s="262"/>
      <c r="RIG80" s="262"/>
      <c r="RIH80" s="262"/>
      <c r="RII80" s="1740"/>
      <c r="RIJ80" s="1740"/>
      <c r="RIK80" s="1740"/>
      <c r="RIL80" s="349"/>
      <c r="RIM80" s="262"/>
      <c r="RIN80" s="262"/>
      <c r="RIO80" s="262"/>
      <c r="RIP80" s="350"/>
      <c r="RIQ80" s="262"/>
      <c r="RIR80" s="262"/>
      <c r="RIS80" s="262"/>
      <c r="RIT80" s="262"/>
      <c r="RIU80" s="262"/>
      <c r="RIV80" s="262"/>
      <c r="RIW80" s="262"/>
      <c r="RIX80" s="262"/>
      <c r="RIY80" s="262"/>
      <c r="RIZ80" s="1740"/>
      <c r="RJA80" s="1740"/>
      <c r="RJB80" s="1740"/>
      <c r="RJC80" s="349"/>
      <c r="RJD80" s="262"/>
      <c r="RJE80" s="262"/>
      <c r="RJF80" s="262"/>
      <c r="RJG80" s="350"/>
      <c r="RJH80" s="262"/>
      <c r="RJI80" s="262"/>
      <c r="RJJ80" s="262"/>
      <c r="RJK80" s="262"/>
      <c r="RJL80" s="262"/>
      <c r="RJM80" s="262"/>
      <c r="RJN80" s="262"/>
      <c r="RJO80" s="262"/>
      <c r="RJP80" s="262"/>
      <c r="RJQ80" s="1740"/>
      <c r="RJR80" s="1740"/>
      <c r="RJS80" s="1740"/>
      <c r="RJT80" s="349"/>
      <c r="RJU80" s="262"/>
      <c r="RJV80" s="262"/>
      <c r="RJW80" s="262"/>
      <c r="RJX80" s="350"/>
      <c r="RJY80" s="262"/>
      <c r="RJZ80" s="262"/>
      <c r="RKA80" s="262"/>
      <c r="RKB80" s="262"/>
      <c r="RKC80" s="262"/>
      <c r="RKD80" s="262"/>
      <c r="RKE80" s="262"/>
      <c r="RKF80" s="262"/>
      <c r="RKG80" s="262"/>
      <c r="RKH80" s="1740"/>
      <c r="RKI80" s="1740"/>
      <c r="RKJ80" s="1740"/>
      <c r="RKK80" s="349"/>
      <c r="RKL80" s="262"/>
      <c r="RKM80" s="262"/>
      <c r="RKN80" s="262"/>
      <c r="RKO80" s="350"/>
      <c r="RKP80" s="262"/>
      <c r="RKQ80" s="262"/>
      <c r="RKR80" s="262"/>
      <c r="RKS80" s="262"/>
      <c r="RKT80" s="262"/>
      <c r="RKU80" s="262"/>
      <c r="RKV80" s="262"/>
      <c r="RKW80" s="262"/>
      <c r="RKX80" s="262"/>
      <c r="RKY80" s="1740"/>
      <c r="RKZ80" s="1740"/>
      <c r="RLA80" s="1740"/>
      <c r="RLB80" s="349"/>
      <c r="RLC80" s="262"/>
      <c r="RLD80" s="262"/>
      <c r="RLE80" s="262"/>
      <c r="RLF80" s="350"/>
      <c r="RLG80" s="262"/>
      <c r="RLH80" s="262"/>
      <c r="RLI80" s="262"/>
      <c r="RLJ80" s="262"/>
      <c r="RLK80" s="262"/>
      <c r="RLL80" s="262"/>
      <c r="RLM80" s="262"/>
      <c r="RLN80" s="262"/>
      <c r="RLO80" s="262"/>
      <c r="RLP80" s="1740"/>
      <c r="RLQ80" s="1740"/>
      <c r="RLR80" s="1740"/>
      <c r="RLS80" s="349"/>
      <c r="RLT80" s="262"/>
      <c r="RLU80" s="262"/>
      <c r="RLV80" s="262"/>
      <c r="RLW80" s="350"/>
      <c r="RLX80" s="262"/>
      <c r="RLY80" s="262"/>
      <c r="RLZ80" s="262"/>
      <c r="RMA80" s="262"/>
      <c r="RMB80" s="262"/>
      <c r="RMC80" s="262"/>
      <c r="RMD80" s="262"/>
      <c r="RME80" s="262"/>
      <c r="RMF80" s="262"/>
      <c r="RMG80" s="1740"/>
      <c r="RMH80" s="1740"/>
      <c r="RMI80" s="1740"/>
      <c r="RMJ80" s="349"/>
      <c r="RMK80" s="262"/>
      <c r="RML80" s="262"/>
      <c r="RMM80" s="262"/>
      <c r="RMN80" s="350"/>
      <c r="RMO80" s="262"/>
      <c r="RMP80" s="262"/>
      <c r="RMQ80" s="262"/>
      <c r="RMR80" s="262"/>
      <c r="RMS80" s="262"/>
      <c r="RMT80" s="262"/>
      <c r="RMU80" s="262"/>
      <c r="RMV80" s="262"/>
      <c r="RMW80" s="262"/>
      <c r="RMX80" s="1740"/>
      <c r="RMY80" s="1740"/>
      <c r="RMZ80" s="1740"/>
      <c r="RNA80" s="349"/>
      <c r="RNB80" s="262"/>
      <c r="RNC80" s="262"/>
      <c r="RND80" s="262"/>
      <c r="RNE80" s="350"/>
      <c r="RNF80" s="262"/>
      <c r="RNG80" s="262"/>
      <c r="RNH80" s="262"/>
      <c r="RNI80" s="262"/>
      <c r="RNJ80" s="262"/>
      <c r="RNK80" s="262"/>
      <c r="RNL80" s="262"/>
      <c r="RNM80" s="262"/>
      <c r="RNN80" s="262"/>
      <c r="RNO80" s="1740"/>
      <c r="RNP80" s="1740"/>
      <c r="RNQ80" s="1740"/>
      <c r="RNR80" s="349"/>
      <c r="RNS80" s="262"/>
      <c r="RNT80" s="262"/>
      <c r="RNU80" s="262"/>
      <c r="RNV80" s="350"/>
      <c r="RNW80" s="262"/>
      <c r="RNX80" s="262"/>
      <c r="RNY80" s="262"/>
      <c r="RNZ80" s="262"/>
      <c r="ROA80" s="262"/>
      <c r="ROB80" s="262"/>
      <c r="ROC80" s="262"/>
      <c r="ROD80" s="262"/>
      <c r="ROE80" s="262"/>
      <c r="ROF80" s="1740"/>
      <c r="ROG80" s="1740"/>
      <c r="ROH80" s="1740"/>
      <c r="ROI80" s="349"/>
      <c r="ROJ80" s="262"/>
      <c r="ROK80" s="262"/>
      <c r="ROL80" s="262"/>
      <c r="ROM80" s="350"/>
      <c r="RON80" s="262"/>
      <c r="ROO80" s="262"/>
      <c r="ROP80" s="262"/>
      <c r="ROQ80" s="262"/>
      <c r="ROR80" s="262"/>
      <c r="ROS80" s="262"/>
      <c r="ROT80" s="262"/>
      <c r="ROU80" s="262"/>
      <c r="ROV80" s="262"/>
      <c r="ROW80" s="1740"/>
      <c r="ROX80" s="1740"/>
      <c r="ROY80" s="1740"/>
      <c r="ROZ80" s="349"/>
      <c r="RPA80" s="262"/>
      <c r="RPB80" s="262"/>
      <c r="RPC80" s="262"/>
      <c r="RPD80" s="350"/>
      <c r="RPE80" s="262"/>
      <c r="RPF80" s="262"/>
      <c r="RPG80" s="262"/>
      <c r="RPH80" s="262"/>
      <c r="RPI80" s="262"/>
      <c r="RPJ80" s="262"/>
      <c r="RPK80" s="262"/>
      <c r="RPL80" s="262"/>
      <c r="RPM80" s="262"/>
      <c r="RPN80" s="1740"/>
      <c r="RPO80" s="1740"/>
      <c r="RPP80" s="1740"/>
      <c r="RPQ80" s="349"/>
      <c r="RPR80" s="262"/>
      <c r="RPS80" s="262"/>
      <c r="RPT80" s="262"/>
      <c r="RPU80" s="350"/>
      <c r="RPV80" s="262"/>
      <c r="RPW80" s="262"/>
      <c r="RPX80" s="262"/>
      <c r="RPY80" s="262"/>
      <c r="RPZ80" s="262"/>
      <c r="RQA80" s="262"/>
      <c r="RQB80" s="262"/>
      <c r="RQC80" s="262"/>
      <c r="RQD80" s="262"/>
      <c r="RQE80" s="1740"/>
      <c r="RQF80" s="1740"/>
      <c r="RQG80" s="1740"/>
      <c r="RQH80" s="349"/>
      <c r="RQI80" s="262"/>
      <c r="RQJ80" s="262"/>
      <c r="RQK80" s="262"/>
      <c r="RQL80" s="350"/>
      <c r="RQM80" s="262"/>
      <c r="RQN80" s="262"/>
      <c r="RQO80" s="262"/>
      <c r="RQP80" s="262"/>
      <c r="RQQ80" s="262"/>
      <c r="RQR80" s="262"/>
      <c r="RQS80" s="262"/>
      <c r="RQT80" s="262"/>
      <c r="RQU80" s="262"/>
      <c r="RQV80" s="1740"/>
      <c r="RQW80" s="1740"/>
      <c r="RQX80" s="1740"/>
      <c r="RQY80" s="349"/>
      <c r="RQZ80" s="262"/>
      <c r="RRA80" s="262"/>
      <c r="RRB80" s="262"/>
      <c r="RRC80" s="350"/>
      <c r="RRD80" s="262"/>
      <c r="RRE80" s="262"/>
      <c r="RRF80" s="262"/>
      <c r="RRG80" s="262"/>
      <c r="RRH80" s="262"/>
      <c r="RRI80" s="262"/>
      <c r="RRJ80" s="262"/>
      <c r="RRK80" s="262"/>
      <c r="RRL80" s="262"/>
      <c r="RRM80" s="1740"/>
      <c r="RRN80" s="1740"/>
      <c r="RRO80" s="1740"/>
      <c r="RRP80" s="349"/>
      <c r="RRQ80" s="262"/>
      <c r="RRR80" s="262"/>
      <c r="RRS80" s="262"/>
      <c r="RRT80" s="350"/>
      <c r="RRU80" s="262"/>
      <c r="RRV80" s="262"/>
      <c r="RRW80" s="262"/>
      <c r="RRX80" s="262"/>
      <c r="RRY80" s="262"/>
      <c r="RRZ80" s="262"/>
      <c r="RSA80" s="262"/>
      <c r="RSB80" s="262"/>
      <c r="RSC80" s="262"/>
      <c r="RSD80" s="1740"/>
      <c r="RSE80" s="1740"/>
      <c r="RSF80" s="1740"/>
      <c r="RSG80" s="349"/>
      <c r="RSH80" s="262"/>
      <c r="RSI80" s="262"/>
      <c r="RSJ80" s="262"/>
      <c r="RSK80" s="350"/>
      <c r="RSL80" s="262"/>
      <c r="RSM80" s="262"/>
      <c r="RSN80" s="262"/>
      <c r="RSO80" s="262"/>
      <c r="RSP80" s="262"/>
      <c r="RSQ80" s="262"/>
      <c r="RSR80" s="262"/>
      <c r="RSS80" s="262"/>
      <c r="RST80" s="262"/>
      <c r="RSU80" s="1740"/>
      <c r="RSV80" s="1740"/>
      <c r="RSW80" s="1740"/>
      <c r="RSX80" s="349"/>
      <c r="RSY80" s="262"/>
      <c r="RSZ80" s="262"/>
      <c r="RTA80" s="262"/>
      <c r="RTB80" s="350"/>
      <c r="RTC80" s="262"/>
      <c r="RTD80" s="262"/>
      <c r="RTE80" s="262"/>
      <c r="RTF80" s="262"/>
      <c r="RTG80" s="262"/>
      <c r="RTH80" s="262"/>
      <c r="RTI80" s="262"/>
      <c r="RTJ80" s="262"/>
      <c r="RTK80" s="262"/>
      <c r="RTL80" s="1740"/>
      <c r="RTM80" s="1740"/>
      <c r="RTN80" s="1740"/>
      <c r="RTO80" s="349"/>
      <c r="RTP80" s="262"/>
      <c r="RTQ80" s="262"/>
      <c r="RTR80" s="262"/>
      <c r="RTS80" s="350"/>
      <c r="RTT80" s="262"/>
      <c r="RTU80" s="262"/>
      <c r="RTV80" s="262"/>
      <c r="RTW80" s="262"/>
      <c r="RTX80" s="262"/>
      <c r="RTY80" s="262"/>
      <c r="RTZ80" s="262"/>
      <c r="RUA80" s="262"/>
      <c r="RUB80" s="262"/>
      <c r="RUC80" s="1740"/>
      <c r="RUD80" s="1740"/>
      <c r="RUE80" s="1740"/>
      <c r="RUF80" s="349"/>
      <c r="RUG80" s="262"/>
      <c r="RUH80" s="262"/>
      <c r="RUI80" s="262"/>
      <c r="RUJ80" s="350"/>
      <c r="RUK80" s="262"/>
      <c r="RUL80" s="262"/>
      <c r="RUM80" s="262"/>
      <c r="RUN80" s="262"/>
      <c r="RUO80" s="262"/>
      <c r="RUP80" s="262"/>
      <c r="RUQ80" s="262"/>
      <c r="RUR80" s="262"/>
      <c r="RUS80" s="262"/>
      <c r="RUT80" s="1740"/>
      <c r="RUU80" s="1740"/>
      <c r="RUV80" s="1740"/>
      <c r="RUW80" s="349"/>
      <c r="RUX80" s="262"/>
      <c r="RUY80" s="262"/>
      <c r="RUZ80" s="262"/>
      <c r="RVA80" s="350"/>
      <c r="RVB80" s="262"/>
      <c r="RVC80" s="262"/>
      <c r="RVD80" s="262"/>
      <c r="RVE80" s="262"/>
      <c r="RVF80" s="262"/>
      <c r="RVG80" s="262"/>
      <c r="RVH80" s="262"/>
      <c r="RVI80" s="262"/>
      <c r="RVJ80" s="262"/>
      <c r="RVK80" s="1740"/>
      <c r="RVL80" s="1740"/>
      <c r="RVM80" s="1740"/>
      <c r="RVN80" s="349"/>
      <c r="RVO80" s="262"/>
      <c r="RVP80" s="262"/>
      <c r="RVQ80" s="262"/>
      <c r="RVR80" s="350"/>
      <c r="RVS80" s="262"/>
      <c r="RVT80" s="262"/>
      <c r="RVU80" s="262"/>
      <c r="RVV80" s="262"/>
      <c r="RVW80" s="262"/>
      <c r="RVX80" s="262"/>
      <c r="RVY80" s="262"/>
      <c r="RVZ80" s="262"/>
      <c r="RWA80" s="262"/>
      <c r="RWB80" s="1740"/>
      <c r="RWC80" s="1740"/>
      <c r="RWD80" s="1740"/>
      <c r="RWE80" s="349"/>
      <c r="RWF80" s="262"/>
      <c r="RWG80" s="262"/>
      <c r="RWH80" s="262"/>
      <c r="RWI80" s="350"/>
      <c r="RWJ80" s="262"/>
      <c r="RWK80" s="262"/>
      <c r="RWL80" s="262"/>
      <c r="RWM80" s="262"/>
      <c r="RWN80" s="262"/>
      <c r="RWO80" s="262"/>
      <c r="RWP80" s="262"/>
      <c r="RWQ80" s="262"/>
      <c r="RWR80" s="262"/>
      <c r="RWS80" s="1740"/>
      <c r="RWT80" s="1740"/>
      <c r="RWU80" s="1740"/>
      <c r="RWV80" s="349"/>
      <c r="RWW80" s="262"/>
      <c r="RWX80" s="262"/>
      <c r="RWY80" s="262"/>
      <c r="RWZ80" s="350"/>
      <c r="RXA80" s="262"/>
      <c r="RXB80" s="262"/>
      <c r="RXC80" s="262"/>
      <c r="RXD80" s="262"/>
      <c r="RXE80" s="262"/>
      <c r="RXF80" s="262"/>
      <c r="RXG80" s="262"/>
      <c r="RXH80" s="262"/>
      <c r="RXI80" s="262"/>
      <c r="RXJ80" s="1740"/>
      <c r="RXK80" s="1740"/>
      <c r="RXL80" s="1740"/>
      <c r="RXM80" s="349"/>
      <c r="RXN80" s="262"/>
      <c r="RXO80" s="262"/>
      <c r="RXP80" s="262"/>
      <c r="RXQ80" s="350"/>
      <c r="RXR80" s="262"/>
      <c r="RXS80" s="262"/>
      <c r="RXT80" s="262"/>
      <c r="RXU80" s="262"/>
      <c r="RXV80" s="262"/>
      <c r="RXW80" s="262"/>
      <c r="RXX80" s="262"/>
      <c r="RXY80" s="262"/>
      <c r="RXZ80" s="262"/>
      <c r="RYA80" s="1740"/>
      <c r="RYB80" s="1740"/>
      <c r="RYC80" s="1740"/>
      <c r="RYD80" s="349"/>
      <c r="RYE80" s="262"/>
      <c r="RYF80" s="262"/>
      <c r="RYG80" s="262"/>
      <c r="RYH80" s="350"/>
      <c r="RYI80" s="262"/>
      <c r="RYJ80" s="262"/>
      <c r="RYK80" s="262"/>
      <c r="RYL80" s="262"/>
      <c r="RYM80" s="262"/>
      <c r="RYN80" s="262"/>
      <c r="RYO80" s="262"/>
      <c r="RYP80" s="262"/>
      <c r="RYQ80" s="262"/>
      <c r="RYR80" s="1740"/>
      <c r="RYS80" s="1740"/>
      <c r="RYT80" s="1740"/>
      <c r="RYU80" s="349"/>
      <c r="RYV80" s="262"/>
      <c r="RYW80" s="262"/>
      <c r="RYX80" s="262"/>
      <c r="RYY80" s="350"/>
      <c r="RYZ80" s="262"/>
      <c r="RZA80" s="262"/>
      <c r="RZB80" s="262"/>
      <c r="RZC80" s="262"/>
      <c r="RZD80" s="262"/>
      <c r="RZE80" s="262"/>
      <c r="RZF80" s="262"/>
      <c r="RZG80" s="262"/>
      <c r="RZH80" s="262"/>
      <c r="RZI80" s="1740"/>
      <c r="RZJ80" s="1740"/>
      <c r="RZK80" s="1740"/>
      <c r="RZL80" s="349"/>
      <c r="RZM80" s="262"/>
      <c r="RZN80" s="262"/>
      <c r="RZO80" s="262"/>
      <c r="RZP80" s="350"/>
      <c r="RZQ80" s="262"/>
      <c r="RZR80" s="262"/>
      <c r="RZS80" s="262"/>
      <c r="RZT80" s="262"/>
      <c r="RZU80" s="262"/>
      <c r="RZV80" s="262"/>
      <c r="RZW80" s="262"/>
      <c r="RZX80" s="262"/>
      <c r="RZY80" s="262"/>
      <c r="RZZ80" s="1740"/>
      <c r="SAA80" s="1740"/>
      <c r="SAB80" s="1740"/>
      <c r="SAC80" s="349"/>
      <c r="SAD80" s="262"/>
      <c r="SAE80" s="262"/>
      <c r="SAF80" s="262"/>
      <c r="SAG80" s="350"/>
      <c r="SAH80" s="262"/>
      <c r="SAI80" s="262"/>
      <c r="SAJ80" s="262"/>
      <c r="SAK80" s="262"/>
      <c r="SAL80" s="262"/>
      <c r="SAM80" s="262"/>
      <c r="SAN80" s="262"/>
      <c r="SAO80" s="262"/>
      <c r="SAP80" s="262"/>
      <c r="SAQ80" s="1740"/>
      <c r="SAR80" s="1740"/>
      <c r="SAS80" s="1740"/>
      <c r="SAT80" s="349"/>
      <c r="SAU80" s="262"/>
      <c r="SAV80" s="262"/>
      <c r="SAW80" s="262"/>
      <c r="SAX80" s="350"/>
      <c r="SAY80" s="262"/>
      <c r="SAZ80" s="262"/>
      <c r="SBA80" s="262"/>
      <c r="SBB80" s="262"/>
      <c r="SBC80" s="262"/>
      <c r="SBD80" s="262"/>
      <c r="SBE80" s="262"/>
      <c r="SBF80" s="262"/>
      <c r="SBG80" s="262"/>
      <c r="SBH80" s="1740"/>
      <c r="SBI80" s="1740"/>
      <c r="SBJ80" s="1740"/>
      <c r="SBK80" s="349"/>
      <c r="SBL80" s="262"/>
      <c r="SBM80" s="262"/>
      <c r="SBN80" s="262"/>
      <c r="SBO80" s="350"/>
      <c r="SBP80" s="262"/>
      <c r="SBQ80" s="262"/>
      <c r="SBR80" s="262"/>
      <c r="SBS80" s="262"/>
      <c r="SBT80" s="262"/>
      <c r="SBU80" s="262"/>
      <c r="SBV80" s="262"/>
      <c r="SBW80" s="262"/>
      <c r="SBX80" s="262"/>
      <c r="SBY80" s="1740"/>
      <c r="SBZ80" s="1740"/>
      <c r="SCA80" s="1740"/>
      <c r="SCB80" s="349"/>
      <c r="SCC80" s="262"/>
      <c r="SCD80" s="262"/>
      <c r="SCE80" s="262"/>
      <c r="SCF80" s="350"/>
      <c r="SCG80" s="262"/>
      <c r="SCH80" s="262"/>
      <c r="SCI80" s="262"/>
      <c r="SCJ80" s="262"/>
      <c r="SCK80" s="262"/>
      <c r="SCL80" s="262"/>
      <c r="SCM80" s="262"/>
      <c r="SCN80" s="262"/>
      <c r="SCO80" s="262"/>
      <c r="SCP80" s="1740"/>
      <c r="SCQ80" s="1740"/>
      <c r="SCR80" s="1740"/>
      <c r="SCS80" s="349"/>
      <c r="SCT80" s="262"/>
      <c r="SCU80" s="262"/>
      <c r="SCV80" s="262"/>
      <c r="SCW80" s="350"/>
      <c r="SCX80" s="262"/>
      <c r="SCY80" s="262"/>
      <c r="SCZ80" s="262"/>
      <c r="SDA80" s="262"/>
      <c r="SDB80" s="262"/>
      <c r="SDC80" s="262"/>
      <c r="SDD80" s="262"/>
      <c r="SDE80" s="262"/>
      <c r="SDF80" s="262"/>
      <c r="SDG80" s="1740"/>
      <c r="SDH80" s="1740"/>
      <c r="SDI80" s="1740"/>
      <c r="SDJ80" s="349"/>
      <c r="SDK80" s="262"/>
      <c r="SDL80" s="262"/>
      <c r="SDM80" s="262"/>
      <c r="SDN80" s="350"/>
      <c r="SDO80" s="262"/>
      <c r="SDP80" s="262"/>
      <c r="SDQ80" s="262"/>
      <c r="SDR80" s="262"/>
      <c r="SDS80" s="262"/>
      <c r="SDT80" s="262"/>
      <c r="SDU80" s="262"/>
      <c r="SDV80" s="262"/>
      <c r="SDW80" s="262"/>
      <c r="SDX80" s="1740"/>
      <c r="SDY80" s="1740"/>
      <c r="SDZ80" s="1740"/>
      <c r="SEA80" s="349"/>
      <c r="SEB80" s="262"/>
      <c r="SEC80" s="262"/>
      <c r="SED80" s="262"/>
      <c r="SEE80" s="350"/>
      <c r="SEF80" s="262"/>
      <c r="SEG80" s="262"/>
      <c r="SEH80" s="262"/>
      <c r="SEI80" s="262"/>
      <c r="SEJ80" s="262"/>
      <c r="SEK80" s="262"/>
      <c r="SEL80" s="262"/>
      <c r="SEM80" s="262"/>
      <c r="SEN80" s="262"/>
      <c r="SEO80" s="1740"/>
      <c r="SEP80" s="1740"/>
      <c r="SEQ80" s="1740"/>
      <c r="SER80" s="349"/>
      <c r="SES80" s="262"/>
      <c r="SET80" s="262"/>
      <c r="SEU80" s="262"/>
      <c r="SEV80" s="350"/>
      <c r="SEW80" s="262"/>
      <c r="SEX80" s="262"/>
      <c r="SEY80" s="262"/>
      <c r="SEZ80" s="262"/>
      <c r="SFA80" s="262"/>
      <c r="SFB80" s="262"/>
      <c r="SFC80" s="262"/>
      <c r="SFD80" s="262"/>
      <c r="SFE80" s="262"/>
      <c r="SFF80" s="1740"/>
      <c r="SFG80" s="1740"/>
      <c r="SFH80" s="1740"/>
      <c r="SFI80" s="349"/>
      <c r="SFJ80" s="262"/>
      <c r="SFK80" s="262"/>
      <c r="SFL80" s="262"/>
      <c r="SFM80" s="350"/>
      <c r="SFN80" s="262"/>
      <c r="SFO80" s="262"/>
      <c r="SFP80" s="262"/>
      <c r="SFQ80" s="262"/>
      <c r="SFR80" s="262"/>
      <c r="SFS80" s="262"/>
      <c r="SFT80" s="262"/>
      <c r="SFU80" s="262"/>
      <c r="SFV80" s="262"/>
      <c r="SFW80" s="1740"/>
      <c r="SFX80" s="1740"/>
      <c r="SFY80" s="1740"/>
      <c r="SFZ80" s="349"/>
      <c r="SGA80" s="262"/>
      <c r="SGB80" s="262"/>
      <c r="SGC80" s="262"/>
      <c r="SGD80" s="350"/>
      <c r="SGE80" s="262"/>
      <c r="SGF80" s="262"/>
      <c r="SGG80" s="262"/>
      <c r="SGH80" s="262"/>
      <c r="SGI80" s="262"/>
      <c r="SGJ80" s="262"/>
      <c r="SGK80" s="262"/>
      <c r="SGL80" s="262"/>
      <c r="SGM80" s="262"/>
      <c r="SGN80" s="1740"/>
      <c r="SGO80" s="1740"/>
      <c r="SGP80" s="1740"/>
      <c r="SGQ80" s="349"/>
      <c r="SGR80" s="262"/>
      <c r="SGS80" s="262"/>
      <c r="SGT80" s="262"/>
      <c r="SGU80" s="350"/>
      <c r="SGV80" s="262"/>
      <c r="SGW80" s="262"/>
      <c r="SGX80" s="262"/>
      <c r="SGY80" s="262"/>
      <c r="SGZ80" s="262"/>
      <c r="SHA80" s="262"/>
      <c r="SHB80" s="262"/>
      <c r="SHC80" s="262"/>
      <c r="SHD80" s="262"/>
      <c r="SHE80" s="1740"/>
      <c r="SHF80" s="1740"/>
      <c r="SHG80" s="1740"/>
      <c r="SHH80" s="349"/>
      <c r="SHI80" s="262"/>
      <c r="SHJ80" s="262"/>
      <c r="SHK80" s="262"/>
      <c r="SHL80" s="350"/>
      <c r="SHM80" s="262"/>
      <c r="SHN80" s="262"/>
      <c r="SHO80" s="262"/>
      <c r="SHP80" s="262"/>
      <c r="SHQ80" s="262"/>
      <c r="SHR80" s="262"/>
      <c r="SHS80" s="262"/>
      <c r="SHT80" s="262"/>
      <c r="SHU80" s="262"/>
      <c r="SHV80" s="1740"/>
      <c r="SHW80" s="1740"/>
      <c r="SHX80" s="1740"/>
      <c r="SHY80" s="349"/>
      <c r="SHZ80" s="262"/>
      <c r="SIA80" s="262"/>
      <c r="SIB80" s="262"/>
      <c r="SIC80" s="350"/>
      <c r="SID80" s="262"/>
      <c r="SIE80" s="262"/>
      <c r="SIF80" s="262"/>
      <c r="SIG80" s="262"/>
      <c r="SIH80" s="262"/>
      <c r="SII80" s="262"/>
      <c r="SIJ80" s="262"/>
      <c r="SIK80" s="262"/>
      <c r="SIL80" s="262"/>
      <c r="SIM80" s="1740"/>
      <c r="SIN80" s="1740"/>
      <c r="SIO80" s="1740"/>
      <c r="SIP80" s="349"/>
      <c r="SIQ80" s="262"/>
      <c r="SIR80" s="262"/>
      <c r="SIS80" s="262"/>
      <c r="SIT80" s="350"/>
      <c r="SIU80" s="262"/>
      <c r="SIV80" s="262"/>
      <c r="SIW80" s="262"/>
      <c r="SIX80" s="262"/>
      <c r="SIY80" s="262"/>
      <c r="SIZ80" s="262"/>
      <c r="SJA80" s="262"/>
      <c r="SJB80" s="262"/>
      <c r="SJC80" s="262"/>
      <c r="SJD80" s="1740"/>
      <c r="SJE80" s="1740"/>
      <c r="SJF80" s="1740"/>
      <c r="SJG80" s="349"/>
      <c r="SJH80" s="262"/>
      <c r="SJI80" s="262"/>
      <c r="SJJ80" s="262"/>
      <c r="SJK80" s="350"/>
      <c r="SJL80" s="262"/>
      <c r="SJM80" s="262"/>
      <c r="SJN80" s="262"/>
      <c r="SJO80" s="262"/>
      <c r="SJP80" s="262"/>
      <c r="SJQ80" s="262"/>
      <c r="SJR80" s="262"/>
      <c r="SJS80" s="262"/>
      <c r="SJT80" s="262"/>
      <c r="SJU80" s="1740"/>
      <c r="SJV80" s="1740"/>
      <c r="SJW80" s="1740"/>
      <c r="SJX80" s="349"/>
      <c r="SJY80" s="262"/>
      <c r="SJZ80" s="262"/>
      <c r="SKA80" s="262"/>
      <c r="SKB80" s="350"/>
      <c r="SKC80" s="262"/>
      <c r="SKD80" s="262"/>
      <c r="SKE80" s="262"/>
      <c r="SKF80" s="262"/>
      <c r="SKG80" s="262"/>
      <c r="SKH80" s="262"/>
      <c r="SKI80" s="262"/>
      <c r="SKJ80" s="262"/>
      <c r="SKK80" s="262"/>
      <c r="SKL80" s="1740"/>
      <c r="SKM80" s="1740"/>
      <c r="SKN80" s="1740"/>
      <c r="SKO80" s="349"/>
      <c r="SKP80" s="262"/>
      <c r="SKQ80" s="262"/>
      <c r="SKR80" s="262"/>
      <c r="SKS80" s="350"/>
      <c r="SKT80" s="262"/>
      <c r="SKU80" s="262"/>
      <c r="SKV80" s="262"/>
      <c r="SKW80" s="262"/>
      <c r="SKX80" s="262"/>
      <c r="SKY80" s="262"/>
      <c r="SKZ80" s="262"/>
      <c r="SLA80" s="262"/>
      <c r="SLB80" s="262"/>
      <c r="SLC80" s="1740"/>
      <c r="SLD80" s="1740"/>
      <c r="SLE80" s="1740"/>
      <c r="SLF80" s="349"/>
      <c r="SLG80" s="262"/>
      <c r="SLH80" s="262"/>
      <c r="SLI80" s="262"/>
      <c r="SLJ80" s="350"/>
      <c r="SLK80" s="262"/>
      <c r="SLL80" s="262"/>
      <c r="SLM80" s="262"/>
      <c r="SLN80" s="262"/>
      <c r="SLO80" s="262"/>
      <c r="SLP80" s="262"/>
      <c r="SLQ80" s="262"/>
      <c r="SLR80" s="262"/>
      <c r="SLS80" s="262"/>
      <c r="SLT80" s="1740"/>
      <c r="SLU80" s="1740"/>
      <c r="SLV80" s="1740"/>
      <c r="SLW80" s="349"/>
      <c r="SLX80" s="262"/>
      <c r="SLY80" s="262"/>
      <c r="SLZ80" s="262"/>
      <c r="SMA80" s="350"/>
      <c r="SMB80" s="262"/>
      <c r="SMC80" s="262"/>
      <c r="SMD80" s="262"/>
      <c r="SME80" s="262"/>
      <c r="SMF80" s="262"/>
      <c r="SMG80" s="262"/>
      <c r="SMH80" s="262"/>
      <c r="SMI80" s="262"/>
      <c r="SMJ80" s="262"/>
      <c r="SMK80" s="1740"/>
      <c r="SML80" s="1740"/>
      <c r="SMM80" s="1740"/>
      <c r="SMN80" s="349"/>
      <c r="SMO80" s="262"/>
      <c r="SMP80" s="262"/>
      <c r="SMQ80" s="262"/>
      <c r="SMR80" s="350"/>
      <c r="SMS80" s="262"/>
      <c r="SMT80" s="262"/>
      <c r="SMU80" s="262"/>
      <c r="SMV80" s="262"/>
      <c r="SMW80" s="262"/>
      <c r="SMX80" s="262"/>
      <c r="SMY80" s="262"/>
      <c r="SMZ80" s="262"/>
      <c r="SNA80" s="262"/>
      <c r="SNB80" s="1740"/>
      <c r="SNC80" s="1740"/>
      <c r="SND80" s="1740"/>
      <c r="SNE80" s="349"/>
      <c r="SNF80" s="262"/>
      <c r="SNG80" s="262"/>
      <c r="SNH80" s="262"/>
      <c r="SNI80" s="350"/>
      <c r="SNJ80" s="262"/>
      <c r="SNK80" s="262"/>
      <c r="SNL80" s="262"/>
      <c r="SNM80" s="262"/>
      <c r="SNN80" s="262"/>
      <c r="SNO80" s="262"/>
      <c r="SNP80" s="262"/>
      <c r="SNQ80" s="262"/>
      <c r="SNR80" s="262"/>
      <c r="SNS80" s="1740"/>
      <c r="SNT80" s="1740"/>
      <c r="SNU80" s="1740"/>
      <c r="SNV80" s="349"/>
      <c r="SNW80" s="262"/>
      <c r="SNX80" s="262"/>
      <c r="SNY80" s="262"/>
      <c r="SNZ80" s="350"/>
      <c r="SOA80" s="262"/>
      <c r="SOB80" s="262"/>
      <c r="SOC80" s="262"/>
      <c r="SOD80" s="262"/>
      <c r="SOE80" s="262"/>
      <c r="SOF80" s="262"/>
      <c r="SOG80" s="262"/>
      <c r="SOH80" s="262"/>
      <c r="SOI80" s="262"/>
      <c r="SOJ80" s="1740"/>
      <c r="SOK80" s="1740"/>
      <c r="SOL80" s="1740"/>
      <c r="SOM80" s="349"/>
      <c r="SON80" s="262"/>
      <c r="SOO80" s="262"/>
      <c r="SOP80" s="262"/>
      <c r="SOQ80" s="350"/>
      <c r="SOR80" s="262"/>
      <c r="SOS80" s="262"/>
      <c r="SOT80" s="262"/>
      <c r="SOU80" s="262"/>
      <c r="SOV80" s="262"/>
      <c r="SOW80" s="262"/>
      <c r="SOX80" s="262"/>
      <c r="SOY80" s="262"/>
      <c r="SOZ80" s="262"/>
      <c r="SPA80" s="1740"/>
      <c r="SPB80" s="1740"/>
      <c r="SPC80" s="1740"/>
      <c r="SPD80" s="349"/>
      <c r="SPE80" s="262"/>
      <c r="SPF80" s="262"/>
      <c r="SPG80" s="262"/>
      <c r="SPH80" s="350"/>
      <c r="SPI80" s="262"/>
      <c r="SPJ80" s="262"/>
      <c r="SPK80" s="262"/>
      <c r="SPL80" s="262"/>
      <c r="SPM80" s="262"/>
      <c r="SPN80" s="262"/>
      <c r="SPO80" s="262"/>
      <c r="SPP80" s="262"/>
      <c r="SPQ80" s="262"/>
      <c r="SPR80" s="1740"/>
      <c r="SPS80" s="1740"/>
      <c r="SPT80" s="1740"/>
      <c r="SPU80" s="349"/>
      <c r="SPV80" s="262"/>
      <c r="SPW80" s="262"/>
      <c r="SPX80" s="262"/>
      <c r="SPY80" s="350"/>
      <c r="SPZ80" s="262"/>
      <c r="SQA80" s="262"/>
      <c r="SQB80" s="262"/>
      <c r="SQC80" s="262"/>
      <c r="SQD80" s="262"/>
      <c r="SQE80" s="262"/>
      <c r="SQF80" s="262"/>
      <c r="SQG80" s="262"/>
      <c r="SQH80" s="262"/>
      <c r="SQI80" s="1740"/>
      <c r="SQJ80" s="1740"/>
      <c r="SQK80" s="1740"/>
      <c r="SQL80" s="349"/>
      <c r="SQM80" s="262"/>
      <c r="SQN80" s="262"/>
      <c r="SQO80" s="262"/>
      <c r="SQP80" s="350"/>
      <c r="SQQ80" s="262"/>
      <c r="SQR80" s="262"/>
      <c r="SQS80" s="262"/>
      <c r="SQT80" s="262"/>
      <c r="SQU80" s="262"/>
      <c r="SQV80" s="262"/>
      <c r="SQW80" s="262"/>
      <c r="SQX80" s="262"/>
      <c r="SQY80" s="262"/>
      <c r="SQZ80" s="1740"/>
      <c r="SRA80" s="1740"/>
      <c r="SRB80" s="1740"/>
      <c r="SRC80" s="349"/>
      <c r="SRD80" s="262"/>
      <c r="SRE80" s="262"/>
      <c r="SRF80" s="262"/>
      <c r="SRG80" s="350"/>
      <c r="SRH80" s="262"/>
      <c r="SRI80" s="262"/>
      <c r="SRJ80" s="262"/>
      <c r="SRK80" s="262"/>
      <c r="SRL80" s="262"/>
      <c r="SRM80" s="262"/>
      <c r="SRN80" s="262"/>
      <c r="SRO80" s="262"/>
      <c r="SRP80" s="262"/>
      <c r="SRQ80" s="1740"/>
      <c r="SRR80" s="1740"/>
      <c r="SRS80" s="1740"/>
      <c r="SRT80" s="349"/>
      <c r="SRU80" s="262"/>
      <c r="SRV80" s="262"/>
      <c r="SRW80" s="262"/>
      <c r="SRX80" s="350"/>
      <c r="SRY80" s="262"/>
      <c r="SRZ80" s="262"/>
      <c r="SSA80" s="262"/>
      <c r="SSB80" s="262"/>
      <c r="SSC80" s="262"/>
      <c r="SSD80" s="262"/>
      <c r="SSE80" s="262"/>
      <c r="SSF80" s="262"/>
      <c r="SSG80" s="262"/>
      <c r="SSH80" s="1740"/>
      <c r="SSI80" s="1740"/>
      <c r="SSJ80" s="1740"/>
      <c r="SSK80" s="349"/>
      <c r="SSL80" s="262"/>
      <c r="SSM80" s="262"/>
      <c r="SSN80" s="262"/>
      <c r="SSO80" s="350"/>
      <c r="SSP80" s="262"/>
      <c r="SSQ80" s="262"/>
      <c r="SSR80" s="262"/>
      <c r="SSS80" s="262"/>
      <c r="SST80" s="262"/>
      <c r="SSU80" s="262"/>
      <c r="SSV80" s="262"/>
      <c r="SSW80" s="262"/>
      <c r="SSX80" s="262"/>
      <c r="SSY80" s="1740"/>
      <c r="SSZ80" s="1740"/>
      <c r="STA80" s="1740"/>
      <c r="STB80" s="349"/>
      <c r="STC80" s="262"/>
      <c r="STD80" s="262"/>
      <c r="STE80" s="262"/>
      <c r="STF80" s="350"/>
      <c r="STG80" s="262"/>
      <c r="STH80" s="262"/>
      <c r="STI80" s="262"/>
      <c r="STJ80" s="262"/>
      <c r="STK80" s="262"/>
      <c r="STL80" s="262"/>
      <c r="STM80" s="262"/>
      <c r="STN80" s="262"/>
      <c r="STO80" s="262"/>
      <c r="STP80" s="1740"/>
      <c r="STQ80" s="1740"/>
      <c r="STR80" s="1740"/>
      <c r="STS80" s="349"/>
      <c r="STT80" s="262"/>
      <c r="STU80" s="262"/>
      <c r="STV80" s="262"/>
      <c r="STW80" s="350"/>
      <c r="STX80" s="262"/>
      <c r="STY80" s="262"/>
      <c r="STZ80" s="262"/>
      <c r="SUA80" s="262"/>
      <c r="SUB80" s="262"/>
      <c r="SUC80" s="262"/>
      <c r="SUD80" s="262"/>
      <c r="SUE80" s="262"/>
      <c r="SUF80" s="262"/>
      <c r="SUG80" s="1740"/>
      <c r="SUH80" s="1740"/>
      <c r="SUI80" s="1740"/>
      <c r="SUJ80" s="349"/>
      <c r="SUK80" s="262"/>
      <c r="SUL80" s="262"/>
      <c r="SUM80" s="262"/>
      <c r="SUN80" s="350"/>
      <c r="SUO80" s="262"/>
      <c r="SUP80" s="262"/>
      <c r="SUQ80" s="262"/>
      <c r="SUR80" s="262"/>
      <c r="SUS80" s="262"/>
      <c r="SUT80" s="262"/>
      <c r="SUU80" s="262"/>
      <c r="SUV80" s="262"/>
      <c r="SUW80" s="262"/>
      <c r="SUX80" s="1740"/>
      <c r="SUY80" s="1740"/>
      <c r="SUZ80" s="1740"/>
      <c r="SVA80" s="349"/>
      <c r="SVB80" s="262"/>
      <c r="SVC80" s="262"/>
      <c r="SVD80" s="262"/>
      <c r="SVE80" s="350"/>
      <c r="SVF80" s="262"/>
      <c r="SVG80" s="262"/>
      <c r="SVH80" s="262"/>
      <c r="SVI80" s="262"/>
      <c r="SVJ80" s="262"/>
      <c r="SVK80" s="262"/>
      <c r="SVL80" s="262"/>
      <c r="SVM80" s="262"/>
      <c r="SVN80" s="262"/>
      <c r="SVO80" s="1740"/>
      <c r="SVP80" s="1740"/>
      <c r="SVQ80" s="1740"/>
      <c r="SVR80" s="349"/>
      <c r="SVS80" s="262"/>
      <c r="SVT80" s="262"/>
      <c r="SVU80" s="262"/>
      <c r="SVV80" s="350"/>
      <c r="SVW80" s="262"/>
      <c r="SVX80" s="262"/>
      <c r="SVY80" s="262"/>
      <c r="SVZ80" s="262"/>
      <c r="SWA80" s="262"/>
      <c r="SWB80" s="262"/>
      <c r="SWC80" s="262"/>
      <c r="SWD80" s="262"/>
      <c r="SWE80" s="262"/>
      <c r="SWF80" s="1740"/>
      <c r="SWG80" s="1740"/>
      <c r="SWH80" s="1740"/>
      <c r="SWI80" s="349"/>
      <c r="SWJ80" s="262"/>
      <c r="SWK80" s="262"/>
      <c r="SWL80" s="262"/>
      <c r="SWM80" s="350"/>
      <c r="SWN80" s="262"/>
      <c r="SWO80" s="262"/>
      <c r="SWP80" s="262"/>
      <c r="SWQ80" s="262"/>
      <c r="SWR80" s="262"/>
      <c r="SWS80" s="262"/>
      <c r="SWT80" s="262"/>
      <c r="SWU80" s="262"/>
      <c r="SWV80" s="262"/>
      <c r="SWW80" s="1740"/>
      <c r="SWX80" s="1740"/>
      <c r="SWY80" s="1740"/>
      <c r="SWZ80" s="349"/>
      <c r="SXA80" s="262"/>
      <c r="SXB80" s="262"/>
      <c r="SXC80" s="262"/>
      <c r="SXD80" s="350"/>
      <c r="SXE80" s="262"/>
      <c r="SXF80" s="262"/>
      <c r="SXG80" s="262"/>
      <c r="SXH80" s="262"/>
      <c r="SXI80" s="262"/>
      <c r="SXJ80" s="262"/>
      <c r="SXK80" s="262"/>
      <c r="SXL80" s="262"/>
      <c r="SXM80" s="262"/>
      <c r="SXN80" s="1740"/>
      <c r="SXO80" s="1740"/>
      <c r="SXP80" s="1740"/>
      <c r="SXQ80" s="349"/>
      <c r="SXR80" s="262"/>
      <c r="SXS80" s="262"/>
      <c r="SXT80" s="262"/>
      <c r="SXU80" s="350"/>
      <c r="SXV80" s="262"/>
      <c r="SXW80" s="262"/>
      <c r="SXX80" s="262"/>
      <c r="SXY80" s="262"/>
      <c r="SXZ80" s="262"/>
      <c r="SYA80" s="262"/>
      <c r="SYB80" s="262"/>
      <c r="SYC80" s="262"/>
      <c r="SYD80" s="262"/>
      <c r="SYE80" s="1740"/>
      <c r="SYF80" s="1740"/>
      <c r="SYG80" s="1740"/>
      <c r="SYH80" s="349"/>
      <c r="SYI80" s="262"/>
      <c r="SYJ80" s="262"/>
      <c r="SYK80" s="262"/>
      <c r="SYL80" s="350"/>
      <c r="SYM80" s="262"/>
      <c r="SYN80" s="262"/>
      <c r="SYO80" s="262"/>
      <c r="SYP80" s="262"/>
      <c r="SYQ80" s="262"/>
      <c r="SYR80" s="262"/>
      <c r="SYS80" s="262"/>
      <c r="SYT80" s="262"/>
      <c r="SYU80" s="262"/>
      <c r="SYV80" s="1740"/>
      <c r="SYW80" s="1740"/>
      <c r="SYX80" s="1740"/>
      <c r="SYY80" s="349"/>
      <c r="SYZ80" s="262"/>
      <c r="SZA80" s="262"/>
      <c r="SZB80" s="262"/>
      <c r="SZC80" s="350"/>
      <c r="SZD80" s="262"/>
      <c r="SZE80" s="262"/>
      <c r="SZF80" s="262"/>
      <c r="SZG80" s="262"/>
      <c r="SZH80" s="262"/>
      <c r="SZI80" s="262"/>
      <c r="SZJ80" s="262"/>
      <c r="SZK80" s="262"/>
      <c r="SZL80" s="262"/>
      <c r="SZM80" s="1740"/>
      <c r="SZN80" s="1740"/>
      <c r="SZO80" s="1740"/>
      <c r="SZP80" s="349"/>
      <c r="SZQ80" s="262"/>
      <c r="SZR80" s="262"/>
      <c r="SZS80" s="262"/>
      <c r="SZT80" s="350"/>
      <c r="SZU80" s="262"/>
      <c r="SZV80" s="262"/>
      <c r="SZW80" s="262"/>
      <c r="SZX80" s="262"/>
      <c r="SZY80" s="262"/>
      <c r="SZZ80" s="262"/>
      <c r="TAA80" s="262"/>
      <c r="TAB80" s="262"/>
      <c r="TAC80" s="262"/>
      <c r="TAD80" s="1740"/>
      <c r="TAE80" s="1740"/>
      <c r="TAF80" s="1740"/>
      <c r="TAG80" s="349"/>
      <c r="TAH80" s="262"/>
      <c r="TAI80" s="262"/>
      <c r="TAJ80" s="262"/>
      <c r="TAK80" s="350"/>
      <c r="TAL80" s="262"/>
      <c r="TAM80" s="262"/>
      <c r="TAN80" s="262"/>
      <c r="TAO80" s="262"/>
      <c r="TAP80" s="262"/>
      <c r="TAQ80" s="262"/>
      <c r="TAR80" s="262"/>
      <c r="TAS80" s="262"/>
      <c r="TAT80" s="262"/>
      <c r="TAU80" s="1740"/>
      <c r="TAV80" s="1740"/>
      <c r="TAW80" s="1740"/>
      <c r="TAX80" s="349"/>
      <c r="TAY80" s="262"/>
      <c r="TAZ80" s="262"/>
      <c r="TBA80" s="262"/>
      <c r="TBB80" s="350"/>
      <c r="TBC80" s="262"/>
      <c r="TBD80" s="262"/>
      <c r="TBE80" s="262"/>
      <c r="TBF80" s="262"/>
      <c r="TBG80" s="262"/>
      <c r="TBH80" s="262"/>
      <c r="TBI80" s="262"/>
      <c r="TBJ80" s="262"/>
      <c r="TBK80" s="262"/>
      <c r="TBL80" s="1740"/>
      <c r="TBM80" s="1740"/>
      <c r="TBN80" s="1740"/>
      <c r="TBO80" s="349"/>
      <c r="TBP80" s="262"/>
      <c r="TBQ80" s="262"/>
      <c r="TBR80" s="262"/>
      <c r="TBS80" s="350"/>
      <c r="TBT80" s="262"/>
      <c r="TBU80" s="262"/>
      <c r="TBV80" s="262"/>
      <c r="TBW80" s="262"/>
      <c r="TBX80" s="262"/>
      <c r="TBY80" s="262"/>
      <c r="TBZ80" s="262"/>
      <c r="TCA80" s="262"/>
      <c r="TCB80" s="262"/>
      <c r="TCC80" s="1740"/>
      <c r="TCD80" s="1740"/>
      <c r="TCE80" s="1740"/>
      <c r="TCF80" s="349"/>
      <c r="TCG80" s="262"/>
      <c r="TCH80" s="262"/>
      <c r="TCI80" s="262"/>
      <c r="TCJ80" s="350"/>
      <c r="TCK80" s="262"/>
      <c r="TCL80" s="262"/>
      <c r="TCM80" s="262"/>
      <c r="TCN80" s="262"/>
      <c r="TCO80" s="262"/>
      <c r="TCP80" s="262"/>
      <c r="TCQ80" s="262"/>
      <c r="TCR80" s="262"/>
      <c r="TCS80" s="262"/>
      <c r="TCT80" s="1740"/>
      <c r="TCU80" s="1740"/>
      <c r="TCV80" s="1740"/>
      <c r="TCW80" s="349"/>
      <c r="TCX80" s="262"/>
      <c r="TCY80" s="262"/>
      <c r="TCZ80" s="262"/>
      <c r="TDA80" s="350"/>
      <c r="TDB80" s="262"/>
      <c r="TDC80" s="262"/>
      <c r="TDD80" s="262"/>
      <c r="TDE80" s="262"/>
      <c r="TDF80" s="262"/>
      <c r="TDG80" s="262"/>
      <c r="TDH80" s="262"/>
      <c r="TDI80" s="262"/>
      <c r="TDJ80" s="262"/>
      <c r="TDK80" s="1740"/>
      <c r="TDL80" s="1740"/>
      <c r="TDM80" s="1740"/>
      <c r="TDN80" s="349"/>
      <c r="TDO80" s="262"/>
      <c r="TDP80" s="262"/>
      <c r="TDQ80" s="262"/>
      <c r="TDR80" s="350"/>
      <c r="TDS80" s="262"/>
      <c r="TDT80" s="262"/>
      <c r="TDU80" s="262"/>
      <c r="TDV80" s="262"/>
      <c r="TDW80" s="262"/>
      <c r="TDX80" s="262"/>
      <c r="TDY80" s="262"/>
      <c r="TDZ80" s="262"/>
      <c r="TEA80" s="262"/>
      <c r="TEB80" s="1740"/>
      <c r="TEC80" s="1740"/>
      <c r="TED80" s="1740"/>
      <c r="TEE80" s="349"/>
      <c r="TEF80" s="262"/>
      <c r="TEG80" s="262"/>
      <c r="TEH80" s="262"/>
      <c r="TEI80" s="350"/>
      <c r="TEJ80" s="262"/>
      <c r="TEK80" s="262"/>
      <c r="TEL80" s="262"/>
      <c r="TEM80" s="262"/>
      <c r="TEN80" s="262"/>
      <c r="TEO80" s="262"/>
      <c r="TEP80" s="262"/>
      <c r="TEQ80" s="262"/>
      <c r="TER80" s="262"/>
      <c r="TES80" s="1740"/>
      <c r="TET80" s="1740"/>
      <c r="TEU80" s="1740"/>
      <c r="TEV80" s="349"/>
      <c r="TEW80" s="262"/>
      <c r="TEX80" s="262"/>
      <c r="TEY80" s="262"/>
      <c r="TEZ80" s="350"/>
      <c r="TFA80" s="262"/>
      <c r="TFB80" s="262"/>
      <c r="TFC80" s="262"/>
      <c r="TFD80" s="262"/>
      <c r="TFE80" s="262"/>
      <c r="TFF80" s="262"/>
      <c r="TFG80" s="262"/>
      <c r="TFH80" s="262"/>
      <c r="TFI80" s="262"/>
      <c r="TFJ80" s="1740"/>
      <c r="TFK80" s="1740"/>
      <c r="TFL80" s="1740"/>
      <c r="TFM80" s="349"/>
      <c r="TFN80" s="262"/>
      <c r="TFO80" s="262"/>
      <c r="TFP80" s="262"/>
      <c r="TFQ80" s="350"/>
      <c r="TFR80" s="262"/>
      <c r="TFS80" s="262"/>
      <c r="TFT80" s="262"/>
      <c r="TFU80" s="262"/>
      <c r="TFV80" s="262"/>
      <c r="TFW80" s="262"/>
      <c r="TFX80" s="262"/>
      <c r="TFY80" s="262"/>
      <c r="TFZ80" s="262"/>
      <c r="TGA80" s="1740"/>
      <c r="TGB80" s="1740"/>
      <c r="TGC80" s="1740"/>
      <c r="TGD80" s="349"/>
      <c r="TGE80" s="262"/>
      <c r="TGF80" s="262"/>
      <c r="TGG80" s="262"/>
      <c r="TGH80" s="350"/>
      <c r="TGI80" s="262"/>
      <c r="TGJ80" s="262"/>
      <c r="TGK80" s="262"/>
      <c r="TGL80" s="262"/>
      <c r="TGM80" s="262"/>
      <c r="TGN80" s="262"/>
      <c r="TGO80" s="262"/>
      <c r="TGP80" s="262"/>
      <c r="TGQ80" s="262"/>
      <c r="TGR80" s="1740"/>
      <c r="TGS80" s="1740"/>
      <c r="TGT80" s="1740"/>
      <c r="TGU80" s="349"/>
      <c r="TGV80" s="262"/>
      <c r="TGW80" s="262"/>
      <c r="TGX80" s="262"/>
      <c r="TGY80" s="350"/>
      <c r="TGZ80" s="262"/>
      <c r="THA80" s="262"/>
      <c r="THB80" s="262"/>
      <c r="THC80" s="262"/>
      <c r="THD80" s="262"/>
      <c r="THE80" s="262"/>
      <c r="THF80" s="262"/>
      <c r="THG80" s="262"/>
      <c r="THH80" s="262"/>
      <c r="THI80" s="1740"/>
      <c r="THJ80" s="1740"/>
      <c r="THK80" s="1740"/>
      <c r="THL80" s="349"/>
      <c r="THM80" s="262"/>
      <c r="THN80" s="262"/>
      <c r="THO80" s="262"/>
      <c r="THP80" s="350"/>
      <c r="THQ80" s="262"/>
      <c r="THR80" s="262"/>
      <c r="THS80" s="262"/>
      <c r="THT80" s="262"/>
      <c r="THU80" s="262"/>
      <c r="THV80" s="262"/>
      <c r="THW80" s="262"/>
      <c r="THX80" s="262"/>
      <c r="THY80" s="262"/>
      <c r="THZ80" s="1740"/>
      <c r="TIA80" s="1740"/>
      <c r="TIB80" s="1740"/>
      <c r="TIC80" s="349"/>
      <c r="TID80" s="262"/>
      <c r="TIE80" s="262"/>
      <c r="TIF80" s="262"/>
      <c r="TIG80" s="350"/>
      <c r="TIH80" s="262"/>
      <c r="TII80" s="262"/>
      <c r="TIJ80" s="262"/>
      <c r="TIK80" s="262"/>
      <c r="TIL80" s="262"/>
      <c r="TIM80" s="262"/>
      <c r="TIN80" s="262"/>
      <c r="TIO80" s="262"/>
      <c r="TIP80" s="262"/>
      <c r="TIQ80" s="1740"/>
      <c r="TIR80" s="1740"/>
      <c r="TIS80" s="1740"/>
      <c r="TIT80" s="349"/>
      <c r="TIU80" s="262"/>
      <c r="TIV80" s="262"/>
      <c r="TIW80" s="262"/>
      <c r="TIX80" s="350"/>
      <c r="TIY80" s="262"/>
      <c r="TIZ80" s="262"/>
      <c r="TJA80" s="262"/>
      <c r="TJB80" s="262"/>
      <c r="TJC80" s="262"/>
      <c r="TJD80" s="262"/>
      <c r="TJE80" s="262"/>
      <c r="TJF80" s="262"/>
      <c r="TJG80" s="262"/>
      <c r="TJH80" s="1740"/>
      <c r="TJI80" s="1740"/>
      <c r="TJJ80" s="1740"/>
      <c r="TJK80" s="349"/>
      <c r="TJL80" s="262"/>
      <c r="TJM80" s="262"/>
      <c r="TJN80" s="262"/>
      <c r="TJO80" s="350"/>
      <c r="TJP80" s="262"/>
      <c r="TJQ80" s="262"/>
      <c r="TJR80" s="262"/>
      <c r="TJS80" s="262"/>
      <c r="TJT80" s="262"/>
      <c r="TJU80" s="262"/>
      <c r="TJV80" s="262"/>
      <c r="TJW80" s="262"/>
      <c r="TJX80" s="262"/>
      <c r="TJY80" s="1740"/>
      <c r="TJZ80" s="1740"/>
      <c r="TKA80" s="1740"/>
      <c r="TKB80" s="349"/>
      <c r="TKC80" s="262"/>
      <c r="TKD80" s="262"/>
      <c r="TKE80" s="262"/>
      <c r="TKF80" s="350"/>
      <c r="TKG80" s="262"/>
      <c r="TKH80" s="262"/>
      <c r="TKI80" s="262"/>
      <c r="TKJ80" s="262"/>
      <c r="TKK80" s="262"/>
      <c r="TKL80" s="262"/>
      <c r="TKM80" s="262"/>
      <c r="TKN80" s="262"/>
      <c r="TKO80" s="262"/>
      <c r="TKP80" s="1740"/>
      <c r="TKQ80" s="1740"/>
      <c r="TKR80" s="1740"/>
      <c r="TKS80" s="349"/>
      <c r="TKT80" s="262"/>
      <c r="TKU80" s="262"/>
      <c r="TKV80" s="262"/>
      <c r="TKW80" s="350"/>
      <c r="TKX80" s="262"/>
      <c r="TKY80" s="262"/>
      <c r="TKZ80" s="262"/>
      <c r="TLA80" s="262"/>
      <c r="TLB80" s="262"/>
      <c r="TLC80" s="262"/>
      <c r="TLD80" s="262"/>
      <c r="TLE80" s="262"/>
      <c r="TLF80" s="262"/>
      <c r="TLG80" s="1740"/>
      <c r="TLH80" s="1740"/>
      <c r="TLI80" s="1740"/>
      <c r="TLJ80" s="349"/>
      <c r="TLK80" s="262"/>
      <c r="TLL80" s="262"/>
      <c r="TLM80" s="262"/>
      <c r="TLN80" s="350"/>
      <c r="TLO80" s="262"/>
      <c r="TLP80" s="262"/>
      <c r="TLQ80" s="262"/>
      <c r="TLR80" s="262"/>
      <c r="TLS80" s="262"/>
      <c r="TLT80" s="262"/>
      <c r="TLU80" s="262"/>
      <c r="TLV80" s="262"/>
      <c r="TLW80" s="262"/>
      <c r="TLX80" s="1740"/>
      <c r="TLY80" s="1740"/>
      <c r="TLZ80" s="1740"/>
      <c r="TMA80" s="349"/>
      <c r="TMB80" s="262"/>
      <c r="TMC80" s="262"/>
      <c r="TMD80" s="262"/>
      <c r="TME80" s="350"/>
      <c r="TMF80" s="262"/>
      <c r="TMG80" s="262"/>
      <c r="TMH80" s="262"/>
      <c r="TMI80" s="262"/>
      <c r="TMJ80" s="262"/>
      <c r="TMK80" s="262"/>
      <c r="TML80" s="262"/>
      <c r="TMM80" s="262"/>
      <c r="TMN80" s="262"/>
      <c r="TMO80" s="1740"/>
      <c r="TMP80" s="1740"/>
      <c r="TMQ80" s="1740"/>
      <c r="TMR80" s="349"/>
      <c r="TMS80" s="262"/>
      <c r="TMT80" s="262"/>
      <c r="TMU80" s="262"/>
      <c r="TMV80" s="350"/>
      <c r="TMW80" s="262"/>
      <c r="TMX80" s="262"/>
      <c r="TMY80" s="262"/>
      <c r="TMZ80" s="262"/>
      <c r="TNA80" s="262"/>
      <c r="TNB80" s="262"/>
      <c r="TNC80" s="262"/>
      <c r="TND80" s="262"/>
      <c r="TNE80" s="262"/>
      <c r="TNF80" s="1740"/>
      <c r="TNG80" s="1740"/>
      <c r="TNH80" s="1740"/>
      <c r="TNI80" s="349"/>
      <c r="TNJ80" s="262"/>
      <c r="TNK80" s="262"/>
      <c r="TNL80" s="262"/>
      <c r="TNM80" s="350"/>
      <c r="TNN80" s="262"/>
      <c r="TNO80" s="262"/>
      <c r="TNP80" s="262"/>
      <c r="TNQ80" s="262"/>
      <c r="TNR80" s="262"/>
      <c r="TNS80" s="262"/>
      <c r="TNT80" s="262"/>
      <c r="TNU80" s="262"/>
      <c r="TNV80" s="262"/>
      <c r="TNW80" s="1740"/>
      <c r="TNX80" s="1740"/>
      <c r="TNY80" s="1740"/>
      <c r="TNZ80" s="349"/>
      <c r="TOA80" s="262"/>
      <c r="TOB80" s="262"/>
      <c r="TOC80" s="262"/>
      <c r="TOD80" s="350"/>
      <c r="TOE80" s="262"/>
      <c r="TOF80" s="262"/>
      <c r="TOG80" s="262"/>
      <c r="TOH80" s="262"/>
      <c r="TOI80" s="262"/>
      <c r="TOJ80" s="262"/>
      <c r="TOK80" s="262"/>
      <c r="TOL80" s="262"/>
      <c r="TOM80" s="262"/>
      <c r="TON80" s="1740"/>
      <c r="TOO80" s="1740"/>
      <c r="TOP80" s="1740"/>
      <c r="TOQ80" s="349"/>
      <c r="TOR80" s="262"/>
      <c r="TOS80" s="262"/>
      <c r="TOT80" s="262"/>
      <c r="TOU80" s="350"/>
      <c r="TOV80" s="262"/>
      <c r="TOW80" s="262"/>
      <c r="TOX80" s="262"/>
      <c r="TOY80" s="262"/>
      <c r="TOZ80" s="262"/>
      <c r="TPA80" s="262"/>
      <c r="TPB80" s="262"/>
      <c r="TPC80" s="262"/>
      <c r="TPD80" s="262"/>
      <c r="TPE80" s="1740"/>
      <c r="TPF80" s="1740"/>
      <c r="TPG80" s="1740"/>
      <c r="TPH80" s="349"/>
      <c r="TPI80" s="262"/>
      <c r="TPJ80" s="262"/>
      <c r="TPK80" s="262"/>
      <c r="TPL80" s="350"/>
      <c r="TPM80" s="262"/>
      <c r="TPN80" s="262"/>
      <c r="TPO80" s="262"/>
      <c r="TPP80" s="262"/>
      <c r="TPQ80" s="262"/>
      <c r="TPR80" s="262"/>
      <c r="TPS80" s="262"/>
      <c r="TPT80" s="262"/>
      <c r="TPU80" s="262"/>
      <c r="TPV80" s="1740"/>
      <c r="TPW80" s="1740"/>
      <c r="TPX80" s="1740"/>
      <c r="TPY80" s="349"/>
      <c r="TPZ80" s="262"/>
      <c r="TQA80" s="262"/>
      <c r="TQB80" s="262"/>
      <c r="TQC80" s="350"/>
      <c r="TQD80" s="262"/>
      <c r="TQE80" s="262"/>
      <c r="TQF80" s="262"/>
      <c r="TQG80" s="262"/>
      <c r="TQH80" s="262"/>
      <c r="TQI80" s="262"/>
      <c r="TQJ80" s="262"/>
      <c r="TQK80" s="262"/>
      <c r="TQL80" s="262"/>
      <c r="TQM80" s="1740"/>
      <c r="TQN80" s="1740"/>
      <c r="TQO80" s="1740"/>
      <c r="TQP80" s="349"/>
      <c r="TQQ80" s="262"/>
      <c r="TQR80" s="262"/>
      <c r="TQS80" s="262"/>
      <c r="TQT80" s="350"/>
      <c r="TQU80" s="262"/>
      <c r="TQV80" s="262"/>
      <c r="TQW80" s="262"/>
      <c r="TQX80" s="262"/>
      <c r="TQY80" s="262"/>
      <c r="TQZ80" s="262"/>
      <c r="TRA80" s="262"/>
      <c r="TRB80" s="262"/>
      <c r="TRC80" s="262"/>
      <c r="TRD80" s="1740"/>
      <c r="TRE80" s="1740"/>
      <c r="TRF80" s="1740"/>
      <c r="TRG80" s="349"/>
      <c r="TRH80" s="262"/>
      <c r="TRI80" s="262"/>
      <c r="TRJ80" s="262"/>
      <c r="TRK80" s="350"/>
      <c r="TRL80" s="262"/>
      <c r="TRM80" s="262"/>
      <c r="TRN80" s="262"/>
      <c r="TRO80" s="262"/>
      <c r="TRP80" s="262"/>
      <c r="TRQ80" s="262"/>
      <c r="TRR80" s="262"/>
      <c r="TRS80" s="262"/>
      <c r="TRT80" s="262"/>
      <c r="TRU80" s="1740"/>
      <c r="TRV80" s="1740"/>
      <c r="TRW80" s="1740"/>
      <c r="TRX80" s="349"/>
      <c r="TRY80" s="262"/>
      <c r="TRZ80" s="262"/>
      <c r="TSA80" s="262"/>
      <c r="TSB80" s="350"/>
      <c r="TSC80" s="262"/>
      <c r="TSD80" s="262"/>
      <c r="TSE80" s="262"/>
      <c r="TSF80" s="262"/>
      <c r="TSG80" s="262"/>
      <c r="TSH80" s="262"/>
      <c r="TSI80" s="262"/>
      <c r="TSJ80" s="262"/>
      <c r="TSK80" s="262"/>
      <c r="TSL80" s="1740"/>
      <c r="TSM80" s="1740"/>
      <c r="TSN80" s="1740"/>
      <c r="TSO80" s="349"/>
      <c r="TSP80" s="262"/>
      <c r="TSQ80" s="262"/>
      <c r="TSR80" s="262"/>
      <c r="TSS80" s="350"/>
      <c r="TST80" s="262"/>
      <c r="TSU80" s="262"/>
      <c r="TSV80" s="262"/>
      <c r="TSW80" s="262"/>
      <c r="TSX80" s="262"/>
      <c r="TSY80" s="262"/>
      <c r="TSZ80" s="262"/>
      <c r="TTA80" s="262"/>
      <c r="TTB80" s="262"/>
      <c r="TTC80" s="1740"/>
      <c r="TTD80" s="1740"/>
      <c r="TTE80" s="1740"/>
      <c r="TTF80" s="349"/>
      <c r="TTG80" s="262"/>
      <c r="TTH80" s="262"/>
      <c r="TTI80" s="262"/>
      <c r="TTJ80" s="350"/>
      <c r="TTK80" s="262"/>
      <c r="TTL80" s="262"/>
      <c r="TTM80" s="262"/>
      <c r="TTN80" s="262"/>
      <c r="TTO80" s="262"/>
      <c r="TTP80" s="262"/>
      <c r="TTQ80" s="262"/>
      <c r="TTR80" s="262"/>
      <c r="TTS80" s="262"/>
      <c r="TTT80" s="1740"/>
      <c r="TTU80" s="1740"/>
      <c r="TTV80" s="1740"/>
      <c r="TTW80" s="349"/>
      <c r="TTX80" s="262"/>
      <c r="TTY80" s="262"/>
      <c r="TTZ80" s="262"/>
      <c r="TUA80" s="350"/>
      <c r="TUB80" s="262"/>
      <c r="TUC80" s="262"/>
      <c r="TUD80" s="262"/>
      <c r="TUE80" s="262"/>
      <c r="TUF80" s="262"/>
      <c r="TUG80" s="262"/>
      <c r="TUH80" s="262"/>
      <c r="TUI80" s="262"/>
      <c r="TUJ80" s="262"/>
      <c r="TUK80" s="1740"/>
      <c r="TUL80" s="1740"/>
      <c r="TUM80" s="1740"/>
      <c r="TUN80" s="349"/>
      <c r="TUO80" s="262"/>
      <c r="TUP80" s="262"/>
      <c r="TUQ80" s="262"/>
      <c r="TUR80" s="350"/>
      <c r="TUS80" s="262"/>
      <c r="TUT80" s="262"/>
      <c r="TUU80" s="262"/>
      <c r="TUV80" s="262"/>
      <c r="TUW80" s="262"/>
      <c r="TUX80" s="262"/>
      <c r="TUY80" s="262"/>
      <c r="TUZ80" s="262"/>
      <c r="TVA80" s="262"/>
      <c r="TVB80" s="1740"/>
      <c r="TVC80" s="1740"/>
      <c r="TVD80" s="1740"/>
      <c r="TVE80" s="349"/>
      <c r="TVF80" s="262"/>
      <c r="TVG80" s="262"/>
      <c r="TVH80" s="262"/>
      <c r="TVI80" s="350"/>
      <c r="TVJ80" s="262"/>
      <c r="TVK80" s="262"/>
      <c r="TVL80" s="262"/>
      <c r="TVM80" s="262"/>
      <c r="TVN80" s="262"/>
      <c r="TVO80" s="262"/>
      <c r="TVP80" s="262"/>
      <c r="TVQ80" s="262"/>
      <c r="TVR80" s="262"/>
      <c r="TVS80" s="1740"/>
      <c r="TVT80" s="1740"/>
      <c r="TVU80" s="1740"/>
      <c r="TVV80" s="349"/>
      <c r="TVW80" s="262"/>
      <c r="TVX80" s="262"/>
      <c r="TVY80" s="262"/>
      <c r="TVZ80" s="350"/>
      <c r="TWA80" s="262"/>
      <c r="TWB80" s="262"/>
      <c r="TWC80" s="262"/>
      <c r="TWD80" s="262"/>
      <c r="TWE80" s="262"/>
      <c r="TWF80" s="262"/>
      <c r="TWG80" s="262"/>
      <c r="TWH80" s="262"/>
      <c r="TWI80" s="262"/>
      <c r="TWJ80" s="1740"/>
      <c r="TWK80" s="1740"/>
      <c r="TWL80" s="1740"/>
      <c r="TWM80" s="349"/>
      <c r="TWN80" s="262"/>
      <c r="TWO80" s="262"/>
      <c r="TWP80" s="262"/>
      <c r="TWQ80" s="350"/>
      <c r="TWR80" s="262"/>
      <c r="TWS80" s="262"/>
      <c r="TWT80" s="262"/>
      <c r="TWU80" s="262"/>
      <c r="TWV80" s="262"/>
      <c r="TWW80" s="262"/>
      <c r="TWX80" s="262"/>
      <c r="TWY80" s="262"/>
      <c r="TWZ80" s="262"/>
      <c r="TXA80" s="1740"/>
      <c r="TXB80" s="1740"/>
      <c r="TXC80" s="1740"/>
      <c r="TXD80" s="349"/>
      <c r="TXE80" s="262"/>
      <c r="TXF80" s="262"/>
      <c r="TXG80" s="262"/>
      <c r="TXH80" s="350"/>
      <c r="TXI80" s="262"/>
      <c r="TXJ80" s="262"/>
      <c r="TXK80" s="262"/>
      <c r="TXL80" s="262"/>
      <c r="TXM80" s="262"/>
      <c r="TXN80" s="262"/>
      <c r="TXO80" s="262"/>
      <c r="TXP80" s="262"/>
      <c r="TXQ80" s="262"/>
      <c r="TXR80" s="1740"/>
      <c r="TXS80" s="1740"/>
      <c r="TXT80" s="1740"/>
      <c r="TXU80" s="349"/>
      <c r="TXV80" s="262"/>
      <c r="TXW80" s="262"/>
      <c r="TXX80" s="262"/>
      <c r="TXY80" s="350"/>
      <c r="TXZ80" s="262"/>
      <c r="TYA80" s="262"/>
      <c r="TYB80" s="262"/>
      <c r="TYC80" s="262"/>
      <c r="TYD80" s="262"/>
      <c r="TYE80" s="262"/>
      <c r="TYF80" s="262"/>
      <c r="TYG80" s="262"/>
      <c r="TYH80" s="262"/>
      <c r="TYI80" s="1740"/>
      <c r="TYJ80" s="1740"/>
      <c r="TYK80" s="1740"/>
      <c r="TYL80" s="349"/>
      <c r="TYM80" s="262"/>
      <c r="TYN80" s="262"/>
      <c r="TYO80" s="262"/>
      <c r="TYP80" s="350"/>
      <c r="TYQ80" s="262"/>
      <c r="TYR80" s="262"/>
      <c r="TYS80" s="262"/>
      <c r="TYT80" s="262"/>
      <c r="TYU80" s="262"/>
      <c r="TYV80" s="262"/>
      <c r="TYW80" s="262"/>
      <c r="TYX80" s="262"/>
      <c r="TYY80" s="262"/>
      <c r="TYZ80" s="1740"/>
      <c r="TZA80" s="1740"/>
      <c r="TZB80" s="1740"/>
      <c r="TZC80" s="349"/>
      <c r="TZD80" s="262"/>
      <c r="TZE80" s="262"/>
      <c r="TZF80" s="262"/>
      <c r="TZG80" s="350"/>
      <c r="TZH80" s="262"/>
      <c r="TZI80" s="262"/>
      <c r="TZJ80" s="262"/>
      <c r="TZK80" s="262"/>
      <c r="TZL80" s="262"/>
      <c r="TZM80" s="262"/>
      <c r="TZN80" s="262"/>
      <c r="TZO80" s="262"/>
      <c r="TZP80" s="262"/>
      <c r="TZQ80" s="1740"/>
      <c r="TZR80" s="1740"/>
      <c r="TZS80" s="1740"/>
      <c r="TZT80" s="349"/>
      <c r="TZU80" s="262"/>
      <c r="TZV80" s="262"/>
      <c r="TZW80" s="262"/>
      <c r="TZX80" s="350"/>
      <c r="TZY80" s="262"/>
      <c r="TZZ80" s="262"/>
      <c r="UAA80" s="262"/>
      <c r="UAB80" s="262"/>
      <c r="UAC80" s="262"/>
      <c r="UAD80" s="262"/>
      <c r="UAE80" s="262"/>
      <c r="UAF80" s="262"/>
      <c r="UAG80" s="262"/>
      <c r="UAH80" s="1740"/>
      <c r="UAI80" s="1740"/>
      <c r="UAJ80" s="1740"/>
      <c r="UAK80" s="349"/>
      <c r="UAL80" s="262"/>
      <c r="UAM80" s="262"/>
      <c r="UAN80" s="262"/>
      <c r="UAO80" s="350"/>
      <c r="UAP80" s="262"/>
      <c r="UAQ80" s="262"/>
      <c r="UAR80" s="262"/>
      <c r="UAS80" s="262"/>
      <c r="UAT80" s="262"/>
      <c r="UAU80" s="262"/>
      <c r="UAV80" s="262"/>
      <c r="UAW80" s="262"/>
      <c r="UAX80" s="262"/>
      <c r="UAY80" s="1740"/>
      <c r="UAZ80" s="1740"/>
      <c r="UBA80" s="1740"/>
      <c r="UBB80" s="349"/>
      <c r="UBC80" s="262"/>
      <c r="UBD80" s="262"/>
      <c r="UBE80" s="262"/>
      <c r="UBF80" s="350"/>
      <c r="UBG80" s="262"/>
      <c r="UBH80" s="262"/>
      <c r="UBI80" s="262"/>
      <c r="UBJ80" s="262"/>
      <c r="UBK80" s="262"/>
      <c r="UBL80" s="262"/>
      <c r="UBM80" s="262"/>
      <c r="UBN80" s="262"/>
      <c r="UBO80" s="262"/>
      <c r="UBP80" s="1740"/>
      <c r="UBQ80" s="1740"/>
      <c r="UBR80" s="1740"/>
      <c r="UBS80" s="349"/>
      <c r="UBT80" s="262"/>
      <c r="UBU80" s="262"/>
      <c r="UBV80" s="262"/>
      <c r="UBW80" s="350"/>
      <c r="UBX80" s="262"/>
      <c r="UBY80" s="262"/>
      <c r="UBZ80" s="262"/>
      <c r="UCA80" s="262"/>
      <c r="UCB80" s="262"/>
      <c r="UCC80" s="262"/>
      <c r="UCD80" s="262"/>
      <c r="UCE80" s="262"/>
      <c r="UCF80" s="262"/>
      <c r="UCG80" s="1740"/>
      <c r="UCH80" s="1740"/>
      <c r="UCI80" s="1740"/>
      <c r="UCJ80" s="349"/>
      <c r="UCK80" s="262"/>
      <c r="UCL80" s="262"/>
      <c r="UCM80" s="262"/>
      <c r="UCN80" s="350"/>
      <c r="UCO80" s="262"/>
      <c r="UCP80" s="262"/>
      <c r="UCQ80" s="262"/>
      <c r="UCR80" s="262"/>
      <c r="UCS80" s="262"/>
      <c r="UCT80" s="262"/>
      <c r="UCU80" s="262"/>
      <c r="UCV80" s="262"/>
      <c r="UCW80" s="262"/>
      <c r="UCX80" s="1740"/>
      <c r="UCY80" s="1740"/>
      <c r="UCZ80" s="1740"/>
      <c r="UDA80" s="349"/>
      <c r="UDB80" s="262"/>
      <c r="UDC80" s="262"/>
      <c r="UDD80" s="262"/>
      <c r="UDE80" s="350"/>
      <c r="UDF80" s="262"/>
      <c r="UDG80" s="262"/>
      <c r="UDH80" s="262"/>
      <c r="UDI80" s="262"/>
      <c r="UDJ80" s="262"/>
      <c r="UDK80" s="262"/>
      <c r="UDL80" s="262"/>
      <c r="UDM80" s="262"/>
      <c r="UDN80" s="262"/>
      <c r="UDO80" s="1740"/>
      <c r="UDP80" s="1740"/>
      <c r="UDQ80" s="1740"/>
      <c r="UDR80" s="349"/>
      <c r="UDS80" s="262"/>
      <c r="UDT80" s="262"/>
      <c r="UDU80" s="262"/>
      <c r="UDV80" s="350"/>
      <c r="UDW80" s="262"/>
      <c r="UDX80" s="262"/>
      <c r="UDY80" s="262"/>
      <c r="UDZ80" s="262"/>
      <c r="UEA80" s="262"/>
      <c r="UEB80" s="262"/>
      <c r="UEC80" s="262"/>
      <c r="UED80" s="262"/>
      <c r="UEE80" s="262"/>
      <c r="UEF80" s="1740"/>
      <c r="UEG80" s="1740"/>
      <c r="UEH80" s="1740"/>
      <c r="UEI80" s="349"/>
      <c r="UEJ80" s="262"/>
      <c r="UEK80" s="262"/>
      <c r="UEL80" s="262"/>
      <c r="UEM80" s="350"/>
      <c r="UEN80" s="262"/>
      <c r="UEO80" s="262"/>
      <c r="UEP80" s="262"/>
      <c r="UEQ80" s="262"/>
      <c r="UER80" s="262"/>
      <c r="UES80" s="262"/>
      <c r="UET80" s="262"/>
      <c r="UEU80" s="262"/>
      <c r="UEV80" s="262"/>
      <c r="UEW80" s="1740"/>
      <c r="UEX80" s="1740"/>
      <c r="UEY80" s="1740"/>
      <c r="UEZ80" s="349"/>
      <c r="UFA80" s="262"/>
      <c r="UFB80" s="262"/>
      <c r="UFC80" s="262"/>
      <c r="UFD80" s="350"/>
      <c r="UFE80" s="262"/>
      <c r="UFF80" s="262"/>
      <c r="UFG80" s="262"/>
      <c r="UFH80" s="262"/>
      <c r="UFI80" s="262"/>
      <c r="UFJ80" s="262"/>
      <c r="UFK80" s="262"/>
      <c r="UFL80" s="262"/>
      <c r="UFM80" s="262"/>
      <c r="UFN80" s="1740"/>
      <c r="UFO80" s="1740"/>
      <c r="UFP80" s="1740"/>
      <c r="UFQ80" s="349"/>
      <c r="UFR80" s="262"/>
      <c r="UFS80" s="262"/>
      <c r="UFT80" s="262"/>
      <c r="UFU80" s="350"/>
      <c r="UFV80" s="262"/>
      <c r="UFW80" s="262"/>
      <c r="UFX80" s="262"/>
      <c r="UFY80" s="262"/>
      <c r="UFZ80" s="262"/>
      <c r="UGA80" s="262"/>
      <c r="UGB80" s="262"/>
      <c r="UGC80" s="262"/>
      <c r="UGD80" s="262"/>
      <c r="UGE80" s="1740"/>
      <c r="UGF80" s="1740"/>
      <c r="UGG80" s="1740"/>
      <c r="UGH80" s="349"/>
      <c r="UGI80" s="262"/>
      <c r="UGJ80" s="262"/>
      <c r="UGK80" s="262"/>
      <c r="UGL80" s="350"/>
      <c r="UGM80" s="262"/>
      <c r="UGN80" s="262"/>
      <c r="UGO80" s="262"/>
      <c r="UGP80" s="262"/>
      <c r="UGQ80" s="262"/>
      <c r="UGR80" s="262"/>
      <c r="UGS80" s="262"/>
      <c r="UGT80" s="262"/>
      <c r="UGU80" s="262"/>
      <c r="UGV80" s="1740"/>
      <c r="UGW80" s="1740"/>
      <c r="UGX80" s="1740"/>
      <c r="UGY80" s="349"/>
      <c r="UGZ80" s="262"/>
      <c r="UHA80" s="262"/>
      <c r="UHB80" s="262"/>
      <c r="UHC80" s="350"/>
      <c r="UHD80" s="262"/>
      <c r="UHE80" s="262"/>
      <c r="UHF80" s="262"/>
      <c r="UHG80" s="262"/>
      <c r="UHH80" s="262"/>
      <c r="UHI80" s="262"/>
      <c r="UHJ80" s="262"/>
      <c r="UHK80" s="262"/>
      <c r="UHL80" s="262"/>
      <c r="UHM80" s="1740"/>
      <c r="UHN80" s="1740"/>
      <c r="UHO80" s="1740"/>
      <c r="UHP80" s="349"/>
      <c r="UHQ80" s="262"/>
      <c r="UHR80" s="262"/>
      <c r="UHS80" s="262"/>
      <c r="UHT80" s="350"/>
      <c r="UHU80" s="262"/>
      <c r="UHV80" s="262"/>
      <c r="UHW80" s="262"/>
      <c r="UHX80" s="262"/>
      <c r="UHY80" s="262"/>
      <c r="UHZ80" s="262"/>
      <c r="UIA80" s="262"/>
      <c r="UIB80" s="262"/>
      <c r="UIC80" s="262"/>
      <c r="UID80" s="1740"/>
      <c r="UIE80" s="1740"/>
      <c r="UIF80" s="1740"/>
      <c r="UIG80" s="349"/>
      <c r="UIH80" s="262"/>
      <c r="UII80" s="262"/>
      <c r="UIJ80" s="262"/>
      <c r="UIK80" s="350"/>
      <c r="UIL80" s="262"/>
      <c r="UIM80" s="262"/>
      <c r="UIN80" s="262"/>
      <c r="UIO80" s="262"/>
      <c r="UIP80" s="262"/>
      <c r="UIQ80" s="262"/>
      <c r="UIR80" s="262"/>
      <c r="UIS80" s="262"/>
      <c r="UIT80" s="262"/>
      <c r="UIU80" s="1740"/>
      <c r="UIV80" s="1740"/>
      <c r="UIW80" s="1740"/>
      <c r="UIX80" s="349"/>
      <c r="UIY80" s="262"/>
      <c r="UIZ80" s="262"/>
      <c r="UJA80" s="262"/>
      <c r="UJB80" s="350"/>
      <c r="UJC80" s="262"/>
      <c r="UJD80" s="262"/>
      <c r="UJE80" s="262"/>
      <c r="UJF80" s="262"/>
      <c r="UJG80" s="262"/>
      <c r="UJH80" s="262"/>
      <c r="UJI80" s="262"/>
      <c r="UJJ80" s="262"/>
      <c r="UJK80" s="262"/>
      <c r="UJL80" s="1740"/>
      <c r="UJM80" s="1740"/>
      <c r="UJN80" s="1740"/>
      <c r="UJO80" s="349"/>
      <c r="UJP80" s="262"/>
      <c r="UJQ80" s="262"/>
      <c r="UJR80" s="262"/>
      <c r="UJS80" s="350"/>
      <c r="UJT80" s="262"/>
      <c r="UJU80" s="262"/>
      <c r="UJV80" s="262"/>
      <c r="UJW80" s="262"/>
      <c r="UJX80" s="262"/>
      <c r="UJY80" s="262"/>
      <c r="UJZ80" s="262"/>
      <c r="UKA80" s="262"/>
      <c r="UKB80" s="262"/>
      <c r="UKC80" s="1740"/>
      <c r="UKD80" s="1740"/>
      <c r="UKE80" s="1740"/>
      <c r="UKF80" s="349"/>
      <c r="UKG80" s="262"/>
      <c r="UKH80" s="262"/>
      <c r="UKI80" s="262"/>
      <c r="UKJ80" s="350"/>
      <c r="UKK80" s="262"/>
      <c r="UKL80" s="262"/>
      <c r="UKM80" s="262"/>
      <c r="UKN80" s="262"/>
      <c r="UKO80" s="262"/>
      <c r="UKP80" s="262"/>
      <c r="UKQ80" s="262"/>
      <c r="UKR80" s="262"/>
      <c r="UKS80" s="262"/>
      <c r="UKT80" s="1740"/>
      <c r="UKU80" s="1740"/>
      <c r="UKV80" s="1740"/>
      <c r="UKW80" s="349"/>
      <c r="UKX80" s="262"/>
      <c r="UKY80" s="262"/>
      <c r="UKZ80" s="262"/>
      <c r="ULA80" s="350"/>
      <c r="ULB80" s="262"/>
      <c r="ULC80" s="262"/>
      <c r="ULD80" s="262"/>
      <c r="ULE80" s="262"/>
      <c r="ULF80" s="262"/>
      <c r="ULG80" s="262"/>
      <c r="ULH80" s="262"/>
      <c r="ULI80" s="262"/>
      <c r="ULJ80" s="262"/>
      <c r="ULK80" s="1740"/>
      <c r="ULL80" s="1740"/>
      <c r="ULM80" s="1740"/>
      <c r="ULN80" s="349"/>
      <c r="ULO80" s="262"/>
      <c r="ULP80" s="262"/>
      <c r="ULQ80" s="262"/>
      <c r="ULR80" s="350"/>
      <c r="ULS80" s="262"/>
      <c r="ULT80" s="262"/>
      <c r="ULU80" s="262"/>
      <c r="ULV80" s="262"/>
      <c r="ULW80" s="262"/>
      <c r="ULX80" s="262"/>
      <c r="ULY80" s="262"/>
      <c r="ULZ80" s="262"/>
      <c r="UMA80" s="262"/>
      <c r="UMB80" s="1740"/>
      <c r="UMC80" s="1740"/>
      <c r="UMD80" s="1740"/>
      <c r="UME80" s="349"/>
      <c r="UMF80" s="262"/>
      <c r="UMG80" s="262"/>
      <c r="UMH80" s="262"/>
      <c r="UMI80" s="350"/>
      <c r="UMJ80" s="262"/>
      <c r="UMK80" s="262"/>
      <c r="UML80" s="262"/>
      <c r="UMM80" s="262"/>
      <c r="UMN80" s="262"/>
      <c r="UMO80" s="262"/>
      <c r="UMP80" s="262"/>
      <c r="UMQ80" s="262"/>
      <c r="UMR80" s="262"/>
      <c r="UMS80" s="1740"/>
      <c r="UMT80" s="1740"/>
      <c r="UMU80" s="1740"/>
      <c r="UMV80" s="349"/>
      <c r="UMW80" s="262"/>
      <c r="UMX80" s="262"/>
      <c r="UMY80" s="262"/>
      <c r="UMZ80" s="350"/>
      <c r="UNA80" s="262"/>
      <c r="UNB80" s="262"/>
      <c r="UNC80" s="262"/>
      <c r="UND80" s="262"/>
      <c r="UNE80" s="262"/>
      <c r="UNF80" s="262"/>
      <c r="UNG80" s="262"/>
      <c r="UNH80" s="262"/>
      <c r="UNI80" s="262"/>
      <c r="UNJ80" s="1740"/>
      <c r="UNK80" s="1740"/>
      <c r="UNL80" s="1740"/>
      <c r="UNM80" s="349"/>
      <c r="UNN80" s="262"/>
      <c r="UNO80" s="262"/>
      <c r="UNP80" s="262"/>
      <c r="UNQ80" s="350"/>
      <c r="UNR80" s="262"/>
      <c r="UNS80" s="262"/>
      <c r="UNT80" s="262"/>
      <c r="UNU80" s="262"/>
      <c r="UNV80" s="262"/>
      <c r="UNW80" s="262"/>
      <c r="UNX80" s="262"/>
      <c r="UNY80" s="262"/>
      <c r="UNZ80" s="262"/>
      <c r="UOA80" s="1740"/>
      <c r="UOB80" s="1740"/>
      <c r="UOC80" s="1740"/>
      <c r="UOD80" s="349"/>
      <c r="UOE80" s="262"/>
      <c r="UOF80" s="262"/>
      <c r="UOG80" s="262"/>
      <c r="UOH80" s="350"/>
      <c r="UOI80" s="262"/>
      <c r="UOJ80" s="262"/>
      <c r="UOK80" s="262"/>
      <c r="UOL80" s="262"/>
      <c r="UOM80" s="262"/>
      <c r="UON80" s="262"/>
      <c r="UOO80" s="262"/>
      <c r="UOP80" s="262"/>
      <c r="UOQ80" s="262"/>
      <c r="UOR80" s="1740"/>
      <c r="UOS80" s="1740"/>
      <c r="UOT80" s="1740"/>
      <c r="UOU80" s="349"/>
      <c r="UOV80" s="262"/>
      <c r="UOW80" s="262"/>
      <c r="UOX80" s="262"/>
      <c r="UOY80" s="350"/>
      <c r="UOZ80" s="262"/>
      <c r="UPA80" s="262"/>
      <c r="UPB80" s="262"/>
      <c r="UPC80" s="262"/>
      <c r="UPD80" s="262"/>
      <c r="UPE80" s="262"/>
      <c r="UPF80" s="262"/>
      <c r="UPG80" s="262"/>
      <c r="UPH80" s="262"/>
      <c r="UPI80" s="1740"/>
      <c r="UPJ80" s="1740"/>
      <c r="UPK80" s="1740"/>
      <c r="UPL80" s="349"/>
      <c r="UPM80" s="262"/>
      <c r="UPN80" s="262"/>
      <c r="UPO80" s="262"/>
      <c r="UPP80" s="350"/>
      <c r="UPQ80" s="262"/>
      <c r="UPR80" s="262"/>
      <c r="UPS80" s="262"/>
      <c r="UPT80" s="262"/>
      <c r="UPU80" s="262"/>
      <c r="UPV80" s="262"/>
      <c r="UPW80" s="262"/>
      <c r="UPX80" s="262"/>
      <c r="UPY80" s="262"/>
      <c r="UPZ80" s="1740"/>
      <c r="UQA80" s="1740"/>
      <c r="UQB80" s="1740"/>
      <c r="UQC80" s="349"/>
      <c r="UQD80" s="262"/>
      <c r="UQE80" s="262"/>
      <c r="UQF80" s="262"/>
      <c r="UQG80" s="350"/>
      <c r="UQH80" s="262"/>
      <c r="UQI80" s="262"/>
      <c r="UQJ80" s="262"/>
      <c r="UQK80" s="262"/>
      <c r="UQL80" s="262"/>
      <c r="UQM80" s="262"/>
      <c r="UQN80" s="262"/>
      <c r="UQO80" s="262"/>
      <c r="UQP80" s="262"/>
      <c r="UQQ80" s="1740"/>
      <c r="UQR80" s="1740"/>
      <c r="UQS80" s="1740"/>
      <c r="UQT80" s="349"/>
      <c r="UQU80" s="262"/>
      <c r="UQV80" s="262"/>
      <c r="UQW80" s="262"/>
      <c r="UQX80" s="350"/>
      <c r="UQY80" s="262"/>
      <c r="UQZ80" s="262"/>
      <c r="URA80" s="262"/>
      <c r="URB80" s="262"/>
      <c r="URC80" s="262"/>
      <c r="URD80" s="262"/>
      <c r="URE80" s="262"/>
      <c r="URF80" s="262"/>
      <c r="URG80" s="262"/>
      <c r="URH80" s="1740"/>
      <c r="URI80" s="1740"/>
      <c r="URJ80" s="1740"/>
      <c r="URK80" s="349"/>
      <c r="URL80" s="262"/>
      <c r="URM80" s="262"/>
      <c r="URN80" s="262"/>
      <c r="URO80" s="350"/>
      <c r="URP80" s="262"/>
      <c r="URQ80" s="262"/>
      <c r="URR80" s="262"/>
      <c r="URS80" s="262"/>
      <c r="URT80" s="262"/>
      <c r="URU80" s="262"/>
      <c r="URV80" s="262"/>
      <c r="URW80" s="262"/>
      <c r="URX80" s="262"/>
      <c r="URY80" s="1740"/>
      <c r="URZ80" s="1740"/>
      <c r="USA80" s="1740"/>
      <c r="USB80" s="349"/>
      <c r="USC80" s="262"/>
      <c r="USD80" s="262"/>
      <c r="USE80" s="262"/>
      <c r="USF80" s="350"/>
      <c r="USG80" s="262"/>
      <c r="USH80" s="262"/>
      <c r="USI80" s="262"/>
      <c r="USJ80" s="262"/>
      <c r="USK80" s="262"/>
      <c r="USL80" s="262"/>
      <c r="USM80" s="262"/>
      <c r="USN80" s="262"/>
      <c r="USO80" s="262"/>
      <c r="USP80" s="1740"/>
      <c r="USQ80" s="1740"/>
      <c r="USR80" s="1740"/>
      <c r="USS80" s="349"/>
      <c r="UST80" s="262"/>
      <c r="USU80" s="262"/>
      <c r="USV80" s="262"/>
      <c r="USW80" s="350"/>
      <c r="USX80" s="262"/>
      <c r="USY80" s="262"/>
      <c r="USZ80" s="262"/>
      <c r="UTA80" s="262"/>
      <c r="UTB80" s="262"/>
      <c r="UTC80" s="262"/>
      <c r="UTD80" s="262"/>
      <c r="UTE80" s="262"/>
      <c r="UTF80" s="262"/>
      <c r="UTG80" s="1740"/>
      <c r="UTH80" s="1740"/>
      <c r="UTI80" s="1740"/>
      <c r="UTJ80" s="349"/>
      <c r="UTK80" s="262"/>
      <c r="UTL80" s="262"/>
      <c r="UTM80" s="262"/>
      <c r="UTN80" s="350"/>
      <c r="UTO80" s="262"/>
      <c r="UTP80" s="262"/>
      <c r="UTQ80" s="262"/>
      <c r="UTR80" s="262"/>
      <c r="UTS80" s="262"/>
      <c r="UTT80" s="262"/>
      <c r="UTU80" s="262"/>
      <c r="UTV80" s="262"/>
      <c r="UTW80" s="262"/>
      <c r="UTX80" s="1740"/>
      <c r="UTY80" s="1740"/>
      <c r="UTZ80" s="1740"/>
      <c r="UUA80" s="349"/>
      <c r="UUB80" s="262"/>
      <c r="UUC80" s="262"/>
      <c r="UUD80" s="262"/>
      <c r="UUE80" s="350"/>
      <c r="UUF80" s="262"/>
      <c r="UUG80" s="262"/>
      <c r="UUH80" s="262"/>
      <c r="UUI80" s="262"/>
      <c r="UUJ80" s="262"/>
      <c r="UUK80" s="262"/>
      <c r="UUL80" s="262"/>
      <c r="UUM80" s="262"/>
      <c r="UUN80" s="262"/>
      <c r="UUO80" s="1740"/>
      <c r="UUP80" s="1740"/>
      <c r="UUQ80" s="1740"/>
      <c r="UUR80" s="349"/>
      <c r="UUS80" s="262"/>
      <c r="UUT80" s="262"/>
      <c r="UUU80" s="262"/>
      <c r="UUV80" s="350"/>
      <c r="UUW80" s="262"/>
      <c r="UUX80" s="262"/>
      <c r="UUY80" s="262"/>
      <c r="UUZ80" s="262"/>
      <c r="UVA80" s="262"/>
      <c r="UVB80" s="262"/>
      <c r="UVC80" s="262"/>
      <c r="UVD80" s="262"/>
      <c r="UVE80" s="262"/>
      <c r="UVF80" s="1740"/>
      <c r="UVG80" s="1740"/>
      <c r="UVH80" s="1740"/>
      <c r="UVI80" s="349"/>
      <c r="UVJ80" s="262"/>
      <c r="UVK80" s="262"/>
      <c r="UVL80" s="262"/>
      <c r="UVM80" s="350"/>
      <c r="UVN80" s="262"/>
      <c r="UVO80" s="262"/>
      <c r="UVP80" s="262"/>
      <c r="UVQ80" s="262"/>
      <c r="UVR80" s="262"/>
      <c r="UVS80" s="262"/>
      <c r="UVT80" s="262"/>
      <c r="UVU80" s="262"/>
      <c r="UVV80" s="262"/>
      <c r="UVW80" s="1740"/>
      <c r="UVX80" s="1740"/>
      <c r="UVY80" s="1740"/>
      <c r="UVZ80" s="349"/>
      <c r="UWA80" s="262"/>
      <c r="UWB80" s="262"/>
      <c r="UWC80" s="262"/>
      <c r="UWD80" s="350"/>
      <c r="UWE80" s="262"/>
      <c r="UWF80" s="262"/>
      <c r="UWG80" s="262"/>
      <c r="UWH80" s="262"/>
      <c r="UWI80" s="262"/>
      <c r="UWJ80" s="262"/>
      <c r="UWK80" s="262"/>
      <c r="UWL80" s="262"/>
      <c r="UWM80" s="262"/>
      <c r="UWN80" s="1740"/>
      <c r="UWO80" s="1740"/>
      <c r="UWP80" s="1740"/>
      <c r="UWQ80" s="349"/>
      <c r="UWR80" s="262"/>
      <c r="UWS80" s="262"/>
      <c r="UWT80" s="262"/>
      <c r="UWU80" s="350"/>
      <c r="UWV80" s="262"/>
      <c r="UWW80" s="262"/>
      <c r="UWX80" s="262"/>
      <c r="UWY80" s="262"/>
      <c r="UWZ80" s="262"/>
      <c r="UXA80" s="262"/>
      <c r="UXB80" s="262"/>
      <c r="UXC80" s="262"/>
      <c r="UXD80" s="262"/>
      <c r="UXE80" s="1740"/>
      <c r="UXF80" s="1740"/>
      <c r="UXG80" s="1740"/>
      <c r="UXH80" s="349"/>
      <c r="UXI80" s="262"/>
      <c r="UXJ80" s="262"/>
      <c r="UXK80" s="262"/>
      <c r="UXL80" s="350"/>
      <c r="UXM80" s="262"/>
      <c r="UXN80" s="262"/>
      <c r="UXO80" s="262"/>
      <c r="UXP80" s="262"/>
      <c r="UXQ80" s="262"/>
      <c r="UXR80" s="262"/>
      <c r="UXS80" s="262"/>
      <c r="UXT80" s="262"/>
      <c r="UXU80" s="262"/>
      <c r="UXV80" s="1740"/>
      <c r="UXW80" s="1740"/>
      <c r="UXX80" s="1740"/>
      <c r="UXY80" s="349"/>
      <c r="UXZ80" s="262"/>
      <c r="UYA80" s="262"/>
      <c r="UYB80" s="262"/>
      <c r="UYC80" s="350"/>
      <c r="UYD80" s="262"/>
      <c r="UYE80" s="262"/>
      <c r="UYF80" s="262"/>
      <c r="UYG80" s="262"/>
      <c r="UYH80" s="262"/>
      <c r="UYI80" s="262"/>
      <c r="UYJ80" s="262"/>
      <c r="UYK80" s="262"/>
      <c r="UYL80" s="262"/>
      <c r="UYM80" s="1740"/>
      <c r="UYN80" s="1740"/>
      <c r="UYO80" s="1740"/>
      <c r="UYP80" s="349"/>
      <c r="UYQ80" s="262"/>
      <c r="UYR80" s="262"/>
      <c r="UYS80" s="262"/>
      <c r="UYT80" s="350"/>
      <c r="UYU80" s="262"/>
      <c r="UYV80" s="262"/>
      <c r="UYW80" s="262"/>
      <c r="UYX80" s="262"/>
      <c r="UYY80" s="262"/>
      <c r="UYZ80" s="262"/>
      <c r="UZA80" s="262"/>
      <c r="UZB80" s="262"/>
      <c r="UZC80" s="262"/>
      <c r="UZD80" s="1740"/>
      <c r="UZE80" s="1740"/>
      <c r="UZF80" s="1740"/>
      <c r="UZG80" s="349"/>
      <c r="UZH80" s="262"/>
      <c r="UZI80" s="262"/>
      <c r="UZJ80" s="262"/>
      <c r="UZK80" s="350"/>
      <c r="UZL80" s="262"/>
      <c r="UZM80" s="262"/>
      <c r="UZN80" s="262"/>
      <c r="UZO80" s="262"/>
      <c r="UZP80" s="262"/>
      <c r="UZQ80" s="262"/>
      <c r="UZR80" s="262"/>
      <c r="UZS80" s="262"/>
      <c r="UZT80" s="262"/>
      <c r="UZU80" s="1740"/>
      <c r="UZV80" s="1740"/>
      <c r="UZW80" s="1740"/>
      <c r="UZX80" s="349"/>
      <c r="UZY80" s="262"/>
      <c r="UZZ80" s="262"/>
      <c r="VAA80" s="262"/>
      <c r="VAB80" s="350"/>
      <c r="VAC80" s="262"/>
      <c r="VAD80" s="262"/>
      <c r="VAE80" s="262"/>
      <c r="VAF80" s="262"/>
      <c r="VAG80" s="262"/>
      <c r="VAH80" s="262"/>
      <c r="VAI80" s="262"/>
      <c r="VAJ80" s="262"/>
      <c r="VAK80" s="262"/>
      <c r="VAL80" s="1740"/>
      <c r="VAM80" s="1740"/>
      <c r="VAN80" s="1740"/>
      <c r="VAO80" s="349"/>
      <c r="VAP80" s="262"/>
      <c r="VAQ80" s="262"/>
      <c r="VAR80" s="262"/>
      <c r="VAS80" s="350"/>
      <c r="VAT80" s="262"/>
      <c r="VAU80" s="262"/>
      <c r="VAV80" s="262"/>
      <c r="VAW80" s="262"/>
      <c r="VAX80" s="262"/>
      <c r="VAY80" s="262"/>
      <c r="VAZ80" s="262"/>
      <c r="VBA80" s="262"/>
      <c r="VBB80" s="262"/>
      <c r="VBC80" s="1740"/>
      <c r="VBD80" s="1740"/>
      <c r="VBE80" s="1740"/>
      <c r="VBF80" s="349"/>
      <c r="VBG80" s="262"/>
      <c r="VBH80" s="262"/>
      <c r="VBI80" s="262"/>
      <c r="VBJ80" s="350"/>
      <c r="VBK80" s="262"/>
      <c r="VBL80" s="262"/>
      <c r="VBM80" s="262"/>
      <c r="VBN80" s="262"/>
      <c r="VBO80" s="262"/>
      <c r="VBP80" s="262"/>
      <c r="VBQ80" s="262"/>
      <c r="VBR80" s="262"/>
      <c r="VBS80" s="262"/>
      <c r="VBT80" s="1740"/>
      <c r="VBU80" s="1740"/>
      <c r="VBV80" s="1740"/>
      <c r="VBW80" s="349"/>
      <c r="VBX80" s="262"/>
      <c r="VBY80" s="262"/>
      <c r="VBZ80" s="262"/>
      <c r="VCA80" s="350"/>
      <c r="VCB80" s="262"/>
      <c r="VCC80" s="262"/>
      <c r="VCD80" s="262"/>
      <c r="VCE80" s="262"/>
      <c r="VCF80" s="262"/>
      <c r="VCG80" s="262"/>
      <c r="VCH80" s="262"/>
      <c r="VCI80" s="262"/>
      <c r="VCJ80" s="262"/>
      <c r="VCK80" s="1740"/>
      <c r="VCL80" s="1740"/>
      <c r="VCM80" s="1740"/>
      <c r="VCN80" s="349"/>
      <c r="VCO80" s="262"/>
      <c r="VCP80" s="262"/>
      <c r="VCQ80" s="262"/>
      <c r="VCR80" s="350"/>
      <c r="VCS80" s="262"/>
      <c r="VCT80" s="262"/>
      <c r="VCU80" s="262"/>
      <c r="VCV80" s="262"/>
      <c r="VCW80" s="262"/>
      <c r="VCX80" s="262"/>
      <c r="VCY80" s="262"/>
      <c r="VCZ80" s="262"/>
      <c r="VDA80" s="262"/>
      <c r="VDB80" s="1740"/>
      <c r="VDC80" s="1740"/>
      <c r="VDD80" s="1740"/>
      <c r="VDE80" s="349"/>
      <c r="VDF80" s="262"/>
      <c r="VDG80" s="262"/>
      <c r="VDH80" s="262"/>
      <c r="VDI80" s="350"/>
      <c r="VDJ80" s="262"/>
      <c r="VDK80" s="262"/>
      <c r="VDL80" s="262"/>
      <c r="VDM80" s="262"/>
      <c r="VDN80" s="262"/>
      <c r="VDO80" s="262"/>
      <c r="VDP80" s="262"/>
      <c r="VDQ80" s="262"/>
      <c r="VDR80" s="262"/>
      <c r="VDS80" s="1740"/>
      <c r="VDT80" s="1740"/>
      <c r="VDU80" s="1740"/>
      <c r="VDV80" s="349"/>
      <c r="VDW80" s="262"/>
      <c r="VDX80" s="262"/>
      <c r="VDY80" s="262"/>
      <c r="VDZ80" s="350"/>
      <c r="VEA80" s="262"/>
      <c r="VEB80" s="262"/>
      <c r="VEC80" s="262"/>
      <c r="VED80" s="262"/>
      <c r="VEE80" s="262"/>
      <c r="VEF80" s="262"/>
      <c r="VEG80" s="262"/>
      <c r="VEH80" s="262"/>
      <c r="VEI80" s="262"/>
      <c r="VEJ80" s="1740"/>
      <c r="VEK80" s="1740"/>
      <c r="VEL80" s="1740"/>
      <c r="VEM80" s="349"/>
      <c r="VEN80" s="262"/>
      <c r="VEO80" s="262"/>
      <c r="VEP80" s="262"/>
      <c r="VEQ80" s="350"/>
      <c r="VER80" s="262"/>
      <c r="VES80" s="262"/>
      <c r="VET80" s="262"/>
      <c r="VEU80" s="262"/>
      <c r="VEV80" s="262"/>
      <c r="VEW80" s="262"/>
      <c r="VEX80" s="262"/>
      <c r="VEY80" s="262"/>
      <c r="VEZ80" s="262"/>
      <c r="VFA80" s="1740"/>
      <c r="VFB80" s="1740"/>
      <c r="VFC80" s="1740"/>
      <c r="VFD80" s="349"/>
      <c r="VFE80" s="262"/>
      <c r="VFF80" s="262"/>
      <c r="VFG80" s="262"/>
      <c r="VFH80" s="350"/>
      <c r="VFI80" s="262"/>
      <c r="VFJ80" s="262"/>
      <c r="VFK80" s="262"/>
      <c r="VFL80" s="262"/>
      <c r="VFM80" s="262"/>
      <c r="VFN80" s="262"/>
      <c r="VFO80" s="262"/>
      <c r="VFP80" s="262"/>
      <c r="VFQ80" s="262"/>
      <c r="VFR80" s="1740"/>
      <c r="VFS80" s="1740"/>
      <c r="VFT80" s="1740"/>
      <c r="VFU80" s="349"/>
      <c r="VFV80" s="262"/>
      <c r="VFW80" s="262"/>
      <c r="VFX80" s="262"/>
      <c r="VFY80" s="350"/>
      <c r="VFZ80" s="262"/>
      <c r="VGA80" s="262"/>
      <c r="VGB80" s="262"/>
      <c r="VGC80" s="262"/>
      <c r="VGD80" s="262"/>
      <c r="VGE80" s="262"/>
      <c r="VGF80" s="262"/>
      <c r="VGG80" s="262"/>
      <c r="VGH80" s="262"/>
      <c r="VGI80" s="1740"/>
      <c r="VGJ80" s="1740"/>
      <c r="VGK80" s="1740"/>
      <c r="VGL80" s="349"/>
      <c r="VGM80" s="262"/>
      <c r="VGN80" s="262"/>
      <c r="VGO80" s="262"/>
      <c r="VGP80" s="350"/>
      <c r="VGQ80" s="262"/>
      <c r="VGR80" s="262"/>
      <c r="VGS80" s="262"/>
      <c r="VGT80" s="262"/>
      <c r="VGU80" s="262"/>
      <c r="VGV80" s="262"/>
      <c r="VGW80" s="262"/>
      <c r="VGX80" s="262"/>
      <c r="VGY80" s="262"/>
      <c r="VGZ80" s="1740"/>
      <c r="VHA80" s="1740"/>
      <c r="VHB80" s="1740"/>
      <c r="VHC80" s="349"/>
      <c r="VHD80" s="262"/>
      <c r="VHE80" s="262"/>
      <c r="VHF80" s="262"/>
      <c r="VHG80" s="350"/>
      <c r="VHH80" s="262"/>
      <c r="VHI80" s="262"/>
      <c r="VHJ80" s="262"/>
      <c r="VHK80" s="262"/>
      <c r="VHL80" s="262"/>
      <c r="VHM80" s="262"/>
      <c r="VHN80" s="262"/>
      <c r="VHO80" s="262"/>
      <c r="VHP80" s="262"/>
      <c r="VHQ80" s="1740"/>
      <c r="VHR80" s="1740"/>
      <c r="VHS80" s="1740"/>
      <c r="VHT80" s="349"/>
      <c r="VHU80" s="262"/>
      <c r="VHV80" s="262"/>
      <c r="VHW80" s="262"/>
      <c r="VHX80" s="350"/>
      <c r="VHY80" s="262"/>
      <c r="VHZ80" s="262"/>
      <c r="VIA80" s="262"/>
      <c r="VIB80" s="262"/>
      <c r="VIC80" s="262"/>
      <c r="VID80" s="262"/>
      <c r="VIE80" s="262"/>
      <c r="VIF80" s="262"/>
      <c r="VIG80" s="262"/>
      <c r="VIH80" s="1740"/>
      <c r="VII80" s="1740"/>
      <c r="VIJ80" s="1740"/>
      <c r="VIK80" s="349"/>
      <c r="VIL80" s="262"/>
      <c r="VIM80" s="262"/>
      <c r="VIN80" s="262"/>
      <c r="VIO80" s="350"/>
      <c r="VIP80" s="262"/>
      <c r="VIQ80" s="262"/>
      <c r="VIR80" s="262"/>
      <c r="VIS80" s="262"/>
      <c r="VIT80" s="262"/>
      <c r="VIU80" s="262"/>
      <c r="VIV80" s="262"/>
      <c r="VIW80" s="262"/>
      <c r="VIX80" s="262"/>
      <c r="VIY80" s="1740"/>
      <c r="VIZ80" s="1740"/>
      <c r="VJA80" s="1740"/>
      <c r="VJB80" s="349"/>
      <c r="VJC80" s="262"/>
      <c r="VJD80" s="262"/>
      <c r="VJE80" s="262"/>
      <c r="VJF80" s="350"/>
      <c r="VJG80" s="262"/>
      <c r="VJH80" s="262"/>
      <c r="VJI80" s="262"/>
      <c r="VJJ80" s="262"/>
      <c r="VJK80" s="262"/>
      <c r="VJL80" s="262"/>
      <c r="VJM80" s="262"/>
      <c r="VJN80" s="262"/>
      <c r="VJO80" s="262"/>
      <c r="VJP80" s="1740"/>
      <c r="VJQ80" s="1740"/>
      <c r="VJR80" s="1740"/>
      <c r="VJS80" s="349"/>
      <c r="VJT80" s="262"/>
      <c r="VJU80" s="262"/>
      <c r="VJV80" s="262"/>
      <c r="VJW80" s="350"/>
      <c r="VJX80" s="262"/>
      <c r="VJY80" s="262"/>
      <c r="VJZ80" s="262"/>
      <c r="VKA80" s="262"/>
      <c r="VKB80" s="262"/>
      <c r="VKC80" s="262"/>
      <c r="VKD80" s="262"/>
      <c r="VKE80" s="262"/>
      <c r="VKF80" s="262"/>
      <c r="VKG80" s="1740"/>
      <c r="VKH80" s="1740"/>
      <c r="VKI80" s="1740"/>
      <c r="VKJ80" s="349"/>
      <c r="VKK80" s="262"/>
      <c r="VKL80" s="262"/>
      <c r="VKM80" s="262"/>
      <c r="VKN80" s="350"/>
      <c r="VKO80" s="262"/>
      <c r="VKP80" s="262"/>
      <c r="VKQ80" s="262"/>
      <c r="VKR80" s="262"/>
      <c r="VKS80" s="262"/>
      <c r="VKT80" s="262"/>
      <c r="VKU80" s="262"/>
      <c r="VKV80" s="262"/>
      <c r="VKW80" s="262"/>
      <c r="VKX80" s="1740"/>
      <c r="VKY80" s="1740"/>
      <c r="VKZ80" s="1740"/>
      <c r="VLA80" s="349"/>
      <c r="VLB80" s="262"/>
      <c r="VLC80" s="262"/>
      <c r="VLD80" s="262"/>
      <c r="VLE80" s="350"/>
      <c r="VLF80" s="262"/>
      <c r="VLG80" s="262"/>
      <c r="VLH80" s="262"/>
      <c r="VLI80" s="262"/>
      <c r="VLJ80" s="262"/>
      <c r="VLK80" s="262"/>
      <c r="VLL80" s="262"/>
      <c r="VLM80" s="262"/>
      <c r="VLN80" s="262"/>
      <c r="VLO80" s="1740"/>
      <c r="VLP80" s="1740"/>
      <c r="VLQ80" s="1740"/>
      <c r="VLR80" s="349"/>
      <c r="VLS80" s="262"/>
      <c r="VLT80" s="262"/>
      <c r="VLU80" s="262"/>
      <c r="VLV80" s="350"/>
      <c r="VLW80" s="262"/>
      <c r="VLX80" s="262"/>
      <c r="VLY80" s="262"/>
      <c r="VLZ80" s="262"/>
      <c r="VMA80" s="262"/>
      <c r="VMB80" s="262"/>
      <c r="VMC80" s="262"/>
      <c r="VMD80" s="262"/>
      <c r="VME80" s="262"/>
      <c r="VMF80" s="1740"/>
      <c r="VMG80" s="1740"/>
      <c r="VMH80" s="1740"/>
      <c r="VMI80" s="349"/>
      <c r="VMJ80" s="262"/>
      <c r="VMK80" s="262"/>
      <c r="VML80" s="262"/>
      <c r="VMM80" s="350"/>
      <c r="VMN80" s="262"/>
      <c r="VMO80" s="262"/>
      <c r="VMP80" s="262"/>
      <c r="VMQ80" s="262"/>
      <c r="VMR80" s="262"/>
      <c r="VMS80" s="262"/>
      <c r="VMT80" s="262"/>
      <c r="VMU80" s="262"/>
      <c r="VMV80" s="262"/>
      <c r="VMW80" s="1740"/>
      <c r="VMX80" s="1740"/>
      <c r="VMY80" s="1740"/>
      <c r="VMZ80" s="349"/>
      <c r="VNA80" s="262"/>
      <c r="VNB80" s="262"/>
      <c r="VNC80" s="262"/>
      <c r="VND80" s="350"/>
      <c r="VNE80" s="262"/>
      <c r="VNF80" s="262"/>
      <c r="VNG80" s="262"/>
      <c r="VNH80" s="262"/>
      <c r="VNI80" s="262"/>
      <c r="VNJ80" s="262"/>
      <c r="VNK80" s="262"/>
      <c r="VNL80" s="262"/>
      <c r="VNM80" s="262"/>
      <c r="VNN80" s="1740"/>
      <c r="VNO80" s="1740"/>
      <c r="VNP80" s="1740"/>
      <c r="VNQ80" s="349"/>
      <c r="VNR80" s="262"/>
      <c r="VNS80" s="262"/>
      <c r="VNT80" s="262"/>
      <c r="VNU80" s="350"/>
      <c r="VNV80" s="262"/>
      <c r="VNW80" s="262"/>
      <c r="VNX80" s="262"/>
      <c r="VNY80" s="262"/>
      <c r="VNZ80" s="262"/>
      <c r="VOA80" s="262"/>
      <c r="VOB80" s="262"/>
      <c r="VOC80" s="262"/>
      <c r="VOD80" s="262"/>
      <c r="VOE80" s="1740"/>
      <c r="VOF80" s="1740"/>
      <c r="VOG80" s="1740"/>
      <c r="VOH80" s="349"/>
      <c r="VOI80" s="262"/>
      <c r="VOJ80" s="262"/>
      <c r="VOK80" s="262"/>
      <c r="VOL80" s="350"/>
      <c r="VOM80" s="262"/>
      <c r="VON80" s="262"/>
      <c r="VOO80" s="262"/>
      <c r="VOP80" s="262"/>
      <c r="VOQ80" s="262"/>
      <c r="VOR80" s="262"/>
      <c r="VOS80" s="262"/>
      <c r="VOT80" s="262"/>
      <c r="VOU80" s="262"/>
      <c r="VOV80" s="1740"/>
      <c r="VOW80" s="1740"/>
      <c r="VOX80" s="1740"/>
      <c r="VOY80" s="349"/>
      <c r="VOZ80" s="262"/>
      <c r="VPA80" s="262"/>
      <c r="VPB80" s="262"/>
      <c r="VPC80" s="350"/>
      <c r="VPD80" s="262"/>
      <c r="VPE80" s="262"/>
      <c r="VPF80" s="262"/>
      <c r="VPG80" s="262"/>
      <c r="VPH80" s="262"/>
      <c r="VPI80" s="262"/>
      <c r="VPJ80" s="262"/>
      <c r="VPK80" s="262"/>
      <c r="VPL80" s="262"/>
      <c r="VPM80" s="1740"/>
      <c r="VPN80" s="1740"/>
      <c r="VPO80" s="1740"/>
      <c r="VPP80" s="349"/>
      <c r="VPQ80" s="262"/>
      <c r="VPR80" s="262"/>
      <c r="VPS80" s="262"/>
      <c r="VPT80" s="350"/>
      <c r="VPU80" s="262"/>
      <c r="VPV80" s="262"/>
      <c r="VPW80" s="262"/>
      <c r="VPX80" s="262"/>
      <c r="VPY80" s="262"/>
      <c r="VPZ80" s="262"/>
      <c r="VQA80" s="262"/>
      <c r="VQB80" s="262"/>
      <c r="VQC80" s="262"/>
      <c r="VQD80" s="1740"/>
      <c r="VQE80" s="1740"/>
      <c r="VQF80" s="1740"/>
      <c r="VQG80" s="349"/>
      <c r="VQH80" s="262"/>
      <c r="VQI80" s="262"/>
      <c r="VQJ80" s="262"/>
      <c r="VQK80" s="350"/>
      <c r="VQL80" s="262"/>
      <c r="VQM80" s="262"/>
      <c r="VQN80" s="262"/>
      <c r="VQO80" s="262"/>
      <c r="VQP80" s="262"/>
      <c r="VQQ80" s="262"/>
      <c r="VQR80" s="262"/>
      <c r="VQS80" s="262"/>
      <c r="VQT80" s="262"/>
      <c r="VQU80" s="1740"/>
      <c r="VQV80" s="1740"/>
      <c r="VQW80" s="1740"/>
      <c r="VQX80" s="349"/>
      <c r="VQY80" s="262"/>
      <c r="VQZ80" s="262"/>
      <c r="VRA80" s="262"/>
      <c r="VRB80" s="350"/>
      <c r="VRC80" s="262"/>
      <c r="VRD80" s="262"/>
      <c r="VRE80" s="262"/>
      <c r="VRF80" s="262"/>
      <c r="VRG80" s="262"/>
      <c r="VRH80" s="262"/>
      <c r="VRI80" s="262"/>
      <c r="VRJ80" s="262"/>
      <c r="VRK80" s="262"/>
      <c r="VRL80" s="1740"/>
      <c r="VRM80" s="1740"/>
      <c r="VRN80" s="1740"/>
      <c r="VRO80" s="349"/>
      <c r="VRP80" s="262"/>
      <c r="VRQ80" s="262"/>
      <c r="VRR80" s="262"/>
      <c r="VRS80" s="350"/>
      <c r="VRT80" s="262"/>
      <c r="VRU80" s="262"/>
      <c r="VRV80" s="262"/>
      <c r="VRW80" s="262"/>
      <c r="VRX80" s="262"/>
      <c r="VRY80" s="262"/>
      <c r="VRZ80" s="262"/>
      <c r="VSA80" s="262"/>
      <c r="VSB80" s="262"/>
      <c r="VSC80" s="1740"/>
      <c r="VSD80" s="1740"/>
      <c r="VSE80" s="1740"/>
      <c r="VSF80" s="349"/>
      <c r="VSG80" s="262"/>
      <c r="VSH80" s="262"/>
      <c r="VSI80" s="262"/>
      <c r="VSJ80" s="350"/>
      <c r="VSK80" s="262"/>
      <c r="VSL80" s="262"/>
      <c r="VSM80" s="262"/>
      <c r="VSN80" s="262"/>
      <c r="VSO80" s="262"/>
      <c r="VSP80" s="262"/>
      <c r="VSQ80" s="262"/>
      <c r="VSR80" s="262"/>
      <c r="VSS80" s="262"/>
      <c r="VST80" s="1740"/>
      <c r="VSU80" s="1740"/>
      <c r="VSV80" s="1740"/>
      <c r="VSW80" s="349"/>
      <c r="VSX80" s="262"/>
      <c r="VSY80" s="262"/>
      <c r="VSZ80" s="262"/>
      <c r="VTA80" s="350"/>
      <c r="VTB80" s="262"/>
      <c r="VTC80" s="262"/>
      <c r="VTD80" s="262"/>
      <c r="VTE80" s="262"/>
      <c r="VTF80" s="262"/>
      <c r="VTG80" s="262"/>
      <c r="VTH80" s="262"/>
      <c r="VTI80" s="262"/>
      <c r="VTJ80" s="262"/>
      <c r="VTK80" s="1740"/>
      <c r="VTL80" s="1740"/>
      <c r="VTM80" s="1740"/>
      <c r="VTN80" s="349"/>
      <c r="VTO80" s="262"/>
      <c r="VTP80" s="262"/>
      <c r="VTQ80" s="262"/>
      <c r="VTR80" s="350"/>
      <c r="VTS80" s="262"/>
      <c r="VTT80" s="262"/>
      <c r="VTU80" s="262"/>
      <c r="VTV80" s="262"/>
      <c r="VTW80" s="262"/>
      <c r="VTX80" s="262"/>
      <c r="VTY80" s="262"/>
      <c r="VTZ80" s="262"/>
      <c r="VUA80" s="262"/>
      <c r="VUB80" s="1740"/>
      <c r="VUC80" s="1740"/>
      <c r="VUD80" s="1740"/>
      <c r="VUE80" s="349"/>
      <c r="VUF80" s="262"/>
      <c r="VUG80" s="262"/>
      <c r="VUH80" s="262"/>
      <c r="VUI80" s="350"/>
      <c r="VUJ80" s="262"/>
      <c r="VUK80" s="262"/>
      <c r="VUL80" s="262"/>
      <c r="VUM80" s="262"/>
      <c r="VUN80" s="262"/>
      <c r="VUO80" s="262"/>
      <c r="VUP80" s="262"/>
      <c r="VUQ80" s="262"/>
      <c r="VUR80" s="262"/>
      <c r="VUS80" s="1740"/>
      <c r="VUT80" s="1740"/>
      <c r="VUU80" s="1740"/>
      <c r="VUV80" s="349"/>
      <c r="VUW80" s="262"/>
      <c r="VUX80" s="262"/>
      <c r="VUY80" s="262"/>
      <c r="VUZ80" s="350"/>
      <c r="VVA80" s="262"/>
      <c r="VVB80" s="262"/>
      <c r="VVC80" s="262"/>
      <c r="VVD80" s="262"/>
      <c r="VVE80" s="262"/>
      <c r="VVF80" s="262"/>
      <c r="VVG80" s="262"/>
      <c r="VVH80" s="262"/>
      <c r="VVI80" s="262"/>
      <c r="VVJ80" s="1740"/>
      <c r="VVK80" s="1740"/>
      <c r="VVL80" s="1740"/>
      <c r="VVM80" s="349"/>
      <c r="VVN80" s="262"/>
      <c r="VVO80" s="262"/>
      <c r="VVP80" s="262"/>
      <c r="VVQ80" s="350"/>
      <c r="VVR80" s="262"/>
      <c r="VVS80" s="262"/>
      <c r="VVT80" s="262"/>
      <c r="VVU80" s="262"/>
      <c r="VVV80" s="262"/>
      <c r="VVW80" s="262"/>
      <c r="VVX80" s="262"/>
      <c r="VVY80" s="262"/>
      <c r="VVZ80" s="262"/>
      <c r="VWA80" s="1740"/>
      <c r="VWB80" s="1740"/>
      <c r="VWC80" s="1740"/>
      <c r="VWD80" s="349"/>
      <c r="VWE80" s="262"/>
      <c r="VWF80" s="262"/>
      <c r="VWG80" s="262"/>
      <c r="VWH80" s="350"/>
      <c r="VWI80" s="262"/>
      <c r="VWJ80" s="262"/>
      <c r="VWK80" s="262"/>
      <c r="VWL80" s="262"/>
      <c r="VWM80" s="262"/>
      <c r="VWN80" s="262"/>
      <c r="VWO80" s="262"/>
      <c r="VWP80" s="262"/>
      <c r="VWQ80" s="262"/>
      <c r="VWR80" s="1740"/>
      <c r="VWS80" s="1740"/>
      <c r="VWT80" s="1740"/>
      <c r="VWU80" s="349"/>
      <c r="VWV80" s="262"/>
      <c r="VWW80" s="262"/>
      <c r="VWX80" s="262"/>
      <c r="VWY80" s="350"/>
      <c r="VWZ80" s="262"/>
      <c r="VXA80" s="262"/>
      <c r="VXB80" s="262"/>
      <c r="VXC80" s="262"/>
      <c r="VXD80" s="262"/>
      <c r="VXE80" s="262"/>
      <c r="VXF80" s="262"/>
      <c r="VXG80" s="262"/>
      <c r="VXH80" s="262"/>
      <c r="VXI80" s="1740"/>
      <c r="VXJ80" s="1740"/>
      <c r="VXK80" s="1740"/>
      <c r="VXL80" s="349"/>
      <c r="VXM80" s="262"/>
      <c r="VXN80" s="262"/>
      <c r="VXO80" s="262"/>
      <c r="VXP80" s="350"/>
      <c r="VXQ80" s="262"/>
      <c r="VXR80" s="262"/>
      <c r="VXS80" s="262"/>
      <c r="VXT80" s="262"/>
      <c r="VXU80" s="262"/>
      <c r="VXV80" s="262"/>
      <c r="VXW80" s="262"/>
      <c r="VXX80" s="262"/>
      <c r="VXY80" s="262"/>
      <c r="VXZ80" s="1740"/>
      <c r="VYA80" s="1740"/>
      <c r="VYB80" s="1740"/>
      <c r="VYC80" s="349"/>
      <c r="VYD80" s="262"/>
      <c r="VYE80" s="262"/>
      <c r="VYF80" s="262"/>
      <c r="VYG80" s="350"/>
      <c r="VYH80" s="262"/>
      <c r="VYI80" s="262"/>
      <c r="VYJ80" s="262"/>
      <c r="VYK80" s="262"/>
      <c r="VYL80" s="262"/>
      <c r="VYM80" s="262"/>
      <c r="VYN80" s="262"/>
      <c r="VYO80" s="262"/>
      <c r="VYP80" s="262"/>
      <c r="VYQ80" s="1740"/>
      <c r="VYR80" s="1740"/>
      <c r="VYS80" s="1740"/>
      <c r="VYT80" s="349"/>
      <c r="VYU80" s="262"/>
      <c r="VYV80" s="262"/>
      <c r="VYW80" s="262"/>
      <c r="VYX80" s="350"/>
      <c r="VYY80" s="262"/>
      <c r="VYZ80" s="262"/>
      <c r="VZA80" s="262"/>
      <c r="VZB80" s="262"/>
      <c r="VZC80" s="262"/>
      <c r="VZD80" s="262"/>
      <c r="VZE80" s="262"/>
      <c r="VZF80" s="262"/>
      <c r="VZG80" s="262"/>
      <c r="VZH80" s="1740"/>
      <c r="VZI80" s="1740"/>
      <c r="VZJ80" s="1740"/>
      <c r="VZK80" s="349"/>
      <c r="VZL80" s="262"/>
      <c r="VZM80" s="262"/>
      <c r="VZN80" s="262"/>
      <c r="VZO80" s="350"/>
      <c r="VZP80" s="262"/>
      <c r="VZQ80" s="262"/>
      <c r="VZR80" s="262"/>
      <c r="VZS80" s="262"/>
      <c r="VZT80" s="262"/>
      <c r="VZU80" s="262"/>
      <c r="VZV80" s="262"/>
      <c r="VZW80" s="262"/>
      <c r="VZX80" s="262"/>
      <c r="VZY80" s="1740"/>
      <c r="VZZ80" s="1740"/>
      <c r="WAA80" s="1740"/>
      <c r="WAB80" s="349"/>
      <c r="WAC80" s="262"/>
      <c r="WAD80" s="262"/>
      <c r="WAE80" s="262"/>
      <c r="WAF80" s="350"/>
      <c r="WAG80" s="262"/>
      <c r="WAH80" s="262"/>
      <c r="WAI80" s="262"/>
      <c r="WAJ80" s="262"/>
      <c r="WAK80" s="262"/>
      <c r="WAL80" s="262"/>
      <c r="WAM80" s="262"/>
      <c r="WAN80" s="262"/>
      <c r="WAO80" s="262"/>
      <c r="WAP80" s="1740"/>
      <c r="WAQ80" s="1740"/>
      <c r="WAR80" s="1740"/>
      <c r="WAS80" s="349"/>
      <c r="WAT80" s="262"/>
      <c r="WAU80" s="262"/>
      <c r="WAV80" s="262"/>
      <c r="WAW80" s="350"/>
      <c r="WAX80" s="262"/>
      <c r="WAY80" s="262"/>
      <c r="WAZ80" s="262"/>
      <c r="WBA80" s="262"/>
      <c r="WBB80" s="262"/>
      <c r="WBC80" s="262"/>
      <c r="WBD80" s="262"/>
      <c r="WBE80" s="262"/>
      <c r="WBF80" s="262"/>
      <c r="WBG80" s="1740"/>
      <c r="WBH80" s="1740"/>
      <c r="WBI80" s="1740"/>
      <c r="WBJ80" s="349"/>
      <c r="WBK80" s="262"/>
      <c r="WBL80" s="262"/>
      <c r="WBM80" s="262"/>
      <c r="WBN80" s="350"/>
      <c r="WBO80" s="262"/>
      <c r="WBP80" s="262"/>
      <c r="WBQ80" s="262"/>
      <c r="WBR80" s="262"/>
      <c r="WBS80" s="262"/>
      <c r="WBT80" s="262"/>
      <c r="WBU80" s="262"/>
      <c r="WBV80" s="262"/>
      <c r="WBW80" s="262"/>
      <c r="WBX80" s="1740"/>
      <c r="WBY80" s="1740"/>
      <c r="WBZ80" s="1740"/>
      <c r="WCA80" s="349"/>
      <c r="WCB80" s="262"/>
      <c r="WCC80" s="262"/>
      <c r="WCD80" s="262"/>
      <c r="WCE80" s="350"/>
      <c r="WCF80" s="262"/>
      <c r="WCG80" s="262"/>
      <c r="WCH80" s="262"/>
      <c r="WCI80" s="262"/>
      <c r="WCJ80" s="262"/>
      <c r="WCK80" s="262"/>
      <c r="WCL80" s="262"/>
      <c r="WCM80" s="262"/>
      <c r="WCN80" s="262"/>
      <c r="WCO80" s="1740"/>
      <c r="WCP80" s="1740"/>
      <c r="WCQ80" s="1740"/>
      <c r="WCR80" s="349"/>
      <c r="WCS80" s="262"/>
      <c r="WCT80" s="262"/>
      <c r="WCU80" s="262"/>
      <c r="WCV80" s="350"/>
      <c r="WCW80" s="262"/>
      <c r="WCX80" s="262"/>
      <c r="WCY80" s="262"/>
      <c r="WCZ80" s="262"/>
      <c r="WDA80" s="262"/>
      <c r="WDB80" s="262"/>
      <c r="WDC80" s="262"/>
      <c r="WDD80" s="262"/>
      <c r="WDE80" s="262"/>
      <c r="WDF80" s="1740"/>
      <c r="WDG80" s="1740"/>
      <c r="WDH80" s="1740"/>
      <c r="WDI80" s="349"/>
      <c r="WDJ80" s="262"/>
      <c r="WDK80" s="262"/>
      <c r="WDL80" s="262"/>
      <c r="WDM80" s="350"/>
      <c r="WDN80" s="262"/>
      <c r="WDO80" s="262"/>
      <c r="WDP80" s="262"/>
      <c r="WDQ80" s="262"/>
      <c r="WDR80" s="262"/>
      <c r="WDS80" s="262"/>
      <c r="WDT80" s="262"/>
      <c r="WDU80" s="262"/>
      <c r="WDV80" s="262"/>
      <c r="WDW80" s="1740"/>
      <c r="WDX80" s="1740"/>
      <c r="WDY80" s="1740"/>
      <c r="WDZ80" s="349"/>
      <c r="WEA80" s="262"/>
      <c r="WEB80" s="262"/>
      <c r="WEC80" s="262"/>
      <c r="WED80" s="350"/>
      <c r="WEE80" s="262"/>
      <c r="WEF80" s="262"/>
      <c r="WEG80" s="262"/>
      <c r="WEH80" s="262"/>
      <c r="WEI80" s="262"/>
      <c r="WEJ80" s="262"/>
      <c r="WEK80" s="262"/>
      <c r="WEL80" s="262"/>
      <c r="WEM80" s="262"/>
      <c r="WEN80" s="1740"/>
      <c r="WEO80" s="1740"/>
      <c r="WEP80" s="1740"/>
      <c r="WEQ80" s="349"/>
      <c r="WER80" s="262"/>
      <c r="WES80" s="262"/>
      <c r="WET80" s="262"/>
      <c r="WEU80" s="350"/>
      <c r="WEV80" s="262"/>
      <c r="WEW80" s="262"/>
      <c r="WEX80" s="262"/>
      <c r="WEY80" s="262"/>
      <c r="WEZ80" s="262"/>
      <c r="WFA80" s="262"/>
      <c r="WFB80" s="262"/>
      <c r="WFC80" s="262"/>
      <c r="WFD80" s="262"/>
      <c r="WFE80" s="1740"/>
      <c r="WFF80" s="1740"/>
      <c r="WFG80" s="1740"/>
      <c r="WFH80" s="349"/>
      <c r="WFI80" s="262"/>
      <c r="WFJ80" s="262"/>
      <c r="WFK80" s="262"/>
      <c r="WFL80" s="350"/>
      <c r="WFM80" s="262"/>
      <c r="WFN80" s="262"/>
      <c r="WFO80" s="262"/>
      <c r="WFP80" s="262"/>
      <c r="WFQ80" s="262"/>
      <c r="WFR80" s="262"/>
      <c r="WFS80" s="262"/>
      <c r="WFT80" s="262"/>
      <c r="WFU80" s="262"/>
      <c r="WFV80" s="1740"/>
      <c r="WFW80" s="1740"/>
      <c r="WFX80" s="1740"/>
      <c r="WFY80" s="349"/>
      <c r="WFZ80" s="262"/>
      <c r="WGA80" s="262"/>
      <c r="WGB80" s="262"/>
      <c r="WGC80" s="350"/>
      <c r="WGD80" s="262"/>
      <c r="WGE80" s="262"/>
      <c r="WGF80" s="262"/>
      <c r="WGG80" s="262"/>
      <c r="WGH80" s="262"/>
      <c r="WGI80" s="262"/>
      <c r="WGJ80" s="262"/>
      <c r="WGK80" s="262"/>
      <c r="WGL80" s="262"/>
      <c r="WGM80" s="1740"/>
      <c r="WGN80" s="1740"/>
      <c r="WGO80" s="1740"/>
      <c r="WGP80" s="349"/>
      <c r="WGQ80" s="262"/>
      <c r="WGR80" s="262"/>
      <c r="WGS80" s="262"/>
      <c r="WGT80" s="350"/>
      <c r="WGU80" s="262"/>
      <c r="WGV80" s="262"/>
      <c r="WGW80" s="262"/>
      <c r="WGX80" s="262"/>
      <c r="WGY80" s="262"/>
      <c r="WGZ80" s="262"/>
      <c r="WHA80" s="262"/>
      <c r="WHB80" s="262"/>
      <c r="WHC80" s="262"/>
      <c r="WHD80" s="1740"/>
      <c r="WHE80" s="1740"/>
      <c r="WHF80" s="1740"/>
      <c r="WHG80" s="349"/>
      <c r="WHH80" s="262"/>
      <c r="WHI80" s="262"/>
      <c r="WHJ80" s="262"/>
      <c r="WHK80" s="350"/>
      <c r="WHL80" s="262"/>
      <c r="WHM80" s="262"/>
      <c r="WHN80" s="262"/>
      <c r="WHO80" s="262"/>
      <c r="WHP80" s="262"/>
      <c r="WHQ80" s="262"/>
      <c r="WHR80" s="262"/>
      <c r="WHS80" s="262"/>
      <c r="WHT80" s="262"/>
      <c r="WHU80" s="1740"/>
      <c r="WHV80" s="1740"/>
      <c r="WHW80" s="1740"/>
      <c r="WHX80" s="349"/>
      <c r="WHY80" s="262"/>
      <c r="WHZ80" s="262"/>
      <c r="WIA80" s="262"/>
      <c r="WIB80" s="350"/>
      <c r="WIC80" s="262"/>
      <c r="WID80" s="262"/>
      <c r="WIE80" s="262"/>
      <c r="WIF80" s="262"/>
      <c r="WIG80" s="262"/>
      <c r="WIH80" s="262"/>
      <c r="WII80" s="262"/>
      <c r="WIJ80" s="262"/>
      <c r="WIK80" s="262"/>
      <c r="WIL80" s="1740"/>
      <c r="WIM80" s="1740"/>
      <c r="WIN80" s="1740"/>
      <c r="WIO80" s="349"/>
      <c r="WIP80" s="262"/>
      <c r="WIQ80" s="262"/>
      <c r="WIR80" s="262"/>
      <c r="WIS80" s="350"/>
      <c r="WIT80" s="262"/>
      <c r="WIU80" s="262"/>
      <c r="WIV80" s="262"/>
      <c r="WIW80" s="262"/>
      <c r="WIX80" s="262"/>
      <c r="WIY80" s="262"/>
      <c r="WIZ80" s="262"/>
      <c r="WJA80" s="262"/>
      <c r="WJB80" s="262"/>
      <c r="WJC80" s="1740"/>
      <c r="WJD80" s="1740"/>
      <c r="WJE80" s="1740"/>
      <c r="WJF80" s="349"/>
      <c r="WJG80" s="262"/>
      <c r="WJH80" s="262"/>
      <c r="WJI80" s="262"/>
      <c r="WJJ80" s="350"/>
      <c r="WJK80" s="262"/>
      <c r="WJL80" s="262"/>
      <c r="WJM80" s="262"/>
      <c r="WJN80" s="262"/>
      <c r="WJO80" s="262"/>
      <c r="WJP80" s="262"/>
      <c r="WJQ80" s="262"/>
      <c r="WJR80" s="262"/>
      <c r="WJS80" s="262"/>
      <c r="WJT80" s="1740"/>
      <c r="WJU80" s="1740"/>
      <c r="WJV80" s="1740"/>
      <c r="WJW80" s="349"/>
      <c r="WJX80" s="262"/>
      <c r="WJY80" s="262"/>
      <c r="WJZ80" s="262"/>
      <c r="WKA80" s="350"/>
      <c r="WKB80" s="262"/>
      <c r="WKC80" s="262"/>
      <c r="WKD80" s="262"/>
      <c r="WKE80" s="262"/>
      <c r="WKF80" s="262"/>
      <c r="WKG80" s="262"/>
      <c r="WKH80" s="262"/>
      <c r="WKI80" s="262"/>
      <c r="WKJ80" s="262"/>
      <c r="WKK80" s="1740"/>
      <c r="WKL80" s="1740"/>
      <c r="WKM80" s="1740"/>
      <c r="WKN80" s="349"/>
      <c r="WKO80" s="262"/>
      <c r="WKP80" s="262"/>
      <c r="WKQ80" s="262"/>
      <c r="WKR80" s="350"/>
      <c r="WKS80" s="262"/>
      <c r="WKT80" s="262"/>
      <c r="WKU80" s="262"/>
      <c r="WKV80" s="262"/>
      <c r="WKW80" s="262"/>
      <c r="WKX80" s="262"/>
      <c r="WKY80" s="262"/>
      <c r="WKZ80" s="262"/>
      <c r="WLA80" s="262"/>
      <c r="WLB80" s="1740"/>
      <c r="WLC80" s="1740"/>
      <c r="WLD80" s="1740"/>
      <c r="WLE80" s="349"/>
      <c r="WLF80" s="262"/>
      <c r="WLG80" s="262"/>
      <c r="WLH80" s="262"/>
      <c r="WLI80" s="350"/>
      <c r="WLJ80" s="262"/>
      <c r="WLK80" s="262"/>
      <c r="WLL80" s="262"/>
      <c r="WLM80" s="262"/>
      <c r="WLN80" s="262"/>
      <c r="WLO80" s="262"/>
      <c r="WLP80" s="262"/>
      <c r="WLQ80" s="262"/>
      <c r="WLR80" s="262"/>
      <c r="WLS80" s="1740"/>
      <c r="WLT80" s="1740"/>
      <c r="WLU80" s="1740"/>
      <c r="WLV80" s="349"/>
      <c r="WLW80" s="262"/>
      <c r="WLX80" s="262"/>
      <c r="WLY80" s="262"/>
      <c r="WLZ80" s="350"/>
      <c r="WMA80" s="262"/>
      <c r="WMB80" s="262"/>
      <c r="WMC80" s="262"/>
      <c r="WMD80" s="262"/>
      <c r="WME80" s="262"/>
      <c r="WMF80" s="262"/>
      <c r="WMG80" s="262"/>
      <c r="WMH80" s="262"/>
      <c r="WMI80" s="262"/>
      <c r="WMJ80" s="1740"/>
      <c r="WMK80" s="1740"/>
      <c r="WML80" s="1740"/>
      <c r="WMM80" s="349"/>
      <c r="WMN80" s="262"/>
      <c r="WMO80" s="262"/>
      <c r="WMP80" s="262"/>
      <c r="WMQ80" s="350"/>
      <c r="WMR80" s="262"/>
      <c r="WMS80" s="262"/>
      <c r="WMT80" s="262"/>
      <c r="WMU80" s="262"/>
      <c r="WMV80" s="262"/>
      <c r="WMW80" s="262"/>
      <c r="WMX80" s="262"/>
      <c r="WMY80" s="262"/>
      <c r="WMZ80" s="262"/>
      <c r="WNA80" s="1740"/>
      <c r="WNB80" s="1740"/>
      <c r="WNC80" s="1740"/>
      <c r="WND80" s="349"/>
      <c r="WNE80" s="262"/>
      <c r="WNF80" s="262"/>
      <c r="WNG80" s="262"/>
      <c r="WNH80" s="350"/>
      <c r="WNI80" s="262"/>
      <c r="WNJ80" s="262"/>
      <c r="WNK80" s="262"/>
      <c r="WNL80" s="262"/>
      <c r="WNM80" s="262"/>
      <c r="WNN80" s="262"/>
      <c r="WNO80" s="262"/>
      <c r="WNP80" s="262"/>
      <c r="WNQ80" s="262"/>
      <c r="WNR80" s="1740"/>
      <c r="WNS80" s="1740"/>
      <c r="WNT80" s="1740"/>
      <c r="WNU80" s="349"/>
      <c r="WNV80" s="262"/>
      <c r="WNW80" s="262"/>
      <c r="WNX80" s="262"/>
      <c r="WNY80" s="350"/>
      <c r="WNZ80" s="262"/>
      <c r="WOA80" s="262"/>
      <c r="WOB80" s="262"/>
      <c r="WOC80" s="262"/>
      <c r="WOD80" s="262"/>
      <c r="WOE80" s="262"/>
      <c r="WOF80" s="262"/>
      <c r="WOG80" s="262"/>
      <c r="WOH80" s="262"/>
      <c r="WOI80" s="1740"/>
      <c r="WOJ80" s="1740"/>
      <c r="WOK80" s="1740"/>
      <c r="WOL80" s="349"/>
      <c r="WOM80" s="262"/>
      <c r="WON80" s="262"/>
      <c r="WOO80" s="262"/>
      <c r="WOP80" s="350"/>
      <c r="WOQ80" s="262"/>
      <c r="WOR80" s="262"/>
      <c r="WOS80" s="262"/>
      <c r="WOT80" s="262"/>
      <c r="WOU80" s="262"/>
      <c r="WOV80" s="262"/>
      <c r="WOW80" s="262"/>
      <c r="WOX80" s="262"/>
      <c r="WOY80" s="262"/>
      <c r="WOZ80" s="1740"/>
      <c r="WPA80" s="1740"/>
      <c r="WPB80" s="1740"/>
      <c r="WPC80" s="349"/>
      <c r="WPD80" s="262"/>
      <c r="WPE80" s="262"/>
      <c r="WPF80" s="262"/>
      <c r="WPG80" s="350"/>
      <c r="WPH80" s="262"/>
      <c r="WPI80" s="262"/>
      <c r="WPJ80" s="262"/>
      <c r="WPK80" s="262"/>
      <c r="WPL80" s="262"/>
      <c r="WPM80" s="262"/>
      <c r="WPN80" s="262"/>
      <c r="WPO80" s="262"/>
      <c r="WPP80" s="262"/>
      <c r="WPQ80" s="1740"/>
      <c r="WPR80" s="1740"/>
      <c r="WPS80" s="1740"/>
      <c r="WPT80" s="349"/>
      <c r="WPU80" s="262"/>
      <c r="WPV80" s="262"/>
      <c r="WPW80" s="262"/>
      <c r="WPX80" s="350"/>
      <c r="WPY80" s="262"/>
      <c r="WPZ80" s="262"/>
      <c r="WQA80" s="262"/>
      <c r="WQB80" s="262"/>
      <c r="WQC80" s="262"/>
      <c r="WQD80" s="262"/>
      <c r="WQE80" s="262"/>
      <c r="WQF80" s="262"/>
      <c r="WQG80" s="262"/>
      <c r="WQH80" s="1740"/>
      <c r="WQI80" s="1740"/>
      <c r="WQJ80" s="1740"/>
      <c r="WQK80" s="349"/>
      <c r="WQL80" s="262"/>
      <c r="WQM80" s="262"/>
      <c r="WQN80" s="262"/>
      <c r="WQO80" s="350"/>
      <c r="WQP80" s="262"/>
      <c r="WQQ80" s="262"/>
      <c r="WQR80" s="262"/>
      <c r="WQS80" s="262"/>
      <c r="WQT80" s="262"/>
      <c r="WQU80" s="262"/>
      <c r="WQV80" s="262"/>
      <c r="WQW80" s="262"/>
      <c r="WQX80" s="262"/>
      <c r="WQY80" s="1740"/>
      <c r="WQZ80" s="1740"/>
      <c r="WRA80" s="1740"/>
      <c r="WRB80" s="349"/>
      <c r="WRC80" s="262"/>
      <c r="WRD80" s="262"/>
      <c r="WRE80" s="262"/>
      <c r="WRF80" s="350"/>
      <c r="WRG80" s="262"/>
      <c r="WRH80" s="262"/>
      <c r="WRI80" s="262"/>
      <c r="WRJ80" s="262"/>
      <c r="WRK80" s="262"/>
      <c r="WRL80" s="262"/>
      <c r="WRM80" s="262"/>
      <c r="WRN80" s="262"/>
      <c r="WRO80" s="262"/>
      <c r="WRP80" s="1740"/>
      <c r="WRQ80" s="1740"/>
      <c r="WRR80" s="1740"/>
      <c r="WRS80" s="349"/>
      <c r="WRT80" s="262"/>
      <c r="WRU80" s="262"/>
      <c r="WRV80" s="262"/>
      <c r="WRW80" s="350"/>
      <c r="WRX80" s="262"/>
      <c r="WRY80" s="262"/>
      <c r="WRZ80" s="262"/>
      <c r="WSA80" s="262"/>
      <c r="WSB80" s="262"/>
      <c r="WSC80" s="262"/>
      <c r="WSD80" s="262"/>
      <c r="WSE80" s="262"/>
      <c r="WSF80" s="262"/>
      <c r="WSG80" s="1740"/>
      <c r="WSH80" s="1740"/>
      <c r="WSI80" s="1740"/>
      <c r="WSJ80" s="349"/>
      <c r="WSK80" s="262"/>
      <c r="WSL80" s="262"/>
      <c r="WSM80" s="262"/>
      <c r="WSN80" s="350"/>
      <c r="WSO80" s="262"/>
      <c r="WSP80" s="262"/>
      <c r="WSQ80" s="262"/>
      <c r="WSR80" s="262"/>
      <c r="WSS80" s="262"/>
      <c r="WST80" s="262"/>
      <c r="WSU80" s="262"/>
      <c r="WSV80" s="262"/>
      <c r="WSW80" s="262"/>
      <c r="WSX80" s="1740"/>
      <c r="WSY80" s="1740"/>
      <c r="WSZ80" s="1740"/>
      <c r="WTA80" s="349"/>
      <c r="WTB80" s="262"/>
      <c r="WTC80" s="262"/>
      <c r="WTD80" s="262"/>
      <c r="WTE80" s="350"/>
      <c r="WTF80" s="262"/>
      <c r="WTG80" s="262"/>
      <c r="WTH80" s="262"/>
      <c r="WTI80" s="262"/>
      <c r="WTJ80" s="262"/>
      <c r="WTK80" s="262"/>
      <c r="WTL80" s="262"/>
      <c r="WTM80" s="262"/>
      <c r="WTN80" s="262"/>
      <c r="WTO80" s="1740"/>
      <c r="WTP80" s="1740"/>
      <c r="WTQ80" s="1740"/>
      <c r="WTR80" s="349"/>
      <c r="WTS80" s="262"/>
      <c r="WTT80" s="262"/>
      <c r="WTU80" s="262"/>
      <c r="WTV80" s="350"/>
      <c r="WTW80" s="262"/>
      <c r="WTX80" s="262"/>
      <c r="WTY80" s="262"/>
      <c r="WTZ80" s="262"/>
      <c r="WUA80" s="262"/>
      <c r="WUB80" s="262"/>
      <c r="WUC80" s="262"/>
      <c r="WUD80" s="262"/>
      <c r="WUE80" s="262"/>
      <c r="WUF80" s="1740"/>
      <c r="WUG80" s="1740"/>
      <c r="WUH80" s="1740"/>
      <c r="WUI80" s="349"/>
      <c r="WUJ80" s="262"/>
      <c r="WUK80" s="262"/>
      <c r="WUL80" s="262"/>
      <c r="WUM80" s="350"/>
      <c r="WUN80" s="262"/>
      <c r="WUO80" s="262"/>
      <c r="WUP80" s="262"/>
      <c r="WUQ80" s="262"/>
      <c r="WUR80" s="262"/>
      <c r="WUS80" s="262"/>
      <c r="WUT80" s="262"/>
      <c r="WUU80" s="262"/>
      <c r="WUV80" s="262"/>
      <c r="WUW80" s="1740"/>
      <c r="WUX80" s="1740"/>
      <c r="WUY80" s="1740"/>
      <c r="WUZ80" s="349"/>
      <c r="WVA80" s="262"/>
      <c r="WVB80" s="262"/>
      <c r="WVC80" s="262"/>
      <c r="WVD80" s="350"/>
      <c r="WVE80" s="262"/>
      <c r="WVF80" s="262"/>
      <c r="WVG80" s="262"/>
      <c r="WVH80" s="262"/>
      <c r="WVI80" s="262"/>
      <c r="WVJ80" s="262"/>
      <c r="WVK80" s="262"/>
      <c r="WVL80" s="262"/>
      <c r="WVM80" s="262"/>
      <c r="WVN80" s="1740"/>
      <c r="WVO80" s="1740"/>
      <c r="WVP80" s="1740"/>
      <c r="WVQ80" s="349"/>
      <c r="WVR80" s="262"/>
      <c r="WVS80" s="262"/>
      <c r="WVT80" s="262"/>
      <c r="WVU80" s="350"/>
      <c r="WVV80" s="262"/>
      <c r="WVW80" s="262"/>
      <c r="WVX80" s="262"/>
      <c r="WVY80" s="262"/>
      <c r="WVZ80" s="262"/>
      <c r="WWA80" s="262"/>
      <c r="WWB80" s="262"/>
      <c r="WWC80" s="262"/>
      <c r="WWD80" s="262"/>
      <c r="WWE80" s="1740"/>
      <c r="WWF80" s="1740"/>
      <c r="WWG80" s="1740"/>
      <c r="WWH80" s="349"/>
      <c r="WWI80" s="262"/>
      <c r="WWJ80" s="262"/>
      <c r="WWK80" s="262"/>
      <c r="WWL80" s="350"/>
      <c r="WWM80" s="262"/>
      <c r="WWN80" s="262"/>
      <c r="WWO80" s="262"/>
      <c r="WWP80" s="262"/>
      <c r="WWQ80" s="262"/>
      <c r="WWR80" s="262"/>
      <c r="WWS80" s="262"/>
      <c r="WWT80" s="262"/>
      <c r="WWU80" s="262"/>
      <c r="WWV80" s="1740"/>
      <c r="WWW80" s="1740"/>
      <c r="WWX80" s="1740"/>
      <c r="WWY80" s="349"/>
      <c r="WWZ80" s="262"/>
      <c r="WXA80" s="262"/>
      <c r="WXB80" s="262"/>
      <c r="WXC80" s="350"/>
      <c r="WXD80" s="262"/>
      <c r="WXE80" s="262"/>
      <c r="WXF80" s="262"/>
      <c r="WXG80" s="262"/>
      <c r="WXH80" s="262"/>
      <c r="WXI80" s="262"/>
      <c r="WXJ80" s="262"/>
      <c r="WXK80" s="262"/>
      <c r="WXL80" s="262"/>
      <c r="WXM80" s="1740"/>
      <c r="WXN80" s="1740"/>
      <c r="WXO80" s="1740"/>
      <c r="WXP80" s="349"/>
      <c r="WXQ80" s="262"/>
      <c r="WXR80" s="262"/>
      <c r="WXS80" s="262"/>
      <c r="WXT80" s="350"/>
      <c r="WXU80" s="262"/>
      <c r="WXV80" s="262"/>
      <c r="WXW80" s="262"/>
      <c r="WXX80" s="262"/>
      <c r="WXY80" s="262"/>
      <c r="WXZ80" s="262"/>
      <c r="WYA80" s="262"/>
      <c r="WYB80" s="262"/>
      <c r="WYC80" s="262"/>
      <c r="WYD80" s="1740"/>
      <c r="WYE80" s="1740"/>
      <c r="WYF80" s="1740"/>
      <c r="WYG80" s="349"/>
      <c r="WYH80" s="262"/>
      <c r="WYI80" s="262"/>
      <c r="WYJ80" s="262"/>
      <c r="WYK80" s="350"/>
      <c r="WYL80" s="262"/>
      <c r="WYM80" s="262"/>
      <c r="WYN80" s="262"/>
      <c r="WYO80" s="262"/>
      <c r="WYP80" s="262"/>
      <c r="WYQ80" s="262"/>
      <c r="WYR80" s="262"/>
      <c r="WYS80" s="262"/>
      <c r="WYT80" s="262"/>
      <c r="WYU80" s="1740"/>
      <c r="WYV80" s="1740"/>
      <c r="WYW80" s="1740"/>
      <c r="WYX80" s="349"/>
      <c r="WYY80" s="262"/>
      <c r="WYZ80" s="262"/>
      <c r="WZA80" s="262"/>
      <c r="WZB80" s="350"/>
      <c r="WZC80" s="262"/>
      <c r="WZD80" s="262"/>
      <c r="WZE80" s="262"/>
      <c r="WZF80" s="262"/>
      <c r="WZG80" s="262"/>
      <c r="WZH80" s="262"/>
      <c r="WZI80" s="262"/>
      <c r="WZJ80" s="262"/>
      <c r="WZK80" s="262"/>
      <c r="WZL80" s="1740"/>
      <c r="WZM80" s="1740"/>
      <c r="WZN80" s="1740"/>
      <c r="WZO80" s="349"/>
      <c r="WZP80" s="262"/>
      <c r="WZQ80" s="262"/>
      <c r="WZR80" s="262"/>
      <c r="WZS80" s="350"/>
      <c r="WZT80" s="262"/>
      <c r="WZU80" s="262"/>
      <c r="WZV80" s="262"/>
      <c r="WZW80" s="262"/>
      <c r="WZX80" s="262"/>
      <c r="WZY80" s="262"/>
      <c r="WZZ80" s="262"/>
      <c r="XAA80" s="262"/>
      <c r="XAB80" s="262"/>
      <c r="XAC80" s="1740"/>
      <c r="XAD80" s="1740"/>
      <c r="XAE80" s="1740"/>
      <c r="XAF80" s="349"/>
      <c r="XAG80" s="262"/>
      <c r="XAH80" s="262"/>
      <c r="XAI80" s="262"/>
      <c r="XAJ80" s="350"/>
      <c r="XAK80" s="262"/>
      <c r="XAL80" s="262"/>
      <c r="XAM80" s="262"/>
      <c r="XAN80" s="262"/>
      <c r="XAO80" s="262"/>
      <c r="XAP80" s="262"/>
      <c r="XAQ80" s="262"/>
      <c r="XAR80" s="262"/>
      <c r="XAS80" s="262"/>
      <c r="XAT80" s="1740"/>
      <c r="XAU80" s="1740"/>
      <c r="XAV80" s="1740"/>
      <c r="XAW80" s="349"/>
      <c r="XAX80" s="262"/>
      <c r="XAY80" s="262"/>
      <c r="XAZ80" s="262"/>
      <c r="XBA80" s="350"/>
      <c r="XBB80" s="262"/>
      <c r="XBC80" s="262"/>
      <c r="XBD80" s="262"/>
      <c r="XBE80" s="262"/>
      <c r="XBF80" s="262"/>
      <c r="XBG80" s="262"/>
      <c r="XBH80" s="262"/>
      <c r="XBI80" s="262"/>
      <c r="XBJ80" s="262"/>
      <c r="XBK80" s="1740"/>
      <c r="XBL80" s="1740"/>
      <c r="XBM80" s="1740"/>
      <c r="XBN80" s="349"/>
      <c r="XBO80" s="262"/>
      <c r="XBP80" s="262"/>
      <c r="XBQ80" s="262"/>
      <c r="XBR80" s="350"/>
      <c r="XBS80" s="262"/>
      <c r="XBT80" s="262"/>
      <c r="XBU80" s="262"/>
      <c r="XBV80" s="262"/>
      <c r="XBW80" s="262"/>
      <c r="XBX80" s="262"/>
      <c r="XBY80" s="262"/>
      <c r="XBZ80" s="262"/>
      <c r="XCA80" s="262"/>
      <c r="XCB80" s="1740"/>
      <c r="XCC80" s="1740"/>
      <c r="XCD80" s="1740"/>
      <c r="XCE80" s="349"/>
      <c r="XCF80" s="262"/>
      <c r="XCG80" s="262"/>
      <c r="XCH80" s="262"/>
      <c r="XCI80" s="350"/>
      <c r="XCJ80" s="262"/>
      <c r="XCK80" s="262"/>
      <c r="XCL80" s="262"/>
      <c r="XCM80" s="262"/>
      <c r="XCN80" s="262"/>
      <c r="XCO80" s="262"/>
      <c r="XCP80" s="262"/>
      <c r="XCQ80" s="262"/>
      <c r="XCR80" s="262"/>
      <c r="XCS80" s="1740"/>
      <c r="XCT80" s="1740"/>
      <c r="XCU80" s="1740"/>
      <c r="XCV80" s="349"/>
      <c r="XCW80" s="262"/>
      <c r="XCX80" s="262"/>
      <c r="XCY80" s="262"/>
      <c r="XCZ80" s="350"/>
      <c r="XDA80" s="262"/>
      <c r="XDB80" s="262"/>
      <c r="XDC80" s="262"/>
      <c r="XDD80" s="262"/>
      <c r="XDE80" s="262"/>
      <c r="XDF80" s="262"/>
      <c r="XDG80" s="262"/>
      <c r="XDH80" s="262"/>
      <c r="XDI80" s="262"/>
      <c r="XDJ80" s="1740"/>
      <c r="XDK80" s="1740"/>
      <c r="XDL80" s="1740"/>
      <c r="XDM80" s="349"/>
      <c r="XDN80" s="262"/>
      <c r="XDO80" s="262"/>
      <c r="XDP80" s="262"/>
      <c r="XDQ80" s="350"/>
      <c r="XDR80" s="262"/>
      <c r="XDS80" s="262"/>
      <c r="XDT80" s="262"/>
      <c r="XDU80" s="262"/>
      <c r="XDV80" s="262"/>
      <c r="XDW80" s="262"/>
      <c r="XDX80" s="262"/>
      <c r="XDY80" s="262"/>
      <c r="XDZ80" s="262"/>
      <c r="XEA80" s="1740"/>
      <c r="XEB80" s="1740"/>
      <c r="XEC80" s="1740"/>
      <c r="XED80" s="349"/>
      <c r="XEE80" s="262"/>
      <c r="XEF80" s="262"/>
      <c r="XEG80" s="262"/>
      <c r="XEH80" s="350"/>
      <c r="XEI80" s="262"/>
      <c r="XEJ80" s="262"/>
      <c r="XEK80" s="262"/>
      <c r="XEL80" s="262"/>
      <c r="XEM80" s="262"/>
      <c r="XEN80" s="262"/>
      <c r="XEO80" s="262"/>
      <c r="XEP80" s="262"/>
      <c r="XEQ80" s="262"/>
      <c r="XER80" s="1740"/>
      <c r="XES80" s="1740"/>
      <c r="XET80" s="1740"/>
      <c r="XEU80" s="349"/>
      <c r="XEV80" s="262"/>
      <c r="XEW80" s="262"/>
      <c r="XEX80" s="262"/>
      <c r="XEY80" s="350"/>
      <c r="XEZ80" s="262"/>
      <c r="XFA80" s="262"/>
      <c r="XFB80" s="262"/>
      <c r="XFC80" s="262"/>
    </row>
    <row r="81" spans="1:19" s="32" customFormat="1" x14ac:dyDescent="0.2">
      <c r="A81" s="1769" t="s">
        <v>283</v>
      </c>
      <c r="B81" s="1770"/>
      <c r="C81" s="1770"/>
      <c r="D81" s="1393">
        <f>360223+416048</f>
        <v>776271</v>
      </c>
      <c r="E81" s="1394">
        <f>+I81+L81+O81</f>
        <v>891352</v>
      </c>
      <c r="F81" s="1393">
        <f t="shared" ref="F81:G81" si="53">+J81+M81+P81</f>
        <v>934935</v>
      </c>
      <c r="G81" s="1393">
        <f t="shared" si="53"/>
        <v>484694</v>
      </c>
      <c r="H81" s="1395">
        <f t="shared" si="28"/>
        <v>0.51842534507746529</v>
      </c>
      <c r="I81" s="1394">
        <f t="shared" ref="I81" si="54">+I79+I77</f>
        <v>438374</v>
      </c>
      <c r="J81" s="1393">
        <f t="shared" ref="J81:L81" si="55">+J79+J77</f>
        <v>463579</v>
      </c>
      <c r="K81" s="1393">
        <f t="shared" si="55"/>
        <v>238373</v>
      </c>
      <c r="L81" s="1394">
        <f t="shared" si="55"/>
        <v>452978</v>
      </c>
      <c r="M81" s="1393">
        <f t="shared" ref="M81:N81" si="56">+M79+M77</f>
        <v>471356</v>
      </c>
      <c r="N81" s="1396">
        <f t="shared" si="56"/>
        <v>246321</v>
      </c>
      <c r="O81" s="403"/>
      <c r="P81" s="403"/>
      <c r="Q81" s="403"/>
      <c r="S81" s="144"/>
    </row>
    <row r="82" spans="1:19" x14ac:dyDescent="0.2">
      <c r="D82" s="42"/>
      <c r="E82" s="42"/>
      <c r="F82" s="42"/>
      <c r="G82" s="42"/>
      <c r="H82" s="233"/>
      <c r="I82" s="42"/>
      <c r="J82" s="42"/>
      <c r="K82" s="42"/>
      <c r="L82" s="42"/>
      <c r="M82" s="42"/>
      <c r="N82" s="42"/>
      <c r="O82" s="42"/>
      <c r="P82" s="42"/>
      <c r="Q82" s="42"/>
    </row>
    <row r="83" spans="1:19" x14ac:dyDescent="0.2">
      <c r="D83" s="42"/>
      <c r="E83" s="42"/>
      <c r="F83" s="42"/>
      <c r="G83" s="42"/>
      <c r="H83" s="233"/>
      <c r="I83" s="42"/>
      <c r="J83" s="42"/>
      <c r="K83" s="42"/>
      <c r="L83" s="42"/>
      <c r="M83" s="42"/>
      <c r="N83" s="42"/>
      <c r="O83" s="42"/>
      <c r="P83" s="42"/>
      <c r="Q83" s="42"/>
    </row>
    <row r="84" spans="1:19" x14ac:dyDescent="0.2">
      <c r="D84" s="42"/>
      <c r="E84" s="42"/>
      <c r="F84" s="42"/>
      <c r="G84" s="42"/>
      <c r="H84" s="233"/>
      <c r="I84" s="42"/>
      <c r="J84" s="42"/>
      <c r="K84" s="42"/>
      <c r="L84" s="42"/>
      <c r="M84" s="42"/>
      <c r="N84" s="42"/>
      <c r="O84" s="42"/>
      <c r="P84" s="42"/>
      <c r="Q84" s="42"/>
    </row>
    <row r="85" spans="1:19" x14ac:dyDescent="0.2">
      <c r="D85" s="42"/>
      <c r="E85" s="42"/>
      <c r="F85" s="42"/>
      <c r="G85" s="42"/>
      <c r="H85" s="233"/>
      <c r="I85" s="42"/>
      <c r="J85" s="42"/>
      <c r="K85" s="42"/>
      <c r="L85" s="42"/>
      <c r="M85" s="42"/>
      <c r="N85" s="42"/>
      <c r="O85" s="42"/>
      <c r="P85" s="42"/>
      <c r="Q85" s="42"/>
    </row>
    <row r="86" spans="1:19" x14ac:dyDescent="0.2">
      <c r="D86" s="42"/>
      <c r="E86" s="42"/>
      <c r="F86" s="42"/>
      <c r="G86" s="42"/>
      <c r="H86" s="233"/>
      <c r="I86" s="42"/>
      <c r="J86" s="42"/>
      <c r="K86" s="42"/>
      <c r="L86" s="42"/>
      <c r="M86" s="42"/>
      <c r="N86" s="42"/>
      <c r="O86" s="42"/>
      <c r="P86" s="42"/>
      <c r="Q86" s="42"/>
    </row>
    <row r="87" spans="1:19" x14ac:dyDescent="0.2">
      <c r="D87" s="42"/>
      <c r="E87" s="42"/>
      <c r="F87" s="42"/>
      <c r="G87" s="42"/>
      <c r="H87" s="233"/>
      <c r="I87" s="42"/>
      <c r="J87" s="42"/>
      <c r="K87" s="42"/>
      <c r="L87" s="42"/>
      <c r="M87" s="42"/>
      <c r="N87" s="42"/>
      <c r="O87" s="42"/>
      <c r="P87" s="42"/>
      <c r="Q87" s="42"/>
    </row>
    <row r="88" spans="1:19" x14ac:dyDescent="0.2">
      <c r="D88" s="42"/>
      <c r="E88" s="42"/>
      <c r="F88" s="42"/>
      <c r="G88" s="42"/>
      <c r="H88" s="233"/>
      <c r="I88" s="42"/>
      <c r="J88" s="42"/>
      <c r="K88" s="42"/>
      <c r="L88" s="42"/>
      <c r="M88" s="42"/>
      <c r="N88" s="42"/>
      <c r="O88" s="42"/>
      <c r="P88" s="42"/>
      <c r="Q88" s="42"/>
    </row>
    <row r="89" spans="1:19" x14ac:dyDescent="0.2">
      <c r="D89" s="42"/>
      <c r="E89" s="42"/>
      <c r="F89" s="42"/>
      <c r="G89" s="42"/>
      <c r="H89" s="233"/>
      <c r="I89" s="42"/>
      <c r="J89" s="42"/>
      <c r="K89" s="42"/>
      <c r="L89" s="42"/>
      <c r="M89" s="42"/>
      <c r="N89" s="42"/>
      <c r="O89" s="42"/>
      <c r="P89" s="42"/>
      <c r="Q89" s="42"/>
    </row>
    <row r="90" spans="1:19" x14ac:dyDescent="0.2">
      <c r="D90" s="42"/>
      <c r="E90" s="42"/>
      <c r="F90" s="42"/>
      <c r="G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9" x14ac:dyDescent="0.2">
      <c r="I91" s="42"/>
      <c r="J91" s="42"/>
      <c r="K91" s="42"/>
      <c r="L91" s="42"/>
      <c r="M91" s="42"/>
      <c r="N91" s="42"/>
      <c r="O91" s="42"/>
      <c r="P91" s="42"/>
      <c r="Q91" s="42"/>
    </row>
    <row r="95" spans="1:19" x14ac:dyDescent="0.2">
      <c r="A95" s="448"/>
      <c r="B95" s="449"/>
      <c r="C95" s="449"/>
      <c r="D95" s="450"/>
      <c r="E95" s="450"/>
      <c r="F95" s="450"/>
      <c r="I95" s="450"/>
      <c r="J95" s="450"/>
      <c r="L95" s="450"/>
      <c r="M95" s="450"/>
      <c r="O95" s="450"/>
      <c r="P95" s="450"/>
    </row>
    <row r="101" spans="1:1" x14ac:dyDescent="0.2">
      <c r="A101" s="16"/>
    </row>
    <row r="102" spans="1:1" x14ac:dyDescent="0.2">
      <c r="A102" s="16"/>
    </row>
    <row r="103" spans="1:1" x14ac:dyDescent="0.2">
      <c r="A103" s="16"/>
    </row>
    <row r="104" spans="1:1" x14ac:dyDescent="0.2">
      <c r="A104" s="16"/>
    </row>
    <row r="105" spans="1:1" x14ac:dyDescent="0.2">
      <c r="A105" s="16"/>
    </row>
    <row r="106" spans="1:1" x14ac:dyDescent="0.2">
      <c r="A106" s="16"/>
    </row>
    <row r="107" spans="1:1" x14ac:dyDescent="0.2">
      <c r="A107" s="16"/>
    </row>
    <row r="108" spans="1:1" x14ac:dyDescent="0.2">
      <c r="A108" s="16"/>
    </row>
    <row r="109" spans="1:1" x14ac:dyDescent="0.2">
      <c r="A109" s="16"/>
    </row>
    <row r="110" spans="1:1" x14ac:dyDescent="0.2">
      <c r="A110" s="16"/>
    </row>
    <row r="111" spans="1:1" x14ac:dyDescent="0.2">
      <c r="A111" s="16"/>
    </row>
    <row r="112" spans="1:1" x14ac:dyDescent="0.2">
      <c r="A112" s="16"/>
    </row>
    <row r="113" spans="1:1" x14ac:dyDescent="0.2">
      <c r="A113" s="16"/>
    </row>
    <row r="114" spans="1:1" x14ac:dyDescent="0.2">
      <c r="A114" s="16"/>
    </row>
  </sheetData>
  <mergeCells count="6829">
    <mergeCell ref="B63:C63"/>
    <mergeCell ref="B64:C64"/>
    <mergeCell ref="B68:C68"/>
    <mergeCell ref="B71:C71"/>
    <mergeCell ref="B77:C77"/>
    <mergeCell ref="B73:C73"/>
    <mergeCell ref="B75:C75"/>
    <mergeCell ref="B69:C69"/>
    <mergeCell ref="A81:C81"/>
    <mergeCell ref="I2:K2"/>
    <mergeCell ref="I52:K52"/>
    <mergeCell ref="B36:C36"/>
    <mergeCell ref="B35:C35"/>
    <mergeCell ref="B29:C29"/>
    <mergeCell ref="B62:C62"/>
    <mergeCell ref="B23:C23"/>
    <mergeCell ref="B24:C24"/>
    <mergeCell ref="B25:C25"/>
    <mergeCell ref="B12:C12"/>
    <mergeCell ref="E52:G52"/>
    <mergeCell ref="B54:C54"/>
    <mergeCell ref="A2:A3"/>
    <mergeCell ref="B2:C3"/>
    <mergeCell ref="B28:C28"/>
    <mergeCell ref="B37:C37"/>
    <mergeCell ref="B38:C38"/>
    <mergeCell ref="B16:C16"/>
    <mergeCell ref="B5:C5"/>
    <mergeCell ref="B6:C6"/>
    <mergeCell ref="B7:C7"/>
    <mergeCell ref="A65:C65"/>
    <mergeCell ref="A74:C74"/>
    <mergeCell ref="O1:Q1"/>
    <mergeCell ref="B48:C48"/>
    <mergeCell ref="L52:N52"/>
    <mergeCell ref="O2:Q2"/>
    <mergeCell ref="O52:Q52"/>
    <mergeCell ref="B27:C27"/>
    <mergeCell ref="B20:C20"/>
    <mergeCell ref="B21:C21"/>
    <mergeCell ref="L2:N2"/>
    <mergeCell ref="B4:C4"/>
    <mergeCell ref="B14:C14"/>
    <mergeCell ref="B49:C49"/>
    <mergeCell ref="A50:C50"/>
    <mergeCell ref="A52:A53"/>
    <mergeCell ref="B52:C53"/>
    <mergeCell ref="A58:C58"/>
    <mergeCell ref="B8:C8"/>
    <mergeCell ref="B30:C30"/>
    <mergeCell ref="B31:C31"/>
    <mergeCell ref="L1:N1"/>
    <mergeCell ref="B32:C32"/>
    <mergeCell ref="R65:T65"/>
    <mergeCell ref="AI65:AK65"/>
    <mergeCell ref="AZ65:BB65"/>
    <mergeCell ref="BQ65:BS65"/>
    <mergeCell ref="B11:C11"/>
    <mergeCell ref="B13:C13"/>
    <mergeCell ref="B33:C33"/>
    <mergeCell ref="B34:C34"/>
    <mergeCell ref="B15:C15"/>
    <mergeCell ref="B26:C26"/>
    <mergeCell ref="B17:C17"/>
    <mergeCell ref="B18:C18"/>
    <mergeCell ref="B19:C19"/>
    <mergeCell ref="E2:G2"/>
    <mergeCell ref="B9:C9"/>
    <mergeCell ref="B57:C57"/>
    <mergeCell ref="B43:C43"/>
    <mergeCell ref="H52:H53"/>
    <mergeCell ref="H2:H3"/>
    <mergeCell ref="B55:C55"/>
    <mergeCell ref="B56:C56"/>
    <mergeCell ref="B44:C44"/>
    <mergeCell ref="B47:C47"/>
    <mergeCell ref="B42:C42"/>
    <mergeCell ref="B39:C39"/>
    <mergeCell ref="B40:C40"/>
    <mergeCell ref="B41:C41"/>
    <mergeCell ref="B10:C10"/>
    <mergeCell ref="B22:C22"/>
    <mergeCell ref="B59:C59"/>
    <mergeCell ref="B60:C60"/>
    <mergeCell ref="B61:C61"/>
    <mergeCell ref="MC65:ME65"/>
    <mergeCell ref="MT65:MV65"/>
    <mergeCell ref="NK65:NM65"/>
    <mergeCell ref="OB65:OD65"/>
    <mergeCell ref="OS65:OU65"/>
    <mergeCell ref="IV65:IX65"/>
    <mergeCell ref="JM65:JO65"/>
    <mergeCell ref="KD65:KF65"/>
    <mergeCell ref="KU65:KW65"/>
    <mergeCell ref="LL65:LN65"/>
    <mergeCell ref="FO65:FQ65"/>
    <mergeCell ref="GF65:GH65"/>
    <mergeCell ref="GW65:GY65"/>
    <mergeCell ref="HN65:HP65"/>
    <mergeCell ref="IE65:IG65"/>
    <mergeCell ref="CH65:CJ65"/>
    <mergeCell ref="CY65:DA65"/>
    <mergeCell ref="DP65:DR65"/>
    <mergeCell ref="EG65:EI65"/>
    <mergeCell ref="EX65:EZ65"/>
    <mergeCell ref="ZE65:ZG65"/>
    <mergeCell ref="ZV65:ZX65"/>
    <mergeCell ref="AAM65:AAO65"/>
    <mergeCell ref="ABD65:ABF65"/>
    <mergeCell ref="ABU65:ABW65"/>
    <mergeCell ref="VX65:VZ65"/>
    <mergeCell ref="WO65:WQ65"/>
    <mergeCell ref="XF65:XH65"/>
    <mergeCell ref="XW65:XY65"/>
    <mergeCell ref="YN65:YP65"/>
    <mergeCell ref="SQ65:SS65"/>
    <mergeCell ref="TH65:TJ65"/>
    <mergeCell ref="TY65:UA65"/>
    <mergeCell ref="UP65:UR65"/>
    <mergeCell ref="VG65:VI65"/>
    <mergeCell ref="PJ65:PL65"/>
    <mergeCell ref="QA65:QC65"/>
    <mergeCell ref="QR65:QT65"/>
    <mergeCell ref="RI65:RK65"/>
    <mergeCell ref="RZ65:SB65"/>
    <mergeCell ref="AMG65:AMI65"/>
    <mergeCell ref="AMX65:AMZ65"/>
    <mergeCell ref="ANO65:ANQ65"/>
    <mergeCell ref="AOF65:AOH65"/>
    <mergeCell ref="AOW65:AOY65"/>
    <mergeCell ref="AIZ65:AJB65"/>
    <mergeCell ref="AJQ65:AJS65"/>
    <mergeCell ref="AKH65:AKJ65"/>
    <mergeCell ref="AKY65:ALA65"/>
    <mergeCell ref="ALP65:ALR65"/>
    <mergeCell ref="AFS65:AFU65"/>
    <mergeCell ref="AGJ65:AGL65"/>
    <mergeCell ref="AHA65:AHC65"/>
    <mergeCell ref="AHR65:AHT65"/>
    <mergeCell ref="AII65:AIK65"/>
    <mergeCell ref="ACL65:ACN65"/>
    <mergeCell ref="ADC65:ADE65"/>
    <mergeCell ref="ADT65:ADV65"/>
    <mergeCell ref="AEK65:AEM65"/>
    <mergeCell ref="AFB65:AFD65"/>
    <mergeCell ref="AZI65:AZK65"/>
    <mergeCell ref="AZZ65:BAB65"/>
    <mergeCell ref="BAQ65:BAS65"/>
    <mergeCell ref="BBH65:BBJ65"/>
    <mergeCell ref="BBY65:BCA65"/>
    <mergeCell ref="AWB65:AWD65"/>
    <mergeCell ref="AWS65:AWU65"/>
    <mergeCell ref="AXJ65:AXL65"/>
    <mergeCell ref="AYA65:AYC65"/>
    <mergeCell ref="AYR65:AYT65"/>
    <mergeCell ref="ASU65:ASW65"/>
    <mergeCell ref="ATL65:ATN65"/>
    <mergeCell ref="AUC65:AUE65"/>
    <mergeCell ref="AUT65:AUV65"/>
    <mergeCell ref="AVK65:AVM65"/>
    <mergeCell ref="APN65:APP65"/>
    <mergeCell ref="AQE65:AQG65"/>
    <mergeCell ref="AQV65:AQX65"/>
    <mergeCell ref="ARM65:ARO65"/>
    <mergeCell ref="ASD65:ASF65"/>
    <mergeCell ref="BMK65:BMM65"/>
    <mergeCell ref="BNB65:BND65"/>
    <mergeCell ref="BNS65:BNU65"/>
    <mergeCell ref="BOJ65:BOL65"/>
    <mergeCell ref="BPA65:BPC65"/>
    <mergeCell ref="BJD65:BJF65"/>
    <mergeCell ref="BJU65:BJW65"/>
    <mergeCell ref="BKL65:BKN65"/>
    <mergeCell ref="BLC65:BLE65"/>
    <mergeCell ref="BLT65:BLV65"/>
    <mergeCell ref="BFW65:BFY65"/>
    <mergeCell ref="BGN65:BGP65"/>
    <mergeCell ref="BHE65:BHG65"/>
    <mergeCell ref="BHV65:BHX65"/>
    <mergeCell ref="BIM65:BIO65"/>
    <mergeCell ref="BCP65:BCR65"/>
    <mergeCell ref="BDG65:BDI65"/>
    <mergeCell ref="BDX65:BDZ65"/>
    <mergeCell ref="BEO65:BEQ65"/>
    <mergeCell ref="BFF65:BFH65"/>
    <mergeCell ref="BZM65:BZO65"/>
    <mergeCell ref="CAD65:CAF65"/>
    <mergeCell ref="CAU65:CAW65"/>
    <mergeCell ref="CBL65:CBN65"/>
    <mergeCell ref="CCC65:CCE65"/>
    <mergeCell ref="BWF65:BWH65"/>
    <mergeCell ref="BWW65:BWY65"/>
    <mergeCell ref="BXN65:BXP65"/>
    <mergeCell ref="BYE65:BYG65"/>
    <mergeCell ref="BYV65:BYX65"/>
    <mergeCell ref="BSY65:BTA65"/>
    <mergeCell ref="BTP65:BTR65"/>
    <mergeCell ref="BUG65:BUI65"/>
    <mergeCell ref="BUX65:BUZ65"/>
    <mergeCell ref="BVO65:BVQ65"/>
    <mergeCell ref="BPR65:BPT65"/>
    <mergeCell ref="BQI65:BQK65"/>
    <mergeCell ref="BQZ65:BRB65"/>
    <mergeCell ref="BRQ65:BRS65"/>
    <mergeCell ref="BSH65:BSJ65"/>
    <mergeCell ref="CMO65:CMQ65"/>
    <mergeCell ref="CNF65:CNH65"/>
    <mergeCell ref="CNW65:CNY65"/>
    <mergeCell ref="CON65:COP65"/>
    <mergeCell ref="CPE65:CPG65"/>
    <mergeCell ref="CJH65:CJJ65"/>
    <mergeCell ref="CJY65:CKA65"/>
    <mergeCell ref="CKP65:CKR65"/>
    <mergeCell ref="CLG65:CLI65"/>
    <mergeCell ref="CLX65:CLZ65"/>
    <mergeCell ref="CGA65:CGC65"/>
    <mergeCell ref="CGR65:CGT65"/>
    <mergeCell ref="CHI65:CHK65"/>
    <mergeCell ref="CHZ65:CIB65"/>
    <mergeCell ref="CIQ65:CIS65"/>
    <mergeCell ref="CCT65:CCV65"/>
    <mergeCell ref="CDK65:CDM65"/>
    <mergeCell ref="CEB65:CED65"/>
    <mergeCell ref="CES65:CEU65"/>
    <mergeCell ref="CFJ65:CFL65"/>
    <mergeCell ref="CZQ65:CZS65"/>
    <mergeCell ref="DAH65:DAJ65"/>
    <mergeCell ref="DAY65:DBA65"/>
    <mergeCell ref="DBP65:DBR65"/>
    <mergeCell ref="DCG65:DCI65"/>
    <mergeCell ref="CWJ65:CWL65"/>
    <mergeCell ref="CXA65:CXC65"/>
    <mergeCell ref="CXR65:CXT65"/>
    <mergeCell ref="CYI65:CYK65"/>
    <mergeCell ref="CYZ65:CZB65"/>
    <mergeCell ref="CTC65:CTE65"/>
    <mergeCell ref="CTT65:CTV65"/>
    <mergeCell ref="CUK65:CUM65"/>
    <mergeCell ref="CVB65:CVD65"/>
    <mergeCell ref="CVS65:CVU65"/>
    <mergeCell ref="CPV65:CPX65"/>
    <mergeCell ref="CQM65:CQO65"/>
    <mergeCell ref="CRD65:CRF65"/>
    <mergeCell ref="CRU65:CRW65"/>
    <mergeCell ref="CSL65:CSN65"/>
    <mergeCell ref="DMS65:DMU65"/>
    <mergeCell ref="DNJ65:DNL65"/>
    <mergeCell ref="DOA65:DOC65"/>
    <mergeCell ref="DOR65:DOT65"/>
    <mergeCell ref="DPI65:DPK65"/>
    <mergeCell ref="DJL65:DJN65"/>
    <mergeCell ref="DKC65:DKE65"/>
    <mergeCell ref="DKT65:DKV65"/>
    <mergeCell ref="DLK65:DLM65"/>
    <mergeCell ref="DMB65:DMD65"/>
    <mergeCell ref="DGE65:DGG65"/>
    <mergeCell ref="DGV65:DGX65"/>
    <mergeCell ref="DHM65:DHO65"/>
    <mergeCell ref="DID65:DIF65"/>
    <mergeCell ref="DIU65:DIW65"/>
    <mergeCell ref="DCX65:DCZ65"/>
    <mergeCell ref="DDO65:DDQ65"/>
    <mergeCell ref="DEF65:DEH65"/>
    <mergeCell ref="DEW65:DEY65"/>
    <mergeCell ref="DFN65:DFP65"/>
    <mergeCell ref="DZU65:DZW65"/>
    <mergeCell ref="EAL65:EAN65"/>
    <mergeCell ref="EBC65:EBE65"/>
    <mergeCell ref="EBT65:EBV65"/>
    <mergeCell ref="ECK65:ECM65"/>
    <mergeCell ref="DWN65:DWP65"/>
    <mergeCell ref="DXE65:DXG65"/>
    <mergeCell ref="DXV65:DXX65"/>
    <mergeCell ref="DYM65:DYO65"/>
    <mergeCell ref="DZD65:DZF65"/>
    <mergeCell ref="DTG65:DTI65"/>
    <mergeCell ref="DTX65:DTZ65"/>
    <mergeCell ref="DUO65:DUQ65"/>
    <mergeCell ref="DVF65:DVH65"/>
    <mergeCell ref="DVW65:DVY65"/>
    <mergeCell ref="DPZ65:DQB65"/>
    <mergeCell ref="DQQ65:DQS65"/>
    <mergeCell ref="DRH65:DRJ65"/>
    <mergeCell ref="DRY65:DSA65"/>
    <mergeCell ref="DSP65:DSR65"/>
    <mergeCell ref="EMW65:EMY65"/>
    <mergeCell ref="ENN65:ENP65"/>
    <mergeCell ref="EOE65:EOG65"/>
    <mergeCell ref="EOV65:EOX65"/>
    <mergeCell ref="EPM65:EPO65"/>
    <mergeCell ref="EJP65:EJR65"/>
    <mergeCell ref="EKG65:EKI65"/>
    <mergeCell ref="EKX65:EKZ65"/>
    <mergeCell ref="ELO65:ELQ65"/>
    <mergeCell ref="EMF65:EMH65"/>
    <mergeCell ref="EGI65:EGK65"/>
    <mergeCell ref="EGZ65:EHB65"/>
    <mergeCell ref="EHQ65:EHS65"/>
    <mergeCell ref="EIH65:EIJ65"/>
    <mergeCell ref="EIY65:EJA65"/>
    <mergeCell ref="EDB65:EDD65"/>
    <mergeCell ref="EDS65:EDU65"/>
    <mergeCell ref="EEJ65:EEL65"/>
    <mergeCell ref="EFA65:EFC65"/>
    <mergeCell ref="EFR65:EFT65"/>
    <mergeCell ref="EZY65:FAA65"/>
    <mergeCell ref="FAP65:FAR65"/>
    <mergeCell ref="FBG65:FBI65"/>
    <mergeCell ref="FBX65:FBZ65"/>
    <mergeCell ref="FCO65:FCQ65"/>
    <mergeCell ref="EWR65:EWT65"/>
    <mergeCell ref="EXI65:EXK65"/>
    <mergeCell ref="EXZ65:EYB65"/>
    <mergeCell ref="EYQ65:EYS65"/>
    <mergeCell ref="EZH65:EZJ65"/>
    <mergeCell ref="ETK65:ETM65"/>
    <mergeCell ref="EUB65:EUD65"/>
    <mergeCell ref="EUS65:EUU65"/>
    <mergeCell ref="EVJ65:EVL65"/>
    <mergeCell ref="EWA65:EWC65"/>
    <mergeCell ref="EQD65:EQF65"/>
    <mergeCell ref="EQU65:EQW65"/>
    <mergeCell ref="ERL65:ERN65"/>
    <mergeCell ref="ESC65:ESE65"/>
    <mergeCell ref="EST65:ESV65"/>
    <mergeCell ref="FNA65:FNC65"/>
    <mergeCell ref="FNR65:FNT65"/>
    <mergeCell ref="FOI65:FOK65"/>
    <mergeCell ref="FOZ65:FPB65"/>
    <mergeCell ref="FPQ65:FPS65"/>
    <mergeCell ref="FJT65:FJV65"/>
    <mergeCell ref="FKK65:FKM65"/>
    <mergeCell ref="FLB65:FLD65"/>
    <mergeCell ref="FLS65:FLU65"/>
    <mergeCell ref="FMJ65:FML65"/>
    <mergeCell ref="FGM65:FGO65"/>
    <mergeCell ref="FHD65:FHF65"/>
    <mergeCell ref="FHU65:FHW65"/>
    <mergeCell ref="FIL65:FIN65"/>
    <mergeCell ref="FJC65:FJE65"/>
    <mergeCell ref="FDF65:FDH65"/>
    <mergeCell ref="FDW65:FDY65"/>
    <mergeCell ref="FEN65:FEP65"/>
    <mergeCell ref="FFE65:FFG65"/>
    <mergeCell ref="FFV65:FFX65"/>
    <mergeCell ref="GAC65:GAE65"/>
    <mergeCell ref="GAT65:GAV65"/>
    <mergeCell ref="GBK65:GBM65"/>
    <mergeCell ref="GCB65:GCD65"/>
    <mergeCell ref="GCS65:GCU65"/>
    <mergeCell ref="FWV65:FWX65"/>
    <mergeCell ref="FXM65:FXO65"/>
    <mergeCell ref="FYD65:FYF65"/>
    <mergeCell ref="FYU65:FYW65"/>
    <mergeCell ref="FZL65:FZN65"/>
    <mergeCell ref="FTO65:FTQ65"/>
    <mergeCell ref="FUF65:FUH65"/>
    <mergeCell ref="FUW65:FUY65"/>
    <mergeCell ref="FVN65:FVP65"/>
    <mergeCell ref="FWE65:FWG65"/>
    <mergeCell ref="FQH65:FQJ65"/>
    <mergeCell ref="FQY65:FRA65"/>
    <mergeCell ref="FRP65:FRR65"/>
    <mergeCell ref="FSG65:FSI65"/>
    <mergeCell ref="FSX65:FSZ65"/>
    <mergeCell ref="GNE65:GNG65"/>
    <mergeCell ref="GNV65:GNX65"/>
    <mergeCell ref="GOM65:GOO65"/>
    <mergeCell ref="GPD65:GPF65"/>
    <mergeCell ref="GPU65:GPW65"/>
    <mergeCell ref="GJX65:GJZ65"/>
    <mergeCell ref="GKO65:GKQ65"/>
    <mergeCell ref="GLF65:GLH65"/>
    <mergeCell ref="GLW65:GLY65"/>
    <mergeCell ref="GMN65:GMP65"/>
    <mergeCell ref="GGQ65:GGS65"/>
    <mergeCell ref="GHH65:GHJ65"/>
    <mergeCell ref="GHY65:GIA65"/>
    <mergeCell ref="GIP65:GIR65"/>
    <mergeCell ref="GJG65:GJI65"/>
    <mergeCell ref="GDJ65:GDL65"/>
    <mergeCell ref="GEA65:GEC65"/>
    <mergeCell ref="GER65:GET65"/>
    <mergeCell ref="GFI65:GFK65"/>
    <mergeCell ref="GFZ65:GGB65"/>
    <mergeCell ref="HAG65:HAI65"/>
    <mergeCell ref="HAX65:HAZ65"/>
    <mergeCell ref="HBO65:HBQ65"/>
    <mergeCell ref="HCF65:HCH65"/>
    <mergeCell ref="HCW65:HCY65"/>
    <mergeCell ref="GWZ65:GXB65"/>
    <mergeCell ref="GXQ65:GXS65"/>
    <mergeCell ref="GYH65:GYJ65"/>
    <mergeCell ref="GYY65:GZA65"/>
    <mergeCell ref="GZP65:GZR65"/>
    <mergeCell ref="GTS65:GTU65"/>
    <mergeCell ref="GUJ65:GUL65"/>
    <mergeCell ref="GVA65:GVC65"/>
    <mergeCell ref="GVR65:GVT65"/>
    <mergeCell ref="GWI65:GWK65"/>
    <mergeCell ref="GQL65:GQN65"/>
    <mergeCell ref="GRC65:GRE65"/>
    <mergeCell ref="GRT65:GRV65"/>
    <mergeCell ref="GSK65:GSM65"/>
    <mergeCell ref="GTB65:GTD65"/>
    <mergeCell ref="HNI65:HNK65"/>
    <mergeCell ref="HNZ65:HOB65"/>
    <mergeCell ref="HOQ65:HOS65"/>
    <mergeCell ref="HPH65:HPJ65"/>
    <mergeCell ref="HPY65:HQA65"/>
    <mergeCell ref="HKB65:HKD65"/>
    <mergeCell ref="HKS65:HKU65"/>
    <mergeCell ref="HLJ65:HLL65"/>
    <mergeCell ref="HMA65:HMC65"/>
    <mergeCell ref="HMR65:HMT65"/>
    <mergeCell ref="HGU65:HGW65"/>
    <mergeCell ref="HHL65:HHN65"/>
    <mergeCell ref="HIC65:HIE65"/>
    <mergeCell ref="HIT65:HIV65"/>
    <mergeCell ref="HJK65:HJM65"/>
    <mergeCell ref="HDN65:HDP65"/>
    <mergeCell ref="HEE65:HEG65"/>
    <mergeCell ref="HEV65:HEX65"/>
    <mergeCell ref="HFM65:HFO65"/>
    <mergeCell ref="HGD65:HGF65"/>
    <mergeCell ref="IAK65:IAM65"/>
    <mergeCell ref="IBB65:IBD65"/>
    <mergeCell ref="IBS65:IBU65"/>
    <mergeCell ref="ICJ65:ICL65"/>
    <mergeCell ref="IDA65:IDC65"/>
    <mergeCell ref="HXD65:HXF65"/>
    <mergeCell ref="HXU65:HXW65"/>
    <mergeCell ref="HYL65:HYN65"/>
    <mergeCell ref="HZC65:HZE65"/>
    <mergeCell ref="HZT65:HZV65"/>
    <mergeCell ref="HTW65:HTY65"/>
    <mergeCell ref="HUN65:HUP65"/>
    <mergeCell ref="HVE65:HVG65"/>
    <mergeCell ref="HVV65:HVX65"/>
    <mergeCell ref="HWM65:HWO65"/>
    <mergeCell ref="HQP65:HQR65"/>
    <mergeCell ref="HRG65:HRI65"/>
    <mergeCell ref="HRX65:HRZ65"/>
    <mergeCell ref="HSO65:HSQ65"/>
    <mergeCell ref="HTF65:HTH65"/>
    <mergeCell ref="INM65:INO65"/>
    <mergeCell ref="IOD65:IOF65"/>
    <mergeCell ref="IOU65:IOW65"/>
    <mergeCell ref="IPL65:IPN65"/>
    <mergeCell ref="IQC65:IQE65"/>
    <mergeCell ref="IKF65:IKH65"/>
    <mergeCell ref="IKW65:IKY65"/>
    <mergeCell ref="ILN65:ILP65"/>
    <mergeCell ref="IME65:IMG65"/>
    <mergeCell ref="IMV65:IMX65"/>
    <mergeCell ref="IGY65:IHA65"/>
    <mergeCell ref="IHP65:IHR65"/>
    <mergeCell ref="IIG65:III65"/>
    <mergeCell ref="IIX65:IIZ65"/>
    <mergeCell ref="IJO65:IJQ65"/>
    <mergeCell ref="IDR65:IDT65"/>
    <mergeCell ref="IEI65:IEK65"/>
    <mergeCell ref="IEZ65:IFB65"/>
    <mergeCell ref="IFQ65:IFS65"/>
    <mergeCell ref="IGH65:IGJ65"/>
    <mergeCell ref="JAO65:JAQ65"/>
    <mergeCell ref="JBF65:JBH65"/>
    <mergeCell ref="JBW65:JBY65"/>
    <mergeCell ref="JCN65:JCP65"/>
    <mergeCell ref="JDE65:JDG65"/>
    <mergeCell ref="IXH65:IXJ65"/>
    <mergeCell ref="IXY65:IYA65"/>
    <mergeCell ref="IYP65:IYR65"/>
    <mergeCell ref="IZG65:IZI65"/>
    <mergeCell ref="IZX65:IZZ65"/>
    <mergeCell ref="IUA65:IUC65"/>
    <mergeCell ref="IUR65:IUT65"/>
    <mergeCell ref="IVI65:IVK65"/>
    <mergeCell ref="IVZ65:IWB65"/>
    <mergeCell ref="IWQ65:IWS65"/>
    <mergeCell ref="IQT65:IQV65"/>
    <mergeCell ref="IRK65:IRM65"/>
    <mergeCell ref="ISB65:ISD65"/>
    <mergeCell ref="ISS65:ISU65"/>
    <mergeCell ref="ITJ65:ITL65"/>
    <mergeCell ref="JNQ65:JNS65"/>
    <mergeCell ref="JOH65:JOJ65"/>
    <mergeCell ref="JOY65:JPA65"/>
    <mergeCell ref="JPP65:JPR65"/>
    <mergeCell ref="JQG65:JQI65"/>
    <mergeCell ref="JKJ65:JKL65"/>
    <mergeCell ref="JLA65:JLC65"/>
    <mergeCell ref="JLR65:JLT65"/>
    <mergeCell ref="JMI65:JMK65"/>
    <mergeCell ref="JMZ65:JNB65"/>
    <mergeCell ref="JHC65:JHE65"/>
    <mergeCell ref="JHT65:JHV65"/>
    <mergeCell ref="JIK65:JIM65"/>
    <mergeCell ref="JJB65:JJD65"/>
    <mergeCell ref="JJS65:JJU65"/>
    <mergeCell ref="JDV65:JDX65"/>
    <mergeCell ref="JEM65:JEO65"/>
    <mergeCell ref="JFD65:JFF65"/>
    <mergeCell ref="JFU65:JFW65"/>
    <mergeCell ref="JGL65:JGN65"/>
    <mergeCell ref="KAS65:KAU65"/>
    <mergeCell ref="KBJ65:KBL65"/>
    <mergeCell ref="KCA65:KCC65"/>
    <mergeCell ref="KCR65:KCT65"/>
    <mergeCell ref="KDI65:KDK65"/>
    <mergeCell ref="JXL65:JXN65"/>
    <mergeCell ref="JYC65:JYE65"/>
    <mergeCell ref="JYT65:JYV65"/>
    <mergeCell ref="JZK65:JZM65"/>
    <mergeCell ref="KAB65:KAD65"/>
    <mergeCell ref="JUE65:JUG65"/>
    <mergeCell ref="JUV65:JUX65"/>
    <mergeCell ref="JVM65:JVO65"/>
    <mergeCell ref="JWD65:JWF65"/>
    <mergeCell ref="JWU65:JWW65"/>
    <mergeCell ref="JQX65:JQZ65"/>
    <mergeCell ref="JRO65:JRQ65"/>
    <mergeCell ref="JSF65:JSH65"/>
    <mergeCell ref="JSW65:JSY65"/>
    <mergeCell ref="JTN65:JTP65"/>
    <mergeCell ref="KNU65:KNW65"/>
    <mergeCell ref="KOL65:KON65"/>
    <mergeCell ref="KPC65:KPE65"/>
    <mergeCell ref="KPT65:KPV65"/>
    <mergeCell ref="KQK65:KQM65"/>
    <mergeCell ref="KKN65:KKP65"/>
    <mergeCell ref="KLE65:KLG65"/>
    <mergeCell ref="KLV65:KLX65"/>
    <mergeCell ref="KMM65:KMO65"/>
    <mergeCell ref="KND65:KNF65"/>
    <mergeCell ref="KHG65:KHI65"/>
    <mergeCell ref="KHX65:KHZ65"/>
    <mergeCell ref="KIO65:KIQ65"/>
    <mergeCell ref="KJF65:KJH65"/>
    <mergeCell ref="KJW65:KJY65"/>
    <mergeCell ref="KDZ65:KEB65"/>
    <mergeCell ref="KEQ65:KES65"/>
    <mergeCell ref="KFH65:KFJ65"/>
    <mergeCell ref="KFY65:KGA65"/>
    <mergeCell ref="KGP65:KGR65"/>
    <mergeCell ref="LAW65:LAY65"/>
    <mergeCell ref="LBN65:LBP65"/>
    <mergeCell ref="LCE65:LCG65"/>
    <mergeCell ref="LCV65:LCX65"/>
    <mergeCell ref="LDM65:LDO65"/>
    <mergeCell ref="KXP65:KXR65"/>
    <mergeCell ref="KYG65:KYI65"/>
    <mergeCell ref="KYX65:KYZ65"/>
    <mergeCell ref="KZO65:KZQ65"/>
    <mergeCell ref="LAF65:LAH65"/>
    <mergeCell ref="KUI65:KUK65"/>
    <mergeCell ref="KUZ65:KVB65"/>
    <mergeCell ref="KVQ65:KVS65"/>
    <mergeCell ref="KWH65:KWJ65"/>
    <mergeCell ref="KWY65:KXA65"/>
    <mergeCell ref="KRB65:KRD65"/>
    <mergeCell ref="KRS65:KRU65"/>
    <mergeCell ref="KSJ65:KSL65"/>
    <mergeCell ref="KTA65:KTC65"/>
    <mergeCell ref="KTR65:KTT65"/>
    <mergeCell ref="LNY65:LOA65"/>
    <mergeCell ref="LOP65:LOR65"/>
    <mergeCell ref="LPG65:LPI65"/>
    <mergeCell ref="LPX65:LPZ65"/>
    <mergeCell ref="LQO65:LQQ65"/>
    <mergeCell ref="LKR65:LKT65"/>
    <mergeCell ref="LLI65:LLK65"/>
    <mergeCell ref="LLZ65:LMB65"/>
    <mergeCell ref="LMQ65:LMS65"/>
    <mergeCell ref="LNH65:LNJ65"/>
    <mergeCell ref="LHK65:LHM65"/>
    <mergeCell ref="LIB65:LID65"/>
    <mergeCell ref="LIS65:LIU65"/>
    <mergeCell ref="LJJ65:LJL65"/>
    <mergeCell ref="LKA65:LKC65"/>
    <mergeCell ref="LED65:LEF65"/>
    <mergeCell ref="LEU65:LEW65"/>
    <mergeCell ref="LFL65:LFN65"/>
    <mergeCell ref="LGC65:LGE65"/>
    <mergeCell ref="LGT65:LGV65"/>
    <mergeCell ref="MBA65:MBC65"/>
    <mergeCell ref="MBR65:MBT65"/>
    <mergeCell ref="MCI65:MCK65"/>
    <mergeCell ref="MCZ65:MDB65"/>
    <mergeCell ref="MDQ65:MDS65"/>
    <mergeCell ref="LXT65:LXV65"/>
    <mergeCell ref="LYK65:LYM65"/>
    <mergeCell ref="LZB65:LZD65"/>
    <mergeCell ref="LZS65:LZU65"/>
    <mergeCell ref="MAJ65:MAL65"/>
    <mergeCell ref="LUM65:LUO65"/>
    <mergeCell ref="LVD65:LVF65"/>
    <mergeCell ref="LVU65:LVW65"/>
    <mergeCell ref="LWL65:LWN65"/>
    <mergeCell ref="LXC65:LXE65"/>
    <mergeCell ref="LRF65:LRH65"/>
    <mergeCell ref="LRW65:LRY65"/>
    <mergeCell ref="LSN65:LSP65"/>
    <mergeCell ref="LTE65:LTG65"/>
    <mergeCell ref="LTV65:LTX65"/>
    <mergeCell ref="MOC65:MOE65"/>
    <mergeCell ref="MOT65:MOV65"/>
    <mergeCell ref="MPK65:MPM65"/>
    <mergeCell ref="MQB65:MQD65"/>
    <mergeCell ref="MQS65:MQU65"/>
    <mergeCell ref="MKV65:MKX65"/>
    <mergeCell ref="MLM65:MLO65"/>
    <mergeCell ref="MMD65:MMF65"/>
    <mergeCell ref="MMU65:MMW65"/>
    <mergeCell ref="MNL65:MNN65"/>
    <mergeCell ref="MHO65:MHQ65"/>
    <mergeCell ref="MIF65:MIH65"/>
    <mergeCell ref="MIW65:MIY65"/>
    <mergeCell ref="MJN65:MJP65"/>
    <mergeCell ref="MKE65:MKG65"/>
    <mergeCell ref="MEH65:MEJ65"/>
    <mergeCell ref="MEY65:MFA65"/>
    <mergeCell ref="MFP65:MFR65"/>
    <mergeCell ref="MGG65:MGI65"/>
    <mergeCell ref="MGX65:MGZ65"/>
    <mergeCell ref="NBE65:NBG65"/>
    <mergeCell ref="NBV65:NBX65"/>
    <mergeCell ref="NCM65:NCO65"/>
    <mergeCell ref="NDD65:NDF65"/>
    <mergeCell ref="NDU65:NDW65"/>
    <mergeCell ref="MXX65:MXZ65"/>
    <mergeCell ref="MYO65:MYQ65"/>
    <mergeCell ref="MZF65:MZH65"/>
    <mergeCell ref="MZW65:MZY65"/>
    <mergeCell ref="NAN65:NAP65"/>
    <mergeCell ref="MUQ65:MUS65"/>
    <mergeCell ref="MVH65:MVJ65"/>
    <mergeCell ref="MVY65:MWA65"/>
    <mergeCell ref="MWP65:MWR65"/>
    <mergeCell ref="MXG65:MXI65"/>
    <mergeCell ref="MRJ65:MRL65"/>
    <mergeCell ref="MSA65:MSC65"/>
    <mergeCell ref="MSR65:MST65"/>
    <mergeCell ref="MTI65:MTK65"/>
    <mergeCell ref="MTZ65:MUB65"/>
    <mergeCell ref="NOG65:NOI65"/>
    <mergeCell ref="NOX65:NOZ65"/>
    <mergeCell ref="NPO65:NPQ65"/>
    <mergeCell ref="NQF65:NQH65"/>
    <mergeCell ref="NQW65:NQY65"/>
    <mergeCell ref="NKZ65:NLB65"/>
    <mergeCell ref="NLQ65:NLS65"/>
    <mergeCell ref="NMH65:NMJ65"/>
    <mergeCell ref="NMY65:NNA65"/>
    <mergeCell ref="NNP65:NNR65"/>
    <mergeCell ref="NHS65:NHU65"/>
    <mergeCell ref="NIJ65:NIL65"/>
    <mergeCell ref="NJA65:NJC65"/>
    <mergeCell ref="NJR65:NJT65"/>
    <mergeCell ref="NKI65:NKK65"/>
    <mergeCell ref="NEL65:NEN65"/>
    <mergeCell ref="NFC65:NFE65"/>
    <mergeCell ref="NFT65:NFV65"/>
    <mergeCell ref="NGK65:NGM65"/>
    <mergeCell ref="NHB65:NHD65"/>
    <mergeCell ref="OBI65:OBK65"/>
    <mergeCell ref="OBZ65:OCB65"/>
    <mergeCell ref="OCQ65:OCS65"/>
    <mergeCell ref="ODH65:ODJ65"/>
    <mergeCell ref="ODY65:OEA65"/>
    <mergeCell ref="NYB65:NYD65"/>
    <mergeCell ref="NYS65:NYU65"/>
    <mergeCell ref="NZJ65:NZL65"/>
    <mergeCell ref="OAA65:OAC65"/>
    <mergeCell ref="OAR65:OAT65"/>
    <mergeCell ref="NUU65:NUW65"/>
    <mergeCell ref="NVL65:NVN65"/>
    <mergeCell ref="NWC65:NWE65"/>
    <mergeCell ref="NWT65:NWV65"/>
    <mergeCell ref="NXK65:NXM65"/>
    <mergeCell ref="NRN65:NRP65"/>
    <mergeCell ref="NSE65:NSG65"/>
    <mergeCell ref="NSV65:NSX65"/>
    <mergeCell ref="NTM65:NTO65"/>
    <mergeCell ref="NUD65:NUF65"/>
    <mergeCell ref="OOK65:OOM65"/>
    <mergeCell ref="OPB65:OPD65"/>
    <mergeCell ref="OPS65:OPU65"/>
    <mergeCell ref="OQJ65:OQL65"/>
    <mergeCell ref="ORA65:ORC65"/>
    <mergeCell ref="OLD65:OLF65"/>
    <mergeCell ref="OLU65:OLW65"/>
    <mergeCell ref="OML65:OMN65"/>
    <mergeCell ref="ONC65:ONE65"/>
    <mergeCell ref="ONT65:ONV65"/>
    <mergeCell ref="OHW65:OHY65"/>
    <mergeCell ref="OIN65:OIP65"/>
    <mergeCell ref="OJE65:OJG65"/>
    <mergeCell ref="OJV65:OJX65"/>
    <mergeCell ref="OKM65:OKO65"/>
    <mergeCell ref="OEP65:OER65"/>
    <mergeCell ref="OFG65:OFI65"/>
    <mergeCell ref="OFX65:OFZ65"/>
    <mergeCell ref="OGO65:OGQ65"/>
    <mergeCell ref="OHF65:OHH65"/>
    <mergeCell ref="PBM65:PBO65"/>
    <mergeCell ref="PCD65:PCF65"/>
    <mergeCell ref="PCU65:PCW65"/>
    <mergeCell ref="PDL65:PDN65"/>
    <mergeCell ref="PEC65:PEE65"/>
    <mergeCell ref="OYF65:OYH65"/>
    <mergeCell ref="OYW65:OYY65"/>
    <mergeCell ref="OZN65:OZP65"/>
    <mergeCell ref="PAE65:PAG65"/>
    <mergeCell ref="PAV65:PAX65"/>
    <mergeCell ref="OUY65:OVA65"/>
    <mergeCell ref="OVP65:OVR65"/>
    <mergeCell ref="OWG65:OWI65"/>
    <mergeCell ref="OWX65:OWZ65"/>
    <mergeCell ref="OXO65:OXQ65"/>
    <mergeCell ref="ORR65:ORT65"/>
    <mergeCell ref="OSI65:OSK65"/>
    <mergeCell ref="OSZ65:OTB65"/>
    <mergeCell ref="OTQ65:OTS65"/>
    <mergeCell ref="OUH65:OUJ65"/>
    <mergeCell ref="POO65:POQ65"/>
    <mergeCell ref="PPF65:PPH65"/>
    <mergeCell ref="PPW65:PPY65"/>
    <mergeCell ref="PQN65:PQP65"/>
    <mergeCell ref="PRE65:PRG65"/>
    <mergeCell ref="PLH65:PLJ65"/>
    <mergeCell ref="PLY65:PMA65"/>
    <mergeCell ref="PMP65:PMR65"/>
    <mergeCell ref="PNG65:PNI65"/>
    <mergeCell ref="PNX65:PNZ65"/>
    <mergeCell ref="PIA65:PIC65"/>
    <mergeCell ref="PIR65:PIT65"/>
    <mergeCell ref="PJI65:PJK65"/>
    <mergeCell ref="PJZ65:PKB65"/>
    <mergeCell ref="PKQ65:PKS65"/>
    <mergeCell ref="PET65:PEV65"/>
    <mergeCell ref="PFK65:PFM65"/>
    <mergeCell ref="PGB65:PGD65"/>
    <mergeCell ref="PGS65:PGU65"/>
    <mergeCell ref="PHJ65:PHL65"/>
    <mergeCell ref="QBQ65:QBS65"/>
    <mergeCell ref="QCH65:QCJ65"/>
    <mergeCell ref="QCY65:QDA65"/>
    <mergeCell ref="QDP65:QDR65"/>
    <mergeCell ref="QEG65:QEI65"/>
    <mergeCell ref="PYJ65:PYL65"/>
    <mergeCell ref="PZA65:PZC65"/>
    <mergeCell ref="PZR65:PZT65"/>
    <mergeCell ref="QAI65:QAK65"/>
    <mergeCell ref="QAZ65:QBB65"/>
    <mergeCell ref="PVC65:PVE65"/>
    <mergeCell ref="PVT65:PVV65"/>
    <mergeCell ref="PWK65:PWM65"/>
    <mergeCell ref="PXB65:PXD65"/>
    <mergeCell ref="PXS65:PXU65"/>
    <mergeCell ref="PRV65:PRX65"/>
    <mergeCell ref="PSM65:PSO65"/>
    <mergeCell ref="PTD65:PTF65"/>
    <mergeCell ref="PTU65:PTW65"/>
    <mergeCell ref="PUL65:PUN65"/>
    <mergeCell ref="QOS65:QOU65"/>
    <mergeCell ref="QPJ65:QPL65"/>
    <mergeCell ref="QQA65:QQC65"/>
    <mergeCell ref="QQR65:QQT65"/>
    <mergeCell ref="QRI65:QRK65"/>
    <mergeCell ref="QLL65:QLN65"/>
    <mergeCell ref="QMC65:QME65"/>
    <mergeCell ref="QMT65:QMV65"/>
    <mergeCell ref="QNK65:QNM65"/>
    <mergeCell ref="QOB65:QOD65"/>
    <mergeCell ref="QIE65:QIG65"/>
    <mergeCell ref="QIV65:QIX65"/>
    <mergeCell ref="QJM65:QJO65"/>
    <mergeCell ref="QKD65:QKF65"/>
    <mergeCell ref="QKU65:QKW65"/>
    <mergeCell ref="QEX65:QEZ65"/>
    <mergeCell ref="QFO65:QFQ65"/>
    <mergeCell ref="QGF65:QGH65"/>
    <mergeCell ref="QGW65:QGY65"/>
    <mergeCell ref="QHN65:QHP65"/>
    <mergeCell ref="RBU65:RBW65"/>
    <mergeCell ref="RCL65:RCN65"/>
    <mergeCell ref="RDC65:RDE65"/>
    <mergeCell ref="RDT65:RDV65"/>
    <mergeCell ref="REK65:REM65"/>
    <mergeCell ref="QYN65:QYP65"/>
    <mergeCell ref="QZE65:QZG65"/>
    <mergeCell ref="QZV65:QZX65"/>
    <mergeCell ref="RAM65:RAO65"/>
    <mergeCell ref="RBD65:RBF65"/>
    <mergeCell ref="QVG65:QVI65"/>
    <mergeCell ref="QVX65:QVZ65"/>
    <mergeCell ref="QWO65:QWQ65"/>
    <mergeCell ref="QXF65:QXH65"/>
    <mergeCell ref="QXW65:QXY65"/>
    <mergeCell ref="QRZ65:QSB65"/>
    <mergeCell ref="QSQ65:QSS65"/>
    <mergeCell ref="QTH65:QTJ65"/>
    <mergeCell ref="QTY65:QUA65"/>
    <mergeCell ref="QUP65:QUR65"/>
    <mergeCell ref="ROW65:ROY65"/>
    <mergeCell ref="RPN65:RPP65"/>
    <mergeCell ref="RQE65:RQG65"/>
    <mergeCell ref="RQV65:RQX65"/>
    <mergeCell ref="RRM65:RRO65"/>
    <mergeCell ref="RLP65:RLR65"/>
    <mergeCell ref="RMG65:RMI65"/>
    <mergeCell ref="RMX65:RMZ65"/>
    <mergeCell ref="RNO65:RNQ65"/>
    <mergeCell ref="ROF65:ROH65"/>
    <mergeCell ref="RII65:RIK65"/>
    <mergeCell ref="RIZ65:RJB65"/>
    <mergeCell ref="RJQ65:RJS65"/>
    <mergeCell ref="RKH65:RKJ65"/>
    <mergeCell ref="RKY65:RLA65"/>
    <mergeCell ref="RFB65:RFD65"/>
    <mergeCell ref="RFS65:RFU65"/>
    <mergeCell ref="RGJ65:RGL65"/>
    <mergeCell ref="RHA65:RHC65"/>
    <mergeCell ref="RHR65:RHT65"/>
    <mergeCell ref="SBY65:SCA65"/>
    <mergeCell ref="SCP65:SCR65"/>
    <mergeCell ref="SDG65:SDI65"/>
    <mergeCell ref="SDX65:SDZ65"/>
    <mergeCell ref="SEO65:SEQ65"/>
    <mergeCell ref="RYR65:RYT65"/>
    <mergeCell ref="RZI65:RZK65"/>
    <mergeCell ref="RZZ65:SAB65"/>
    <mergeCell ref="SAQ65:SAS65"/>
    <mergeCell ref="SBH65:SBJ65"/>
    <mergeCell ref="RVK65:RVM65"/>
    <mergeCell ref="RWB65:RWD65"/>
    <mergeCell ref="RWS65:RWU65"/>
    <mergeCell ref="RXJ65:RXL65"/>
    <mergeCell ref="RYA65:RYC65"/>
    <mergeCell ref="RSD65:RSF65"/>
    <mergeCell ref="RSU65:RSW65"/>
    <mergeCell ref="RTL65:RTN65"/>
    <mergeCell ref="RUC65:RUE65"/>
    <mergeCell ref="RUT65:RUV65"/>
    <mergeCell ref="SPA65:SPC65"/>
    <mergeCell ref="SPR65:SPT65"/>
    <mergeCell ref="SQI65:SQK65"/>
    <mergeCell ref="SQZ65:SRB65"/>
    <mergeCell ref="SRQ65:SRS65"/>
    <mergeCell ref="SLT65:SLV65"/>
    <mergeCell ref="SMK65:SMM65"/>
    <mergeCell ref="SNB65:SND65"/>
    <mergeCell ref="SNS65:SNU65"/>
    <mergeCell ref="SOJ65:SOL65"/>
    <mergeCell ref="SIM65:SIO65"/>
    <mergeCell ref="SJD65:SJF65"/>
    <mergeCell ref="SJU65:SJW65"/>
    <mergeCell ref="SKL65:SKN65"/>
    <mergeCell ref="SLC65:SLE65"/>
    <mergeCell ref="SFF65:SFH65"/>
    <mergeCell ref="SFW65:SFY65"/>
    <mergeCell ref="SGN65:SGP65"/>
    <mergeCell ref="SHE65:SHG65"/>
    <mergeCell ref="SHV65:SHX65"/>
    <mergeCell ref="TCC65:TCE65"/>
    <mergeCell ref="TCT65:TCV65"/>
    <mergeCell ref="TDK65:TDM65"/>
    <mergeCell ref="TEB65:TED65"/>
    <mergeCell ref="TES65:TEU65"/>
    <mergeCell ref="SYV65:SYX65"/>
    <mergeCell ref="SZM65:SZO65"/>
    <mergeCell ref="TAD65:TAF65"/>
    <mergeCell ref="TAU65:TAW65"/>
    <mergeCell ref="TBL65:TBN65"/>
    <mergeCell ref="SVO65:SVQ65"/>
    <mergeCell ref="SWF65:SWH65"/>
    <mergeCell ref="SWW65:SWY65"/>
    <mergeCell ref="SXN65:SXP65"/>
    <mergeCell ref="SYE65:SYG65"/>
    <mergeCell ref="SSH65:SSJ65"/>
    <mergeCell ref="SSY65:STA65"/>
    <mergeCell ref="STP65:STR65"/>
    <mergeCell ref="SUG65:SUI65"/>
    <mergeCell ref="SUX65:SUZ65"/>
    <mergeCell ref="TPE65:TPG65"/>
    <mergeCell ref="TPV65:TPX65"/>
    <mergeCell ref="TQM65:TQO65"/>
    <mergeCell ref="TRD65:TRF65"/>
    <mergeCell ref="TRU65:TRW65"/>
    <mergeCell ref="TLX65:TLZ65"/>
    <mergeCell ref="TMO65:TMQ65"/>
    <mergeCell ref="TNF65:TNH65"/>
    <mergeCell ref="TNW65:TNY65"/>
    <mergeCell ref="TON65:TOP65"/>
    <mergeCell ref="TIQ65:TIS65"/>
    <mergeCell ref="TJH65:TJJ65"/>
    <mergeCell ref="TJY65:TKA65"/>
    <mergeCell ref="TKP65:TKR65"/>
    <mergeCell ref="TLG65:TLI65"/>
    <mergeCell ref="TFJ65:TFL65"/>
    <mergeCell ref="TGA65:TGC65"/>
    <mergeCell ref="TGR65:TGT65"/>
    <mergeCell ref="THI65:THK65"/>
    <mergeCell ref="THZ65:TIB65"/>
    <mergeCell ref="UCG65:UCI65"/>
    <mergeCell ref="UCX65:UCZ65"/>
    <mergeCell ref="UDO65:UDQ65"/>
    <mergeCell ref="UEF65:UEH65"/>
    <mergeCell ref="UEW65:UEY65"/>
    <mergeCell ref="TYZ65:TZB65"/>
    <mergeCell ref="TZQ65:TZS65"/>
    <mergeCell ref="UAH65:UAJ65"/>
    <mergeCell ref="UAY65:UBA65"/>
    <mergeCell ref="UBP65:UBR65"/>
    <mergeCell ref="TVS65:TVU65"/>
    <mergeCell ref="TWJ65:TWL65"/>
    <mergeCell ref="TXA65:TXC65"/>
    <mergeCell ref="TXR65:TXT65"/>
    <mergeCell ref="TYI65:TYK65"/>
    <mergeCell ref="TSL65:TSN65"/>
    <mergeCell ref="TTC65:TTE65"/>
    <mergeCell ref="TTT65:TTV65"/>
    <mergeCell ref="TUK65:TUM65"/>
    <mergeCell ref="TVB65:TVD65"/>
    <mergeCell ref="UPI65:UPK65"/>
    <mergeCell ref="UPZ65:UQB65"/>
    <mergeCell ref="UQQ65:UQS65"/>
    <mergeCell ref="URH65:URJ65"/>
    <mergeCell ref="URY65:USA65"/>
    <mergeCell ref="UMB65:UMD65"/>
    <mergeCell ref="UMS65:UMU65"/>
    <mergeCell ref="UNJ65:UNL65"/>
    <mergeCell ref="UOA65:UOC65"/>
    <mergeCell ref="UOR65:UOT65"/>
    <mergeCell ref="UIU65:UIW65"/>
    <mergeCell ref="UJL65:UJN65"/>
    <mergeCell ref="UKC65:UKE65"/>
    <mergeCell ref="UKT65:UKV65"/>
    <mergeCell ref="ULK65:ULM65"/>
    <mergeCell ref="UFN65:UFP65"/>
    <mergeCell ref="UGE65:UGG65"/>
    <mergeCell ref="UGV65:UGX65"/>
    <mergeCell ref="UHM65:UHO65"/>
    <mergeCell ref="UID65:UIF65"/>
    <mergeCell ref="VCK65:VCM65"/>
    <mergeCell ref="VDB65:VDD65"/>
    <mergeCell ref="VDS65:VDU65"/>
    <mergeCell ref="VEJ65:VEL65"/>
    <mergeCell ref="VFA65:VFC65"/>
    <mergeCell ref="UZD65:UZF65"/>
    <mergeCell ref="UZU65:UZW65"/>
    <mergeCell ref="VAL65:VAN65"/>
    <mergeCell ref="VBC65:VBE65"/>
    <mergeCell ref="VBT65:VBV65"/>
    <mergeCell ref="UVW65:UVY65"/>
    <mergeCell ref="UWN65:UWP65"/>
    <mergeCell ref="UXE65:UXG65"/>
    <mergeCell ref="UXV65:UXX65"/>
    <mergeCell ref="UYM65:UYO65"/>
    <mergeCell ref="USP65:USR65"/>
    <mergeCell ref="UTG65:UTI65"/>
    <mergeCell ref="UTX65:UTZ65"/>
    <mergeCell ref="UUO65:UUQ65"/>
    <mergeCell ref="UVF65:UVH65"/>
    <mergeCell ref="VPM65:VPO65"/>
    <mergeCell ref="VQD65:VQF65"/>
    <mergeCell ref="VQU65:VQW65"/>
    <mergeCell ref="VRL65:VRN65"/>
    <mergeCell ref="VSC65:VSE65"/>
    <mergeCell ref="VMF65:VMH65"/>
    <mergeCell ref="VMW65:VMY65"/>
    <mergeCell ref="VNN65:VNP65"/>
    <mergeCell ref="VOE65:VOG65"/>
    <mergeCell ref="VOV65:VOX65"/>
    <mergeCell ref="VIY65:VJA65"/>
    <mergeCell ref="VJP65:VJR65"/>
    <mergeCell ref="VKG65:VKI65"/>
    <mergeCell ref="VKX65:VKZ65"/>
    <mergeCell ref="VLO65:VLQ65"/>
    <mergeCell ref="VFR65:VFT65"/>
    <mergeCell ref="VGI65:VGK65"/>
    <mergeCell ref="VGZ65:VHB65"/>
    <mergeCell ref="VHQ65:VHS65"/>
    <mergeCell ref="VIH65:VIJ65"/>
    <mergeCell ref="WCO65:WCQ65"/>
    <mergeCell ref="WDF65:WDH65"/>
    <mergeCell ref="WDW65:WDY65"/>
    <mergeCell ref="WEN65:WEP65"/>
    <mergeCell ref="WFE65:WFG65"/>
    <mergeCell ref="VZH65:VZJ65"/>
    <mergeCell ref="VZY65:WAA65"/>
    <mergeCell ref="WAP65:WAR65"/>
    <mergeCell ref="WBG65:WBI65"/>
    <mergeCell ref="WBX65:WBZ65"/>
    <mergeCell ref="VWA65:VWC65"/>
    <mergeCell ref="VWR65:VWT65"/>
    <mergeCell ref="VXI65:VXK65"/>
    <mergeCell ref="VXZ65:VYB65"/>
    <mergeCell ref="VYQ65:VYS65"/>
    <mergeCell ref="VST65:VSV65"/>
    <mergeCell ref="VTK65:VTM65"/>
    <mergeCell ref="VUB65:VUD65"/>
    <mergeCell ref="VUS65:VUU65"/>
    <mergeCell ref="VVJ65:VVL65"/>
    <mergeCell ref="WQH65:WQJ65"/>
    <mergeCell ref="WQY65:WRA65"/>
    <mergeCell ref="WRP65:WRR65"/>
    <mergeCell ref="WSG65:WSI65"/>
    <mergeCell ref="WMJ65:WML65"/>
    <mergeCell ref="WNA65:WNC65"/>
    <mergeCell ref="WNR65:WNT65"/>
    <mergeCell ref="WOI65:WOK65"/>
    <mergeCell ref="WOZ65:WPB65"/>
    <mergeCell ref="WJC65:WJE65"/>
    <mergeCell ref="WJT65:WJV65"/>
    <mergeCell ref="WKK65:WKM65"/>
    <mergeCell ref="WLB65:WLD65"/>
    <mergeCell ref="WLS65:WLU65"/>
    <mergeCell ref="WFV65:WFX65"/>
    <mergeCell ref="WGM65:WGO65"/>
    <mergeCell ref="WHD65:WHF65"/>
    <mergeCell ref="WHU65:WHW65"/>
    <mergeCell ref="WIL65:WIN65"/>
    <mergeCell ref="XCS65:XCU65"/>
    <mergeCell ref="XDJ65:XDL65"/>
    <mergeCell ref="XEA65:XEC65"/>
    <mergeCell ref="XER65:XET65"/>
    <mergeCell ref="A70:C70"/>
    <mergeCell ref="R70:T70"/>
    <mergeCell ref="AI70:AK70"/>
    <mergeCell ref="AZ70:BB70"/>
    <mergeCell ref="BQ70:BS70"/>
    <mergeCell ref="CH70:CJ70"/>
    <mergeCell ref="CY70:DA70"/>
    <mergeCell ref="DP70:DR70"/>
    <mergeCell ref="EG70:EI70"/>
    <mergeCell ref="EX70:EZ70"/>
    <mergeCell ref="FO70:FQ70"/>
    <mergeCell ref="GF70:GH70"/>
    <mergeCell ref="WZL65:WZN65"/>
    <mergeCell ref="XAC65:XAE65"/>
    <mergeCell ref="XAT65:XAV65"/>
    <mergeCell ref="XBK65:XBM65"/>
    <mergeCell ref="XCB65:XCD65"/>
    <mergeCell ref="WWE65:WWG65"/>
    <mergeCell ref="WWV65:WWX65"/>
    <mergeCell ref="WXM65:WXO65"/>
    <mergeCell ref="WYD65:WYF65"/>
    <mergeCell ref="WYU65:WYW65"/>
    <mergeCell ref="WSX65:WSZ65"/>
    <mergeCell ref="WTO65:WTQ65"/>
    <mergeCell ref="WUF65:WUH65"/>
    <mergeCell ref="WUW65:WUY65"/>
    <mergeCell ref="WVN65:WVP65"/>
    <mergeCell ref="WPQ65:WPS65"/>
    <mergeCell ref="QR70:QT70"/>
    <mergeCell ref="RI70:RK70"/>
    <mergeCell ref="RZ70:SB70"/>
    <mergeCell ref="SQ70:SS70"/>
    <mergeCell ref="TH70:TJ70"/>
    <mergeCell ref="NK70:NM70"/>
    <mergeCell ref="OB70:OD70"/>
    <mergeCell ref="OS70:OU70"/>
    <mergeCell ref="PJ70:PL70"/>
    <mergeCell ref="QA70:QC70"/>
    <mergeCell ref="KD70:KF70"/>
    <mergeCell ref="KU70:KW70"/>
    <mergeCell ref="LL70:LN70"/>
    <mergeCell ref="MC70:ME70"/>
    <mergeCell ref="MT70:MV70"/>
    <mergeCell ref="GW70:GY70"/>
    <mergeCell ref="HN70:HP70"/>
    <mergeCell ref="IE70:IG70"/>
    <mergeCell ref="IV70:IX70"/>
    <mergeCell ref="JM70:JO70"/>
    <mergeCell ref="ADT70:ADV70"/>
    <mergeCell ref="AEK70:AEM70"/>
    <mergeCell ref="AFB70:AFD70"/>
    <mergeCell ref="AFS70:AFU70"/>
    <mergeCell ref="AGJ70:AGL70"/>
    <mergeCell ref="AAM70:AAO70"/>
    <mergeCell ref="ABD70:ABF70"/>
    <mergeCell ref="ABU70:ABW70"/>
    <mergeCell ref="ACL70:ACN70"/>
    <mergeCell ref="ADC70:ADE70"/>
    <mergeCell ref="XF70:XH70"/>
    <mergeCell ref="XW70:XY70"/>
    <mergeCell ref="YN70:YP70"/>
    <mergeCell ref="ZE70:ZG70"/>
    <mergeCell ref="ZV70:ZX70"/>
    <mergeCell ref="TY70:UA70"/>
    <mergeCell ref="UP70:UR70"/>
    <mergeCell ref="VG70:VI70"/>
    <mergeCell ref="VX70:VZ70"/>
    <mergeCell ref="WO70:WQ70"/>
    <mergeCell ref="AQV70:AQX70"/>
    <mergeCell ref="ARM70:ARO70"/>
    <mergeCell ref="ASD70:ASF70"/>
    <mergeCell ref="ASU70:ASW70"/>
    <mergeCell ref="ATL70:ATN70"/>
    <mergeCell ref="ANO70:ANQ70"/>
    <mergeCell ref="AOF70:AOH70"/>
    <mergeCell ref="AOW70:AOY70"/>
    <mergeCell ref="APN70:APP70"/>
    <mergeCell ref="AQE70:AQG70"/>
    <mergeCell ref="AKH70:AKJ70"/>
    <mergeCell ref="AKY70:ALA70"/>
    <mergeCell ref="ALP70:ALR70"/>
    <mergeCell ref="AMG70:AMI70"/>
    <mergeCell ref="AMX70:AMZ70"/>
    <mergeCell ref="AHA70:AHC70"/>
    <mergeCell ref="AHR70:AHT70"/>
    <mergeCell ref="AII70:AIK70"/>
    <mergeCell ref="AIZ70:AJB70"/>
    <mergeCell ref="AJQ70:AJS70"/>
    <mergeCell ref="BDX70:BDZ70"/>
    <mergeCell ref="BEO70:BEQ70"/>
    <mergeCell ref="BFF70:BFH70"/>
    <mergeCell ref="BFW70:BFY70"/>
    <mergeCell ref="BGN70:BGP70"/>
    <mergeCell ref="BAQ70:BAS70"/>
    <mergeCell ref="BBH70:BBJ70"/>
    <mergeCell ref="BBY70:BCA70"/>
    <mergeCell ref="BCP70:BCR70"/>
    <mergeCell ref="BDG70:BDI70"/>
    <mergeCell ref="AXJ70:AXL70"/>
    <mergeCell ref="AYA70:AYC70"/>
    <mergeCell ref="AYR70:AYT70"/>
    <mergeCell ref="AZI70:AZK70"/>
    <mergeCell ref="AZZ70:BAB70"/>
    <mergeCell ref="AUC70:AUE70"/>
    <mergeCell ref="AUT70:AUV70"/>
    <mergeCell ref="AVK70:AVM70"/>
    <mergeCell ref="AWB70:AWD70"/>
    <mergeCell ref="AWS70:AWU70"/>
    <mergeCell ref="BQZ70:BRB70"/>
    <mergeCell ref="BRQ70:BRS70"/>
    <mergeCell ref="BSH70:BSJ70"/>
    <mergeCell ref="BSY70:BTA70"/>
    <mergeCell ref="BTP70:BTR70"/>
    <mergeCell ref="BNS70:BNU70"/>
    <mergeCell ref="BOJ70:BOL70"/>
    <mergeCell ref="BPA70:BPC70"/>
    <mergeCell ref="BPR70:BPT70"/>
    <mergeCell ref="BQI70:BQK70"/>
    <mergeCell ref="BKL70:BKN70"/>
    <mergeCell ref="BLC70:BLE70"/>
    <mergeCell ref="BLT70:BLV70"/>
    <mergeCell ref="BMK70:BMM70"/>
    <mergeCell ref="BNB70:BND70"/>
    <mergeCell ref="BHE70:BHG70"/>
    <mergeCell ref="BHV70:BHX70"/>
    <mergeCell ref="BIM70:BIO70"/>
    <mergeCell ref="BJD70:BJF70"/>
    <mergeCell ref="BJU70:BJW70"/>
    <mergeCell ref="CEB70:CED70"/>
    <mergeCell ref="CES70:CEU70"/>
    <mergeCell ref="CFJ70:CFL70"/>
    <mergeCell ref="CGA70:CGC70"/>
    <mergeCell ref="CGR70:CGT70"/>
    <mergeCell ref="CAU70:CAW70"/>
    <mergeCell ref="CBL70:CBN70"/>
    <mergeCell ref="CCC70:CCE70"/>
    <mergeCell ref="CCT70:CCV70"/>
    <mergeCell ref="CDK70:CDM70"/>
    <mergeCell ref="BXN70:BXP70"/>
    <mergeCell ref="BYE70:BYG70"/>
    <mergeCell ref="BYV70:BYX70"/>
    <mergeCell ref="BZM70:BZO70"/>
    <mergeCell ref="CAD70:CAF70"/>
    <mergeCell ref="BUG70:BUI70"/>
    <mergeCell ref="BUX70:BUZ70"/>
    <mergeCell ref="BVO70:BVQ70"/>
    <mergeCell ref="BWF70:BWH70"/>
    <mergeCell ref="BWW70:BWY70"/>
    <mergeCell ref="CRD70:CRF70"/>
    <mergeCell ref="CRU70:CRW70"/>
    <mergeCell ref="CSL70:CSN70"/>
    <mergeCell ref="CTC70:CTE70"/>
    <mergeCell ref="CTT70:CTV70"/>
    <mergeCell ref="CNW70:CNY70"/>
    <mergeCell ref="CON70:COP70"/>
    <mergeCell ref="CPE70:CPG70"/>
    <mergeCell ref="CPV70:CPX70"/>
    <mergeCell ref="CQM70:CQO70"/>
    <mergeCell ref="CKP70:CKR70"/>
    <mergeCell ref="CLG70:CLI70"/>
    <mergeCell ref="CLX70:CLZ70"/>
    <mergeCell ref="CMO70:CMQ70"/>
    <mergeCell ref="CNF70:CNH70"/>
    <mergeCell ref="CHI70:CHK70"/>
    <mergeCell ref="CHZ70:CIB70"/>
    <mergeCell ref="CIQ70:CIS70"/>
    <mergeCell ref="CJH70:CJJ70"/>
    <mergeCell ref="CJY70:CKA70"/>
    <mergeCell ref="DEF70:DEH70"/>
    <mergeCell ref="DEW70:DEY70"/>
    <mergeCell ref="DFN70:DFP70"/>
    <mergeCell ref="DGE70:DGG70"/>
    <mergeCell ref="DGV70:DGX70"/>
    <mergeCell ref="DAY70:DBA70"/>
    <mergeCell ref="DBP70:DBR70"/>
    <mergeCell ref="DCG70:DCI70"/>
    <mergeCell ref="DCX70:DCZ70"/>
    <mergeCell ref="DDO70:DDQ70"/>
    <mergeCell ref="CXR70:CXT70"/>
    <mergeCell ref="CYI70:CYK70"/>
    <mergeCell ref="CYZ70:CZB70"/>
    <mergeCell ref="CZQ70:CZS70"/>
    <mergeCell ref="DAH70:DAJ70"/>
    <mergeCell ref="CUK70:CUM70"/>
    <mergeCell ref="CVB70:CVD70"/>
    <mergeCell ref="CVS70:CVU70"/>
    <mergeCell ref="CWJ70:CWL70"/>
    <mergeCell ref="CXA70:CXC70"/>
    <mergeCell ref="DRH70:DRJ70"/>
    <mergeCell ref="DRY70:DSA70"/>
    <mergeCell ref="DSP70:DSR70"/>
    <mergeCell ref="DTG70:DTI70"/>
    <mergeCell ref="DTX70:DTZ70"/>
    <mergeCell ref="DOA70:DOC70"/>
    <mergeCell ref="DOR70:DOT70"/>
    <mergeCell ref="DPI70:DPK70"/>
    <mergeCell ref="DPZ70:DQB70"/>
    <mergeCell ref="DQQ70:DQS70"/>
    <mergeCell ref="DKT70:DKV70"/>
    <mergeCell ref="DLK70:DLM70"/>
    <mergeCell ref="DMB70:DMD70"/>
    <mergeCell ref="DMS70:DMU70"/>
    <mergeCell ref="DNJ70:DNL70"/>
    <mergeCell ref="DHM70:DHO70"/>
    <mergeCell ref="DID70:DIF70"/>
    <mergeCell ref="DIU70:DIW70"/>
    <mergeCell ref="DJL70:DJN70"/>
    <mergeCell ref="DKC70:DKE70"/>
    <mergeCell ref="EEJ70:EEL70"/>
    <mergeCell ref="EFA70:EFC70"/>
    <mergeCell ref="EFR70:EFT70"/>
    <mergeCell ref="EGI70:EGK70"/>
    <mergeCell ref="EGZ70:EHB70"/>
    <mergeCell ref="EBC70:EBE70"/>
    <mergeCell ref="EBT70:EBV70"/>
    <mergeCell ref="ECK70:ECM70"/>
    <mergeCell ref="EDB70:EDD70"/>
    <mergeCell ref="EDS70:EDU70"/>
    <mergeCell ref="DXV70:DXX70"/>
    <mergeCell ref="DYM70:DYO70"/>
    <mergeCell ref="DZD70:DZF70"/>
    <mergeCell ref="DZU70:DZW70"/>
    <mergeCell ref="EAL70:EAN70"/>
    <mergeCell ref="DUO70:DUQ70"/>
    <mergeCell ref="DVF70:DVH70"/>
    <mergeCell ref="DVW70:DVY70"/>
    <mergeCell ref="DWN70:DWP70"/>
    <mergeCell ref="DXE70:DXG70"/>
    <mergeCell ref="ERL70:ERN70"/>
    <mergeCell ref="ESC70:ESE70"/>
    <mergeCell ref="EST70:ESV70"/>
    <mergeCell ref="ETK70:ETM70"/>
    <mergeCell ref="EUB70:EUD70"/>
    <mergeCell ref="EOE70:EOG70"/>
    <mergeCell ref="EOV70:EOX70"/>
    <mergeCell ref="EPM70:EPO70"/>
    <mergeCell ref="EQD70:EQF70"/>
    <mergeCell ref="EQU70:EQW70"/>
    <mergeCell ref="EKX70:EKZ70"/>
    <mergeCell ref="ELO70:ELQ70"/>
    <mergeCell ref="EMF70:EMH70"/>
    <mergeCell ref="EMW70:EMY70"/>
    <mergeCell ref="ENN70:ENP70"/>
    <mergeCell ref="EHQ70:EHS70"/>
    <mergeCell ref="EIH70:EIJ70"/>
    <mergeCell ref="EIY70:EJA70"/>
    <mergeCell ref="EJP70:EJR70"/>
    <mergeCell ref="EKG70:EKI70"/>
    <mergeCell ref="FEN70:FEP70"/>
    <mergeCell ref="FFE70:FFG70"/>
    <mergeCell ref="FFV70:FFX70"/>
    <mergeCell ref="FGM70:FGO70"/>
    <mergeCell ref="FHD70:FHF70"/>
    <mergeCell ref="FBG70:FBI70"/>
    <mergeCell ref="FBX70:FBZ70"/>
    <mergeCell ref="FCO70:FCQ70"/>
    <mergeCell ref="FDF70:FDH70"/>
    <mergeCell ref="FDW70:FDY70"/>
    <mergeCell ref="EXZ70:EYB70"/>
    <mergeCell ref="EYQ70:EYS70"/>
    <mergeCell ref="EZH70:EZJ70"/>
    <mergeCell ref="EZY70:FAA70"/>
    <mergeCell ref="FAP70:FAR70"/>
    <mergeCell ref="EUS70:EUU70"/>
    <mergeCell ref="EVJ70:EVL70"/>
    <mergeCell ref="EWA70:EWC70"/>
    <mergeCell ref="EWR70:EWT70"/>
    <mergeCell ref="EXI70:EXK70"/>
    <mergeCell ref="FRP70:FRR70"/>
    <mergeCell ref="FSG70:FSI70"/>
    <mergeCell ref="FSX70:FSZ70"/>
    <mergeCell ref="FTO70:FTQ70"/>
    <mergeCell ref="FUF70:FUH70"/>
    <mergeCell ref="FOI70:FOK70"/>
    <mergeCell ref="FOZ70:FPB70"/>
    <mergeCell ref="FPQ70:FPS70"/>
    <mergeCell ref="FQH70:FQJ70"/>
    <mergeCell ref="FQY70:FRA70"/>
    <mergeCell ref="FLB70:FLD70"/>
    <mergeCell ref="FLS70:FLU70"/>
    <mergeCell ref="FMJ70:FML70"/>
    <mergeCell ref="FNA70:FNC70"/>
    <mergeCell ref="FNR70:FNT70"/>
    <mergeCell ref="FHU70:FHW70"/>
    <mergeCell ref="FIL70:FIN70"/>
    <mergeCell ref="FJC70:FJE70"/>
    <mergeCell ref="FJT70:FJV70"/>
    <mergeCell ref="FKK70:FKM70"/>
    <mergeCell ref="GER70:GET70"/>
    <mergeCell ref="GFI70:GFK70"/>
    <mergeCell ref="GFZ70:GGB70"/>
    <mergeCell ref="GGQ70:GGS70"/>
    <mergeCell ref="GHH70:GHJ70"/>
    <mergeCell ref="GBK70:GBM70"/>
    <mergeCell ref="GCB70:GCD70"/>
    <mergeCell ref="GCS70:GCU70"/>
    <mergeCell ref="GDJ70:GDL70"/>
    <mergeCell ref="GEA70:GEC70"/>
    <mergeCell ref="FYD70:FYF70"/>
    <mergeCell ref="FYU70:FYW70"/>
    <mergeCell ref="FZL70:FZN70"/>
    <mergeCell ref="GAC70:GAE70"/>
    <mergeCell ref="GAT70:GAV70"/>
    <mergeCell ref="FUW70:FUY70"/>
    <mergeCell ref="FVN70:FVP70"/>
    <mergeCell ref="FWE70:FWG70"/>
    <mergeCell ref="FWV70:FWX70"/>
    <mergeCell ref="FXM70:FXO70"/>
    <mergeCell ref="GRT70:GRV70"/>
    <mergeCell ref="GSK70:GSM70"/>
    <mergeCell ref="GTB70:GTD70"/>
    <mergeCell ref="GTS70:GTU70"/>
    <mergeCell ref="GUJ70:GUL70"/>
    <mergeCell ref="GOM70:GOO70"/>
    <mergeCell ref="GPD70:GPF70"/>
    <mergeCell ref="GPU70:GPW70"/>
    <mergeCell ref="GQL70:GQN70"/>
    <mergeCell ref="GRC70:GRE70"/>
    <mergeCell ref="GLF70:GLH70"/>
    <mergeCell ref="GLW70:GLY70"/>
    <mergeCell ref="GMN70:GMP70"/>
    <mergeCell ref="GNE70:GNG70"/>
    <mergeCell ref="GNV70:GNX70"/>
    <mergeCell ref="GHY70:GIA70"/>
    <mergeCell ref="GIP70:GIR70"/>
    <mergeCell ref="GJG70:GJI70"/>
    <mergeCell ref="GJX70:GJZ70"/>
    <mergeCell ref="GKO70:GKQ70"/>
    <mergeCell ref="HEV70:HEX70"/>
    <mergeCell ref="HFM70:HFO70"/>
    <mergeCell ref="HGD70:HGF70"/>
    <mergeCell ref="HGU70:HGW70"/>
    <mergeCell ref="HHL70:HHN70"/>
    <mergeCell ref="HBO70:HBQ70"/>
    <mergeCell ref="HCF70:HCH70"/>
    <mergeCell ref="HCW70:HCY70"/>
    <mergeCell ref="HDN70:HDP70"/>
    <mergeCell ref="HEE70:HEG70"/>
    <mergeCell ref="GYH70:GYJ70"/>
    <mergeCell ref="GYY70:GZA70"/>
    <mergeCell ref="GZP70:GZR70"/>
    <mergeCell ref="HAG70:HAI70"/>
    <mergeCell ref="HAX70:HAZ70"/>
    <mergeCell ref="GVA70:GVC70"/>
    <mergeCell ref="GVR70:GVT70"/>
    <mergeCell ref="GWI70:GWK70"/>
    <mergeCell ref="GWZ70:GXB70"/>
    <mergeCell ref="GXQ70:GXS70"/>
    <mergeCell ref="HRX70:HRZ70"/>
    <mergeCell ref="HSO70:HSQ70"/>
    <mergeCell ref="HTF70:HTH70"/>
    <mergeCell ref="HTW70:HTY70"/>
    <mergeCell ref="HUN70:HUP70"/>
    <mergeCell ref="HOQ70:HOS70"/>
    <mergeCell ref="HPH70:HPJ70"/>
    <mergeCell ref="HPY70:HQA70"/>
    <mergeCell ref="HQP70:HQR70"/>
    <mergeCell ref="HRG70:HRI70"/>
    <mergeCell ref="HLJ70:HLL70"/>
    <mergeCell ref="HMA70:HMC70"/>
    <mergeCell ref="HMR70:HMT70"/>
    <mergeCell ref="HNI70:HNK70"/>
    <mergeCell ref="HNZ70:HOB70"/>
    <mergeCell ref="HIC70:HIE70"/>
    <mergeCell ref="HIT70:HIV70"/>
    <mergeCell ref="HJK70:HJM70"/>
    <mergeCell ref="HKB70:HKD70"/>
    <mergeCell ref="HKS70:HKU70"/>
    <mergeCell ref="IEZ70:IFB70"/>
    <mergeCell ref="IFQ70:IFS70"/>
    <mergeCell ref="IGH70:IGJ70"/>
    <mergeCell ref="IGY70:IHA70"/>
    <mergeCell ref="IHP70:IHR70"/>
    <mergeCell ref="IBS70:IBU70"/>
    <mergeCell ref="ICJ70:ICL70"/>
    <mergeCell ref="IDA70:IDC70"/>
    <mergeCell ref="IDR70:IDT70"/>
    <mergeCell ref="IEI70:IEK70"/>
    <mergeCell ref="HYL70:HYN70"/>
    <mergeCell ref="HZC70:HZE70"/>
    <mergeCell ref="HZT70:HZV70"/>
    <mergeCell ref="IAK70:IAM70"/>
    <mergeCell ref="IBB70:IBD70"/>
    <mergeCell ref="HVE70:HVG70"/>
    <mergeCell ref="HVV70:HVX70"/>
    <mergeCell ref="HWM70:HWO70"/>
    <mergeCell ref="HXD70:HXF70"/>
    <mergeCell ref="HXU70:HXW70"/>
    <mergeCell ref="ISB70:ISD70"/>
    <mergeCell ref="ISS70:ISU70"/>
    <mergeCell ref="ITJ70:ITL70"/>
    <mergeCell ref="IUA70:IUC70"/>
    <mergeCell ref="IUR70:IUT70"/>
    <mergeCell ref="IOU70:IOW70"/>
    <mergeCell ref="IPL70:IPN70"/>
    <mergeCell ref="IQC70:IQE70"/>
    <mergeCell ref="IQT70:IQV70"/>
    <mergeCell ref="IRK70:IRM70"/>
    <mergeCell ref="ILN70:ILP70"/>
    <mergeCell ref="IME70:IMG70"/>
    <mergeCell ref="IMV70:IMX70"/>
    <mergeCell ref="INM70:INO70"/>
    <mergeCell ref="IOD70:IOF70"/>
    <mergeCell ref="IIG70:III70"/>
    <mergeCell ref="IIX70:IIZ70"/>
    <mergeCell ref="IJO70:IJQ70"/>
    <mergeCell ref="IKF70:IKH70"/>
    <mergeCell ref="IKW70:IKY70"/>
    <mergeCell ref="JFD70:JFF70"/>
    <mergeCell ref="JFU70:JFW70"/>
    <mergeCell ref="JGL70:JGN70"/>
    <mergeCell ref="JHC70:JHE70"/>
    <mergeCell ref="JHT70:JHV70"/>
    <mergeCell ref="JBW70:JBY70"/>
    <mergeCell ref="JCN70:JCP70"/>
    <mergeCell ref="JDE70:JDG70"/>
    <mergeCell ref="JDV70:JDX70"/>
    <mergeCell ref="JEM70:JEO70"/>
    <mergeCell ref="IYP70:IYR70"/>
    <mergeCell ref="IZG70:IZI70"/>
    <mergeCell ref="IZX70:IZZ70"/>
    <mergeCell ref="JAO70:JAQ70"/>
    <mergeCell ref="JBF70:JBH70"/>
    <mergeCell ref="IVI70:IVK70"/>
    <mergeCell ref="IVZ70:IWB70"/>
    <mergeCell ref="IWQ70:IWS70"/>
    <mergeCell ref="IXH70:IXJ70"/>
    <mergeCell ref="IXY70:IYA70"/>
    <mergeCell ref="JSF70:JSH70"/>
    <mergeCell ref="JSW70:JSY70"/>
    <mergeCell ref="JTN70:JTP70"/>
    <mergeCell ref="JUE70:JUG70"/>
    <mergeCell ref="JUV70:JUX70"/>
    <mergeCell ref="JOY70:JPA70"/>
    <mergeCell ref="JPP70:JPR70"/>
    <mergeCell ref="JQG70:JQI70"/>
    <mergeCell ref="JQX70:JQZ70"/>
    <mergeCell ref="JRO70:JRQ70"/>
    <mergeCell ref="JLR70:JLT70"/>
    <mergeCell ref="JMI70:JMK70"/>
    <mergeCell ref="JMZ70:JNB70"/>
    <mergeCell ref="JNQ70:JNS70"/>
    <mergeCell ref="JOH70:JOJ70"/>
    <mergeCell ref="JIK70:JIM70"/>
    <mergeCell ref="JJB70:JJD70"/>
    <mergeCell ref="JJS70:JJU70"/>
    <mergeCell ref="JKJ70:JKL70"/>
    <mergeCell ref="JLA70:JLC70"/>
    <mergeCell ref="KFH70:KFJ70"/>
    <mergeCell ref="KFY70:KGA70"/>
    <mergeCell ref="KGP70:KGR70"/>
    <mergeCell ref="KHG70:KHI70"/>
    <mergeCell ref="KHX70:KHZ70"/>
    <mergeCell ref="KCA70:KCC70"/>
    <mergeCell ref="KCR70:KCT70"/>
    <mergeCell ref="KDI70:KDK70"/>
    <mergeCell ref="KDZ70:KEB70"/>
    <mergeCell ref="KEQ70:KES70"/>
    <mergeCell ref="JYT70:JYV70"/>
    <mergeCell ref="JZK70:JZM70"/>
    <mergeCell ref="KAB70:KAD70"/>
    <mergeCell ref="KAS70:KAU70"/>
    <mergeCell ref="KBJ70:KBL70"/>
    <mergeCell ref="JVM70:JVO70"/>
    <mergeCell ref="JWD70:JWF70"/>
    <mergeCell ref="JWU70:JWW70"/>
    <mergeCell ref="JXL70:JXN70"/>
    <mergeCell ref="JYC70:JYE70"/>
    <mergeCell ref="KSJ70:KSL70"/>
    <mergeCell ref="KTA70:KTC70"/>
    <mergeCell ref="KTR70:KTT70"/>
    <mergeCell ref="KUI70:KUK70"/>
    <mergeCell ref="KUZ70:KVB70"/>
    <mergeCell ref="KPC70:KPE70"/>
    <mergeCell ref="KPT70:KPV70"/>
    <mergeCell ref="KQK70:KQM70"/>
    <mergeCell ref="KRB70:KRD70"/>
    <mergeCell ref="KRS70:KRU70"/>
    <mergeCell ref="KLV70:KLX70"/>
    <mergeCell ref="KMM70:KMO70"/>
    <mergeCell ref="KND70:KNF70"/>
    <mergeCell ref="KNU70:KNW70"/>
    <mergeCell ref="KOL70:KON70"/>
    <mergeCell ref="KIO70:KIQ70"/>
    <mergeCell ref="KJF70:KJH70"/>
    <mergeCell ref="KJW70:KJY70"/>
    <mergeCell ref="KKN70:KKP70"/>
    <mergeCell ref="KLE70:KLG70"/>
    <mergeCell ref="LFL70:LFN70"/>
    <mergeCell ref="LGC70:LGE70"/>
    <mergeCell ref="LGT70:LGV70"/>
    <mergeCell ref="LHK70:LHM70"/>
    <mergeCell ref="LIB70:LID70"/>
    <mergeCell ref="LCE70:LCG70"/>
    <mergeCell ref="LCV70:LCX70"/>
    <mergeCell ref="LDM70:LDO70"/>
    <mergeCell ref="LED70:LEF70"/>
    <mergeCell ref="LEU70:LEW70"/>
    <mergeCell ref="KYX70:KYZ70"/>
    <mergeCell ref="KZO70:KZQ70"/>
    <mergeCell ref="LAF70:LAH70"/>
    <mergeCell ref="LAW70:LAY70"/>
    <mergeCell ref="LBN70:LBP70"/>
    <mergeCell ref="KVQ70:KVS70"/>
    <mergeCell ref="KWH70:KWJ70"/>
    <mergeCell ref="KWY70:KXA70"/>
    <mergeCell ref="KXP70:KXR70"/>
    <mergeCell ref="KYG70:KYI70"/>
    <mergeCell ref="LSN70:LSP70"/>
    <mergeCell ref="LTE70:LTG70"/>
    <mergeCell ref="LTV70:LTX70"/>
    <mergeCell ref="LUM70:LUO70"/>
    <mergeCell ref="LVD70:LVF70"/>
    <mergeCell ref="LPG70:LPI70"/>
    <mergeCell ref="LPX70:LPZ70"/>
    <mergeCell ref="LQO70:LQQ70"/>
    <mergeCell ref="LRF70:LRH70"/>
    <mergeCell ref="LRW70:LRY70"/>
    <mergeCell ref="LLZ70:LMB70"/>
    <mergeCell ref="LMQ70:LMS70"/>
    <mergeCell ref="LNH70:LNJ70"/>
    <mergeCell ref="LNY70:LOA70"/>
    <mergeCell ref="LOP70:LOR70"/>
    <mergeCell ref="LIS70:LIU70"/>
    <mergeCell ref="LJJ70:LJL70"/>
    <mergeCell ref="LKA70:LKC70"/>
    <mergeCell ref="LKR70:LKT70"/>
    <mergeCell ref="LLI70:LLK70"/>
    <mergeCell ref="MFP70:MFR70"/>
    <mergeCell ref="MGG70:MGI70"/>
    <mergeCell ref="MGX70:MGZ70"/>
    <mergeCell ref="MHO70:MHQ70"/>
    <mergeCell ref="MIF70:MIH70"/>
    <mergeCell ref="MCI70:MCK70"/>
    <mergeCell ref="MCZ70:MDB70"/>
    <mergeCell ref="MDQ70:MDS70"/>
    <mergeCell ref="MEH70:MEJ70"/>
    <mergeCell ref="MEY70:MFA70"/>
    <mergeCell ref="LZB70:LZD70"/>
    <mergeCell ref="LZS70:LZU70"/>
    <mergeCell ref="MAJ70:MAL70"/>
    <mergeCell ref="MBA70:MBC70"/>
    <mergeCell ref="MBR70:MBT70"/>
    <mergeCell ref="LVU70:LVW70"/>
    <mergeCell ref="LWL70:LWN70"/>
    <mergeCell ref="LXC70:LXE70"/>
    <mergeCell ref="LXT70:LXV70"/>
    <mergeCell ref="LYK70:LYM70"/>
    <mergeCell ref="MSR70:MST70"/>
    <mergeCell ref="MTI70:MTK70"/>
    <mergeCell ref="MTZ70:MUB70"/>
    <mergeCell ref="MUQ70:MUS70"/>
    <mergeCell ref="MVH70:MVJ70"/>
    <mergeCell ref="MPK70:MPM70"/>
    <mergeCell ref="MQB70:MQD70"/>
    <mergeCell ref="MQS70:MQU70"/>
    <mergeCell ref="MRJ70:MRL70"/>
    <mergeCell ref="MSA70:MSC70"/>
    <mergeCell ref="MMD70:MMF70"/>
    <mergeCell ref="MMU70:MMW70"/>
    <mergeCell ref="MNL70:MNN70"/>
    <mergeCell ref="MOC70:MOE70"/>
    <mergeCell ref="MOT70:MOV70"/>
    <mergeCell ref="MIW70:MIY70"/>
    <mergeCell ref="MJN70:MJP70"/>
    <mergeCell ref="MKE70:MKG70"/>
    <mergeCell ref="MKV70:MKX70"/>
    <mergeCell ref="MLM70:MLO70"/>
    <mergeCell ref="NFT70:NFV70"/>
    <mergeCell ref="NGK70:NGM70"/>
    <mergeCell ref="NHB70:NHD70"/>
    <mergeCell ref="NHS70:NHU70"/>
    <mergeCell ref="NIJ70:NIL70"/>
    <mergeCell ref="NCM70:NCO70"/>
    <mergeCell ref="NDD70:NDF70"/>
    <mergeCell ref="NDU70:NDW70"/>
    <mergeCell ref="NEL70:NEN70"/>
    <mergeCell ref="NFC70:NFE70"/>
    <mergeCell ref="MZF70:MZH70"/>
    <mergeCell ref="MZW70:MZY70"/>
    <mergeCell ref="NAN70:NAP70"/>
    <mergeCell ref="NBE70:NBG70"/>
    <mergeCell ref="NBV70:NBX70"/>
    <mergeCell ref="MVY70:MWA70"/>
    <mergeCell ref="MWP70:MWR70"/>
    <mergeCell ref="MXG70:MXI70"/>
    <mergeCell ref="MXX70:MXZ70"/>
    <mergeCell ref="MYO70:MYQ70"/>
    <mergeCell ref="NSV70:NSX70"/>
    <mergeCell ref="NTM70:NTO70"/>
    <mergeCell ref="NUD70:NUF70"/>
    <mergeCell ref="NUU70:NUW70"/>
    <mergeCell ref="NVL70:NVN70"/>
    <mergeCell ref="NPO70:NPQ70"/>
    <mergeCell ref="NQF70:NQH70"/>
    <mergeCell ref="NQW70:NQY70"/>
    <mergeCell ref="NRN70:NRP70"/>
    <mergeCell ref="NSE70:NSG70"/>
    <mergeCell ref="NMH70:NMJ70"/>
    <mergeCell ref="NMY70:NNA70"/>
    <mergeCell ref="NNP70:NNR70"/>
    <mergeCell ref="NOG70:NOI70"/>
    <mergeCell ref="NOX70:NOZ70"/>
    <mergeCell ref="NJA70:NJC70"/>
    <mergeCell ref="NJR70:NJT70"/>
    <mergeCell ref="NKI70:NKK70"/>
    <mergeCell ref="NKZ70:NLB70"/>
    <mergeCell ref="NLQ70:NLS70"/>
    <mergeCell ref="OFX70:OFZ70"/>
    <mergeCell ref="OGO70:OGQ70"/>
    <mergeCell ref="OHF70:OHH70"/>
    <mergeCell ref="OHW70:OHY70"/>
    <mergeCell ref="OIN70:OIP70"/>
    <mergeCell ref="OCQ70:OCS70"/>
    <mergeCell ref="ODH70:ODJ70"/>
    <mergeCell ref="ODY70:OEA70"/>
    <mergeCell ref="OEP70:OER70"/>
    <mergeCell ref="OFG70:OFI70"/>
    <mergeCell ref="NZJ70:NZL70"/>
    <mergeCell ref="OAA70:OAC70"/>
    <mergeCell ref="OAR70:OAT70"/>
    <mergeCell ref="OBI70:OBK70"/>
    <mergeCell ref="OBZ70:OCB70"/>
    <mergeCell ref="NWC70:NWE70"/>
    <mergeCell ref="NWT70:NWV70"/>
    <mergeCell ref="NXK70:NXM70"/>
    <mergeCell ref="NYB70:NYD70"/>
    <mergeCell ref="NYS70:NYU70"/>
    <mergeCell ref="OSZ70:OTB70"/>
    <mergeCell ref="OTQ70:OTS70"/>
    <mergeCell ref="OUH70:OUJ70"/>
    <mergeCell ref="OUY70:OVA70"/>
    <mergeCell ref="OVP70:OVR70"/>
    <mergeCell ref="OPS70:OPU70"/>
    <mergeCell ref="OQJ70:OQL70"/>
    <mergeCell ref="ORA70:ORC70"/>
    <mergeCell ref="ORR70:ORT70"/>
    <mergeCell ref="OSI70:OSK70"/>
    <mergeCell ref="OML70:OMN70"/>
    <mergeCell ref="ONC70:ONE70"/>
    <mergeCell ref="ONT70:ONV70"/>
    <mergeCell ref="OOK70:OOM70"/>
    <mergeCell ref="OPB70:OPD70"/>
    <mergeCell ref="OJE70:OJG70"/>
    <mergeCell ref="OJV70:OJX70"/>
    <mergeCell ref="OKM70:OKO70"/>
    <mergeCell ref="OLD70:OLF70"/>
    <mergeCell ref="OLU70:OLW70"/>
    <mergeCell ref="PGB70:PGD70"/>
    <mergeCell ref="PGS70:PGU70"/>
    <mergeCell ref="PHJ70:PHL70"/>
    <mergeCell ref="PIA70:PIC70"/>
    <mergeCell ref="PIR70:PIT70"/>
    <mergeCell ref="PCU70:PCW70"/>
    <mergeCell ref="PDL70:PDN70"/>
    <mergeCell ref="PEC70:PEE70"/>
    <mergeCell ref="PET70:PEV70"/>
    <mergeCell ref="PFK70:PFM70"/>
    <mergeCell ref="OZN70:OZP70"/>
    <mergeCell ref="PAE70:PAG70"/>
    <mergeCell ref="PAV70:PAX70"/>
    <mergeCell ref="PBM70:PBO70"/>
    <mergeCell ref="PCD70:PCF70"/>
    <mergeCell ref="OWG70:OWI70"/>
    <mergeCell ref="OWX70:OWZ70"/>
    <mergeCell ref="OXO70:OXQ70"/>
    <mergeCell ref="OYF70:OYH70"/>
    <mergeCell ref="OYW70:OYY70"/>
    <mergeCell ref="PTD70:PTF70"/>
    <mergeCell ref="PTU70:PTW70"/>
    <mergeCell ref="PUL70:PUN70"/>
    <mergeCell ref="PVC70:PVE70"/>
    <mergeCell ref="PVT70:PVV70"/>
    <mergeCell ref="PPW70:PPY70"/>
    <mergeCell ref="PQN70:PQP70"/>
    <mergeCell ref="PRE70:PRG70"/>
    <mergeCell ref="PRV70:PRX70"/>
    <mergeCell ref="PSM70:PSO70"/>
    <mergeCell ref="PMP70:PMR70"/>
    <mergeCell ref="PNG70:PNI70"/>
    <mergeCell ref="PNX70:PNZ70"/>
    <mergeCell ref="POO70:POQ70"/>
    <mergeCell ref="PPF70:PPH70"/>
    <mergeCell ref="PJI70:PJK70"/>
    <mergeCell ref="PJZ70:PKB70"/>
    <mergeCell ref="PKQ70:PKS70"/>
    <mergeCell ref="PLH70:PLJ70"/>
    <mergeCell ref="PLY70:PMA70"/>
    <mergeCell ref="QGF70:QGH70"/>
    <mergeCell ref="QGW70:QGY70"/>
    <mergeCell ref="QHN70:QHP70"/>
    <mergeCell ref="QIE70:QIG70"/>
    <mergeCell ref="QIV70:QIX70"/>
    <mergeCell ref="QCY70:QDA70"/>
    <mergeCell ref="QDP70:QDR70"/>
    <mergeCell ref="QEG70:QEI70"/>
    <mergeCell ref="QEX70:QEZ70"/>
    <mergeCell ref="QFO70:QFQ70"/>
    <mergeCell ref="PZR70:PZT70"/>
    <mergeCell ref="QAI70:QAK70"/>
    <mergeCell ref="QAZ70:QBB70"/>
    <mergeCell ref="QBQ70:QBS70"/>
    <mergeCell ref="QCH70:QCJ70"/>
    <mergeCell ref="PWK70:PWM70"/>
    <mergeCell ref="PXB70:PXD70"/>
    <mergeCell ref="PXS70:PXU70"/>
    <mergeCell ref="PYJ70:PYL70"/>
    <mergeCell ref="PZA70:PZC70"/>
    <mergeCell ref="QTH70:QTJ70"/>
    <mergeCell ref="QTY70:QUA70"/>
    <mergeCell ref="QUP70:QUR70"/>
    <mergeCell ref="QVG70:QVI70"/>
    <mergeCell ref="QVX70:QVZ70"/>
    <mergeCell ref="QQA70:QQC70"/>
    <mergeCell ref="QQR70:QQT70"/>
    <mergeCell ref="QRI70:QRK70"/>
    <mergeCell ref="QRZ70:QSB70"/>
    <mergeCell ref="QSQ70:QSS70"/>
    <mergeCell ref="QMT70:QMV70"/>
    <mergeCell ref="QNK70:QNM70"/>
    <mergeCell ref="QOB70:QOD70"/>
    <mergeCell ref="QOS70:QOU70"/>
    <mergeCell ref="QPJ70:QPL70"/>
    <mergeCell ref="QJM70:QJO70"/>
    <mergeCell ref="QKD70:QKF70"/>
    <mergeCell ref="QKU70:QKW70"/>
    <mergeCell ref="QLL70:QLN70"/>
    <mergeCell ref="QMC70:QME70"/>
    <mergeCell ref="RGJ70:RGL70"/>
    <mergeCell ref="RHA70:RHC70"/>
    <mergeCell ref="RHR70:RHT70"/>
    <mergeCell ref="RII70:RIK70"/>
    <mergeCell ref="RIZ70:RJB70"/>
    <mergeCell ref="RDC70:RDE70"/>
    <mergeCell ref="RDT70:RDV70"/>
    <mergeCell ref="REK70:REM70"/>
    <mergeCell ref="RFB70:RFD70"/>
    <mergeCell ref="RFS70:RFU70"/>
    <mergeCell ref="QZV70:QZX70"/>
    <mergeCell ref="RAM70:RAO70"/>
    <mergeCell ref="RBD70:RBF70"/>
    <mergeCell ref="RBU70:RBW70"/>
    <mergeCell ref="RCL70:RCN70"/>
    <mergeCell ref="QWO70:QWQ70"/>
    <mergeCell ref="QXF70:QXH70"/>
    <mergeCell ref="QXW70:QXY70"/>
    <mergeCell ref="QYN70:QYP70"/>
    <mergeCell ref="QZE70:QZG70"/>
    <mergeCell ref="RTL70:RTN70"/>
    <mergeCell ref="RUC70:RUE70"/>
    <mergeCell ref="RUT70:RUV70"/>
    <mergeCell ref="RVK70:RVM70"/>
    <mergeCell ref="RWB70:RWD70"/>
    <mergeCell ref="RQE70:RQG70"/>
    <mergeCell ref="RQV70:RQX70"/>
    <mergeCell ref="RRM70:RRO70"/>
    <mergeCell ref="RSD70:RSF70"/>
    <mergeCell ref="RSU70:RSW70"/>
    <mergeCell ref="RMX70:RMZ70"/>
    <mergeCell ref="RNO70:RNQ70"/>
    <mergeCell ref="ROF70:ROH70"/>
    <mergeCell ref="ROW70:ROY70"/>
    <mergeCell ref="RPN70:RPP70"/>
    <mergeCell ref="RJQ70:RJS70"/>
    <mergeCell ref="RKH70:RKJ70"/>
    <mergeCell ref="RKY70:RLA70"/>
    <mergeCell ref="RLP70:RLR70"/>
    <mergeCell ref="RMG70:RMI70"/>
    <mergeCell ref="SGN70:SGP70"/>
    <mergeCell ref="SHE70:SHG70"/>
    <mergeCell ref="SHV70:SHX70"/>
    <mergeCell ref="SIM70:SIO70"/>
    <mergeCell ref="SJD70:SJF70"/>
    <mergeCell ref="SDG70:SDI70"/>
    <mergeCell ref="SDX70:SDZ70"/>
    <mergeCell ref="SEO70:SEQ70"/>
    <mergeCell ref="SFF70:SFH70"/>
    <mergeCell ref="SFW70:SFY70"/>
    <mergeCell ref="RZZ70:SAB70"/>
    <mergeCell ref="SAQ70:SAS70"/>
    <mergeCell ref="SBH70:SBJ70"/>
    <mergeCell ref="SBY70:SCA70"/>
    <mergeCell ref="SCP70:SCR70"/>
    <mergeCell ref="RWS70:RWU70"/>
    <mergeCell ref="RXJ70:RXL70"/>
    <mergeCell ref="RYA70:RYC70"/>
    <mergeCell ref="RYR70:RYT70"/>
    <mergeCell ref="RZI70:RZK70"/>
    <mergeCell ref="STP70:STR70"/>
    <mergeCell ref="SUG70:SUI70"/>
    <mergeCell ref="SUX70:SUZ70"/>
    <mergeCell ref="SVO70:SVQ70"/>
    <mergeCell ref="SWF70:SWH70"/>
    <mergeCell ref="SQI70:SQK70"/>
    <mergeCell ref="SQZ70:SRB70"/>
    <mergeCell ref="SRQ70:SRS70"/>
    <mergeCell ref="SSH70:SSJ70"/>
    <mergeCell ref="SSY70:STA70"/>
    <mergeCell ref="SNB70:SND70"/>
    <mergeCell ref="SNS70:SNU70"/>
    <mergeCell ref="SOJ70:SOL70"/>
    <mergeCell ref="SPA70:SPC70"/>
    <mergeCell ref="SPR70:SPT70"/>
    <mergeCell ref="SJU70:SJW70"/>
    <mergeCell ref="SKL70:SKN70"/>
    <mergeCell ref="SLC70:SLE70"/>
    <mergeCell ref="SLT70:SLV70"/>
    <mergeCell ref="SMK70:SMM70"/>
    <mergeCell ref="TGR70:TGT70"/>
    <mergeCell ref="THI70:THK70"/>
    <mergeCell ref="THZ70:TIB70"/>
    <mergeCell ref="TIQ70:TIS70"/>
    <mergeCell ref="TJH70:TJJ70"/>
    <mergeCell ref="TDK70:TDM70"/>
    <mergeCell ref="TEB70:TED70"/>
    <mergeCell ref="TES70:TEU70"/>
    <mergeCell ref="TFJ70:TFL70"/>
    <mergeCell ref="TGA70:TGC70"/>
    <mergeCell ref="TAD70:TAF70"/>
    <mergeCell ref="TAU70:TAW70"/>
    <mergeCell ref="TBL70:TBN70"/>
    <mergeCell ref="TCC70:TCE70"/>
    <mergeCell ref="TCT70:TCV70"/>
    <mergeCell ref="SWW70:SWY70"/>
    <mergeCell ref="SXN70:SXP70"/>
    <mergeCell ref="SYE70:SYG70"/>
    <mergeCell ref="SYV70:SYX70"/>
    <mergeCell ref="SZM70:SZO70"/>
    <mergeCell ref="TTT70:TTV70"/>
    <mergeCell ref="TUK70:TUM70"/>
    <mergeCell ref="TVB70:TVD70"/>
    <mergeCell ref="TVS70:TVU70"/>
    <mergeCell ref="TWJ70:TWL70"/>
    <mergeCell ref="TQM70:TQO70"/>
    <mergeCell ref="TRD70:TRF70"/>
    <mergeCell ref="TRU70:TRW70"/>
    <mergeCell ref="TSL70:TSN70"/>
    <mergeCell ref="TTC70:TTE70"/>
    <mergeCell ref="TNF70:TNH70"/>
    <mergeCell ref="TNW70:TNY70"/>
    <mergeCell ref="TON70:TOP70"/>
    <mergeCell ref="TPE70:TPG70"/>
    <mergeCell ref="TPV70:TPX70"/>
    <mergeCell ref="TJY70:TKA70"/>
    <mergeCell ref="TKP70:TKR70"/>
    <mergeCell ref="TLG70:TLI70"/>
    <mergeCell ref="TLX70:TLZ70"/>
    <mergeCell ref="TMO70:TMQ70"/>
    <mergeCell ref="UGV70:UGX70"/>
    <mergeCell ref="UHM70:UHO70"/>
    <mergeCell ref="UID70:UIF70"/>
    <mergeCell ref="UIU70:UIW70"/>
    <mergeCell ref="UJL70:UJN70"/>
    <mergeCell ref="UDO70:UDQ70"/>
    <mergeCell ref="UEF70:UEH70"/>
    <mergeCell ref="UEW70:UEY70"/>
    <mergeCell ref="UFN70:UFP70"/>
    <mergeCell ref="UGE70:UGG70"/>
    <mergeCell ref="UAH70:UAJ70"/>
    <mergeCell ref="UAY70:UBA70"/>
    <mergeCell ref="UBP70:UBR70"/>
    <mergeCell ref="UCG70:UCI70"/>
    <mergeCell ref="UCX70:UCZ70"/>
    <mergeCell ref="TXA70:TXC70"/>
    <mergeCell ref="TXR70:TXT70"/>
    <mergeCell ref="TYI70:TYK70"/>
    <mergeCell ref="TYZ70:TZB70"/>
    <mergeCell ref="TZQ70:TZS70"/>
    <mergeCell ref="UTX70:UTZ70"/>
    <mergeCell ref="UUO70:UUQ70"/>
    <mergeCell ref="UVF70:UVH70"/>
    <mergeCell ref="UVW70:UVY70"/>
    <mergeCell ref="UWN70:UWP70"/>
    <mergeCell ref="UQQ70:UQS70"/>
    <mergeCell ref="URH70:URJ70"/>
    <mergeCell ref="URY70:USA70"/>
    <mergeCell ref="USP70:USR70"/>
    <mergeCell ref="UTG70:UTI70"/>
    <mergeCell ref="UNJ70:UNL70"/>
    <mergeCell ref="UOA70:UOC70"/>
    <mergeCell ref="UOR70:UOT70"/>
    <mergeCell ref="UPI70:UPK70"/>
    <mergeCell ref="UPZ70:UQB70"/>
    <mergeCell ref="UKC70:UKE70"/>
    <mergeCell ref="UKT70:UKV70"/>
    <mergeCell ref="ULK70:ULM70"/>
    <mergeCell ref="UMB70:UMD70"/>
    <mergeCell ref="UMS70:UMU70"/>
    <mergeCell ref="VGZ70:VHB70"/>
    <mergeCell ref="VHQ70:VHS70"/>
    <mergeCell ref="VIH70:VIJ70"/>
    <mergeCell ref="VIY70:VJA70"/>
    <mergeCell ref="VJP70:VJR70"/>
    <mergeCell ref="VDS70:VDU70"/>
    <mergeCell ref="VEJ70:VEL70"/>
    <mergeCell ref="VFA70:VFC70"/>
    <mergeCell ref="VFR70:VFT70"/>
    <mergeCell ref="VGI70:VGK70"/>
    <mergeCell ref="VAL70:VAN70"/>
    <mergeCell ref="VBC70:VBE70"/>
    <mergeCell ref="VBT70:VBV70"/>
    <mergeCell ref="VCK70:VCM70"/>
    <mergeCell ref="VDB70:VDD70"/>
    <mergeCell ref="UXE70:UXG70"/>
    <mergeCell ref="UXV70:UXX70"/>
    <mergeCell ref="UYM70:UYO70"/>
    <mergeCell ref="UZD70:UZF70"/>
    <mergeCell ref="UZU70:UZW70"/>
    <mergeCell ref="VUB70:VUD70"/>
    <mergeCell ref="VUS70:VUU70"/>
    <mergeCell ref="VVJ70:VVL70"/>
    <mergeCell ref="VWA70:VWC70"/>
    <mergeCell ref="VWR70:VWT70"/>
    <mergeCell ref="VQU70:VQW70"/>
    <mergeCell ref="VRL70:VRN70"/>
    <mergeCell ref="VSC70:VSE70"/>
    <mergeCell ref="VST70:VSV70"/>
    <mergeCell ref="VTK70:VTM70"/>
    <mergeCell ref="VNN70:VNP70"/>
    <mergeCell ref="VOE70:VOG70"/>
    <mergeCell ref="VOV70:VOX70"/>
    <mergeCell ref="VPM70:VPO70"/>
    <mergeCell ref="VQD70:VQF70"/>
    <mergeCell ref="VKG70:VKI70"/>
    <mergeCell ref="VKX70:VKZ70"/>
    <mergeCell ref="VLO70:VLQ70"/>
    <mergeCell ref="VMF70:VMH70"/>
    <mergeCell ref="VMW70:VMY70"/>
    <mergeCell ref="WHD70:WHF70"/>
    <mergeCell ref="WHU70:WHW70"/>
    <mergeCell ref="WIL70:WIN70"/>
    <mergeCell ref="WJC70:WJE70"/>
    <mergeCell ref="WJT70:WJV70"/>
    <mergeCell ref="WDW70:WDY70"/>
    <mergeCell ref="WEN70:WEP70"/>
    <mergeCell ref="WFE70:WFG70"/>
    <mergeCell ref="WFV70:WFX70"/>
    <mergeCell ref="WGM70:WGO70"/>
    <mergeCell ref="WAP70:WAR70"/>
    <mergeCell ref="WBG70:WBI70"/>
    <mergeCell ref="WBX70:WBZ70"/>
    <mergeCell ref="WCO70:WCQ70"/>
    <mergeCell ref="WDF70:WDH70"/>
    <mergeCell ref="VXI70:VXK70"/>
    <mergeCell ref="VXZ70:VYB70"/>
    <mergeCell ref="VYQ70:VYS70"/>
    <mergeCell ref="VZH70:VZJ70"/>
    <mergeCell ref="VZY70:WAA70"/>
    <mergeCell ref="WUW70:WUY70"/>
    <mergeCell ref="WVN70:WVP70"/>
    <mergeCell ref="WWE70:WWG70"/>
    <mergeCell ref="WWV70:WWX70"/>
    <mergeCell ref="WQY70:WRA70"/>
    <mergeCell ref="WRP70:WRR70"/>
    <mergeCell ref="WSG70:WSI70"/>
    <mergeCell ref="WSX70:WSZ70"/>
    <mergeCell ref="WTO70:WTQ70"/>
    <mergeCell ref="WNR70:WNT70"/>
    <mergeCell ref="WOI70:WOK70"/>
    <mergeCell ref="WOZ70:WPB70"/>
    <mergeCell ref="WPQ70:WPS70"/>
    <mergeCell ref="WQH70:WQJ70"/>
    <mergeCell ref="WKK70:WKM70"/>
    <mergeCell ref="WLB70:WLD70"/>
    <mergeCell ref="WLS70:WLU70"/>
    <mergeCell ref="WMJ70:WML70"/>
    <mergeCell ref="WNA70:WNC70"/>
    <mergeCell ref="IE72:IG72"/>
    <mergeCell ref="IV72:IX72"/>
    <mergeCell ref="JM72:JO72"/>
    <mergeCell ref="KD72:KF72"/>
    <mergeCell ref="KU72:KW72"/>
    <mergeCell ref="XEA70:XEC70"/>
    <mergeCell ref="XER70:XET70"/>
    <mergeCell ref="A72:C72"/>
    <mergeCell ref="R72:T72"/>
    <mergeCell ref="AI72:AK72"/>
    <mergeCell ref="AZ72:BB72"/>
    <mergeCell ref="BQ72:BS72"/>
    <mergeCell ref="CH72:CJ72"/>
    <mergeCell ref="CY72:DA72"/>
    <mergeCell ref="DP72:DR72"/>
    <mergeCell ref="EG72:EI72"/>
    <mergeCell ref="EX72:EZ72"/>
    <mergeCell ref="FO72:FQ72"/>
    <mergeCell ref="GF72:GH72"/>
    <mergeCell ref="GW72:GY72"/>
    <mergeCell ref="HN72:HP72"/>
    <mergeCell ref="XAT70:XAV70"/>
    <mergeCell ref="XBK70:XBM70"/>
    <mergeCell ref="XCB70:XCD70"/>
    <mergeCell ref="XCS70:XCU70"/>
    <mergeCell ref="XDJ70:XDL70"/>
    <mergeCell ref="WXM70:WXO70"/>
    <mergeCell ref="WYD70:WYF70"/>
    <mergeCell ref="WYU70:WYW70"/>
    <mergeCell ref="WZL70:WZN70"/>
    <mergeCell ref="XAC70:XAE70"/>
    <mergeCell ref="WUF70:WUH70"/>
    <mergeCell ref="VG72:VI72"/>
    <mergeCell ref="VX72:VZ72"/>
    <mergeCell ref="WO72:WQ72"/>
    <mergeCell ref="XF72:XH72"/>
    <mergeCell ref="XW72:XY72"/>
    <mergeCell ref="RZ72:SB72"/>
    <mergeCell ref="SQ72:SS72"/>
    <mergeCell ref="TH72:TJ72"/>
    <mergeCell ref="TY72:UA72"/>
    <mergeCell ref="UP72:UR72"/>
    <mergeCell ref="OS72:OU72"/>
    <mergeCell ref="PJ72:PL72"/>
    <mergeCell ref="QA72:QC72"/>
    <mergeCell ref="QR72:QT72"/>
    <mergeCell ref="RI72:RK72"/>
    <mergeCell ref="LL72:LN72"/>
    <mergeCell ref="MC72:ME72"/>
    <mergeCell ref="MT72:MV72"/>
    <mergeCell ref="NK72:NM72"/>
    <mergeCell ref="OB72:OD72"/>
    <mergeCell ref="AII72:AIK72"/>
    <mergeCell ref="AIZ72:AJB72"/>
    <mergeCell ref="AJQ72:AJS72"/>
    <mergeCell ref="AKH72:AKJ72"/>
    <mergeCell ref="AKY72:ALA72"/>
    <mergeCell ref="AFB72:AFD72"/>
    <mergeCell ref="AFS72:AFU72"/>
    <mergeCell ref="AGJ72:AGL72"/>
    <mergeCell ref="AHA72:AHC72"/>
    <mergeCell ref="AHR72:AHT72"/>
    <mergeCell ref="ABU72:ABW72"/>
    <mergeCell ref="ACL72:ACN72"/>
    <mergeCell ref="ADC72:ADE72"/>
    <mergeCell ref="ADT72:ADV72"/>
    <mergeCell ref="AEK72:AEM72"/>
    <mergeCell ref="YN72:YP72"/>
    <mergeCell ref="ZE72:ZG72"/>
    <mergeCell ref="ZV72:ZX72"/>
    <mergeCell ref="AAM72:AAO72"/>
    <mergeCell ref="ABD72:ABF72"/>
    <mergeCell ref="AVK72:AVM72"/>
    <mergeCell ref="AWB72:AWD72"/>
    <mergeCell ref="AWS72:AWU72"/>
    <mergeCell ref="AXJ72:AXL72"/>
    <mergeCell ref="AYA72:AYC72"/>
    <mergeCell ref="ASD72:ASF72"/>
    <mergeCell ref="ASU72:ASW72"/>
    <mergeCell ref="ATL72:ATN72"/>
    <mergeCell ref="AUC72:AUE72"/>
    <mergeCell ref="AUT72:AUV72"/>
    <mergeCell ref="AOW72:AOY72"/>
    <mergeCell ref="APN72:APP72"/>
    <mergeCell ref="AQE72:AQG72"/>
    <mergeCell ref="AQV72:AQX72"/>
    <mergeCell ref="ARM72:ARO72"/>
    <mergeCell ref="ALP72:ALR72"/>
    <mergeCell ref="AMG72:AMI72"/>
    <mergeCell ref="AMX72:AMZ72"/>
    <mergeCell ref="ANO72:ANQ72"/>
    <mergeCell ref="AOF72:AOH72"/>
    <mergeCell ref="BIM72:BIO72"/>
    <mergeCell ref="BJD72:BJF72"/>
    <mergeCell ref="BJU72:BJW72"/>
    <mergeCell ref="BKL72:BKN72"/>
    <mergeCell ref="BLC72:BLE72"/>
    <mergeCell ref="BFF72:BFH72"/>
    <mergeCell ref="BFW72:BFY72"/>
    <mergeCell ref="BGN72:BGP72"/>
    <mergeCell ref="BHE72:BHG72"/>
    <mergeCell ref="BHV72:BHX72"/>
    <mergeCell ref="BBY72:BCA72"/>
    <mergeCell ref="BCP72:BCR72"/>
    <mergeCell ref="BDG72:BDI72"/>
    <mergeCell ref="BDX72:BDZ72"/>
    <mergeCell ref="BEO72:BEQ72"/>
    <mergeCell ref="AYR72:AYT72"/>
    <mergeCell ref="AZI72:AZK72"/>
    <mergeCell ref="AZZ72:BAB72"/>
    <mergeCell ref="BAQ72:BAS72"/>
    <mergeCell ref="BBH72:BBJ72"/>
    <mergeCell ref="BVO72:BVQ72"/>
    <mergeCell ref="BWF72:BWH72"/>
    <mergeCell ref="BWW72:BWY72"/>
    <mergeCell ref="BXN72:BXP72"/>
    <mergeCell ref="BYE72:BYG72"/>
    <mergeCell ref="BSH72:BSJ72"/>
    <mergeCell ref="BSY72:BTA72"/>
    <mergeCell ref="BTP72:BTR72"/>
    <mergeCell ref="BUG72:BUI72"/>
    <mergeCell ref="BUX72:BUZ72"/>
    <mergeCell ref="BPA72:BPC72"/>
    <mergeCell ref="BPR72:BPT72"/>
    <mergeCell ref="BQI72:BQK72"/>
    <mergeCell ref="BQZ72:BRB72"/>
    <mergeCell ref="BRQ72:BRS72"/>
    <mergeCell ref="BLT72:BLV72"/>
    <mergeCell ref="BMK72:BMM72"/>
    <mergeCell ref="BNB72:BND72"/>
    <mergeCell ref="BNS72:BNU72"/>
    <mergeCell ref="BOJ72:BOL72"/>
    <mergeCell ref="CIQ72:CIS72"/>
    <mergeCell ref="CJH72:CJJ72"/>
    <mergeCell ref="CJY72:CKA72"/>
    <mergeCell ref="CKP72:CKR72"/>
    <mergeCell ref="CLG72:CLI72"/>
    <mergeCell ref="CFJ72:CFL72"/>
    <mergeCell ref="CGA72:CGC72"/>
    <mergeCell ref="CGR72:CGT72"/>
    <mergeCell ref="CHI72:CHK72"/>
    <mergeCell ref="CHZ72:CIB72"/>
    <mergeCell ref="CCC72:CCE72"/>
    <mergeCell ref="CCT72:CCV72"/>
    <mergeCell ref="CDK72:CDM72"/>
    <mergeCell ref="CEB72:CED72"/>
    <mergeCell ref="CES72:CEU72"/>
    <mergeCell ref="BYV72:BYX72"/>
    <mergeCell ref="BZM72:BZO72"/>
    <mergeCell ref="CAD72:CAF72"/>
    <mergeCell ref="CAU72:CAW72"/>
    <mergeCell ref="CBL72:CBN72"/>
    <mergeCell ref="CVS72:CVU72"/>
    <mergeCell ref="CWJ72:CWL72"/>
    <mergeCell ref="CXA72:CXC72"/>
    <mergeCell ref="CXR72:CXT72"/>
    <mergeCell ref="CYI72:CYK72"/>
    <mergeCell ref="CSL72:CSN72"/>
    <mergeCell ref="CTC72:CTE72"/>
    <mergeCell ref="CTT72:CTV72"/>
    <mergeCell ref="CUK72:CUM72"/>
    <mergeCell ref="CVB72:CVD72"/>
    <mergeCell ref="CPE72:CPG72"/>
    <mergeCell ref="CPV72:CPX72"/>
    <mergeCell ref="CQM72:CQO72"/>
    <mergeCell ref="CRD72:CRF72"/>
    <mergeCell ref="CRU72:CRW72"/>
    <mergeCell ref="CLX72:CLZ72"/>
    <mergeCell ref="CMO72:CMQ72"/>
    <mergeCell ref="CNF72:CNH72"/>
    <mergeCell ref="CNW72:CNY72"/>
    <mergeCell ref="CON72:COP72"/>
    <mergeCell ref="DIU72:DIW72"/>
    <mergeCell ref="DJL72:DJN72"/>
    <mergeCell ref="DKC72:DKE72"/>
    <mergeCell ref="DKT72:DKV72"/>
    <mergeCell ref="DLK72:DLM72"/>
    <mergeCell ref="DFN72:DFP72"/>
    <mergeCell ref="DGE72:DGG72"/>
    <mergeCell ref="DGV72:DGX72"/>
    <mergeCell ref="DHM72:DHO72"/>
    <mergeCell ref="DID72:DIF72"/>
    <mergeCell ref="DCG72:DCI72"/>
    <mergeCell ref="DCX72:DCZ72"/>
    <mergeCell ref="DDO72:DDQ72"/>
    <mergeCell ref="DEF72:DEH72"/>
    <mergeCell ref="DEW72:DEY72"/>
    <mergeCell ref="CYZ72:CZB72"/>
    <mergeCell ref="CZQ72:CZS72"/>
    <mergeCell ref="DAH72:DAJ72"/>
    <mergeCell ref="DAY72:DBA72"/>
    <mergeCell ref="DBP72:DBR72"/>
    <mergeCell ref="DVW72:DVY72"/>
    <mergeCell ref="DWN72:DWP72"/>
    <mergeCell ref="DXE72:DXG72"/>
    <mergeCell ref="DXV72:DXX72"/>
    <mergeCell ref="DYM72:DYO72"/>
    <mergeCell ref="DSP72:DSR72"/>
    <mergeCell ref="DTG72:DTI72"/>
    <mergeCell ref="DTX72:DTZ72"/>
    <mergeCell ref="DUO72:DUQ72"/>
    <mergeCell ref="DVF72:DVH72"/>
    <mergeCell ref="DPI72:DPK72"/>
    <mergeCell ref="DPZ72:DQB72"/>
    <mergeCell ref="DQQ72:DQS72"/>
    <mergeCell ref="DRH72:DRJ72"/>
    <mergeCell ref="DRY72:DSA72"/>
    <mergeCell ref="DMB72:DMD72"/>
    <mergeCell ref="DMS72:DMU72"/>
    <mergeCell ref="DNJ72:DNL72"/>
    <mergeCell ref="DOA72:DOC72"/>
    <mergeCell ref="DOR72:DOT72"/>
    <mergeCell ref="EIY72:EJA72"/>
    <mergeCell ref="EJP72:EJR72"/>
    <mergeCell ref="EKG72:EKI72"/>
    <mergeCell ref="EKX72:EKZ72"/>
    <mergeCell ref="ELO72:ELQ72"/>
    <mergeCell ref="EFR72:EFT72"/>
    <mergeCell ref="EGI72:EGK72"/>
    <mergeCell ref="EGZ72:EHB72"/>
    <mergeCell ref="EHQ72:EHS72"/>
    <mergeCell ref="EIH72:EIJ72"/>
    <mergeCell ref="ECK72:ECM72"/>
    <mergeCell ref="EDB72:EDD72"/>
    <mergeCell ref="EDS72:EDU72"/>
    <mergeCell ref="EEJ72:EEL72"/>
    <mergeCell ref="EFA72:EFC72"/>
    <mergeCell ref="DZD72:DZF72"/>
    <mergeCell ref="DZU72:DZW72"/>
    <mergeCell ref="EAL72:EAN72"/>
    <mergeCell ref="EBC72:EBE72"/>
    <mergeCell ref="EBT72:EBV72"/>
    <mergeCell ref="EWA72:EWC72"/>
    <mergeCell ref="EWR72:EWT72"/>
    <mergeCell ref="EXI72:EXK72"/>
    <mergeCell ref="EXZ72:EYB72"/>
    <mergeCell ref="EYQ72:EYS72"/>
    <mergeCell ref="EST72:ESV72"/>
    <mergeCell ref="ETK72:ETM72"/>
    <mergeCell ref="EUB72:EUD72"/>
    <mergeCell ref="EUS72:EUU72"/>
    <mergeCell ref="EVJ72:EVL72"/>
    <mergeCell ref="EPM72:EPO72"/>
    <mergeCell ref="EQD72:EQF72"/>
    <mergeCell ref="EQU72:EQW72"/>
    <mergeCell ref="ERL72:ERN72"/>
    <mergeCell ref="ESC72:ESE72"/>
    <mergeCell ref="EMF72:EMH72"/>
    <mergeCell ref="EMW72:EMY72"/>
    <mergeCell ref="ENN72:ENP72"/>
    <mergeCell ref="EOE72:EOG72"/>
    <mergeCell ref="EOV72:EOX72"/>
    <mergeCell ref="FJC72:FJE72"/>
    <mergeCell ref="FJT72:FJV72"/>
    <mergeCell ref="FKK72:FKM72"/>
    <mergeCell ref="FLB72:FLD72"/>
    <mergeCell ref="FLS72:FLU72"/>
    <mergeCell ref="FFV72:FFX72"/>
    <mergeCell ref="FGM72:FGO72"/>
    <mergeCell ref="FHD72:FHF72"/>
    <mergeCell ref="FHU72:FHW72"/>
    <mergeCell ref="FIL72:FIN72"/>
    <mergeCell ref="FCO72:FCQ72"/>
    <mergeCell ref="FDF72:FDH72"/>
    <mergeCell ref="FDW72:FDY72"/>
    <mergeCell ref="FEN72:FEP72"/>
    <mergeCell ref="FFE72:FFG72"/>
    <mergeCell ref="EZH72:EZJ72"/>
    <mergeCell ref="EZY72:FAA72"/>
    <mergeCell ref="FAP72:FAR72"/>
    <mergeCell ref="FBG72:FBI72"/>
    <mergeCell ref="FBX72:FBZ72"/>
    <mergeCell ref="FWE72:FWG72"/>
    <mergeCell ref="FWV72:FWX72"/>
    <mergeCell ref="FXM72:FXO72"/>
    <mergeCell ref="FYD72:FYF72"/>
    <mergeCell ref="FYU72:FYW72"/>
    <mergeCell ref="FSX72:FSZ72"/>
    <mergeCell ref="FTO72:FTQ72"/>
    <mergeCell ref="FUF72:FUH72"/>
    <mergeCell ref="FUW72:FUY72"/>
    <mergeCell ref="FVN72:FVP72"/>
    <mergeCell ref="FPQ72:FPS72"/>
    <mergeCell ref="FQH72:FQJ72"/>
    <mergeCell ref="FQY72:FRA72"/>
    <mergeCell ref="FRP72:FRR72"/>
    <mergeCell ref="FSG72:FSI72"/>
    <mergeCell ref="FMJ72:FML72"/>
    <mergeCell ref="FNA72:FNC72"/>
    <mergeCell ref="FNR72:FNT72"/>
    <mergeCell ref="FOI72:FOK72"/>
    <mergeCell ref="FOZ72:FPB72"/>
    <mergeCell ref="GJG72:GJI72"/>
    <mergeCell ref="GJX72:GJZ72"/>
    <mergeCell ref="GKO72:GKQ72"/>
    <mergeCell ref="GLF72:GLH72"/>
    <mergeCell ref="GLW72:GLY72"/>
    <mergeCell ref="GFZ72:GGB72"/>
    <mergeCell ref="GGQ72:GGS72"/>
    <mergeCell ref="GHH72:GHJ72"/>
    <mergeCell ref="GHY72:GIA72"/>
    <mergeCell ref="GIP72:GIR72"/>
    <mergeCell ref="GCS72:GCU72"/>
    <mergeCell ref="GDJ72:GDL72"/>
    <mergeCell ref="GEA72:GEC72"/>
    <mergeCell ref="GER72:GET72"/>
    <mergeCell ref="GFI72:GFK72"/>
    <mergeCell ref="FZL72:FZN72"/>
    <mergeCell ref="GAC72:GAE72"/>
    <mergeCell ref="GAT72:GAV72"/>
    <mergeCell ref="GBK72:GBM72"/>
    <mergeCell ref="GCB72:GCD72"/>
    <mergeCell ref="GWI72:GWK72"/>
    <mergeCell ref="GWZ72:GXB72"/>
    <mergeCell ref="GXQ72:GXS72"/>
    <mergeCell ref="GYH72:GYJ72"/>
    <mergeCell ref="GYY72:GZA72"/>
    <mergeCell ref="GTB72:GTD72"/>
    <mergeCell ref="GTS72:GTU72"/>
    <mergeCell ref="GUJ72:GUL72"/>
    <mergeCell ref="GVA72:GVC72"/>
    <mergeCell ref="GVR72:GVT72"/>
    <mergeCell ref="GPU72:GPW72"/>
    <mergeCell ref="GQL72:GQN72"/>
    <mergeCell ref="GRC72:GRE72"/>
    <mergeCell ref="GRT72:GRV72"/>
    <mergeCell ref="GSK72:GSM72"/>
    <mergeCell ref="GMN72:GMP72"/>
    <mergeCell ref="GNE72:GNG72"/>
    <mergeCell ref="GNV72:GNX72"/>
    <mergeCell ref="GOM72:GOO72"/>
    <mergeCell ref="GPD72:GPF72"/>
    <mergeCell ref="HJK72:HJM72"/>
    <mergeCell ref="HKB72:HKD72"/>
    <mergeCell ref="HKS72:HKU72"/>
    <mergeCell ref="HLJ72:HLL72"/>
    <mergeCell ref="HMA72:HMC72"/>
    <mergeCell ref="HGD72:HGF72"/>
    <mergeCell ref="HGU72:HGW72"/>
    <mergeCell ref="HHL72:HHN72"/>
    <mergeCell ref="HIC72:HIE72"/>
    <mergeCell ref="HIT72:HIV72"/>
    <mergeCell ref="HCW72:HCY72"/>
    <mergeCell ref="HDN72:HDP72"/>
    <mergeCell ref="HEE72:HEG72"/>
    <mergeCell ref="HEV72:HEX72"/>
    <mergeCell ref="HFM72:HFO72"/>
    <mergeCell ref="GZP72:GZR72"/>
    <mergeCell ref="HAG72:HAI72"/>
    <mergeCell ref="HAX72:HAZ72"/>
    <mergeCell ref="HBO72:HBQ72"/>
    <mergeCell ref="HCF72:HCH72"/>
    <mergeCell ref="HWM72:HWO72"/>
    <mergeCell ref="HXD72:HXF72"/>
    <mergeCell ref="HXU72:HXW72"/>
    <mergeCell ref="HYL72:HYN72"/>
    <mergeCell ref="HZC72:HZE72"/>
    <mergeCell ref="HTF72:HTH72"/>
    <mergeCell ref="HTW72:HTY72"/>
    <mergeCell ref="HUN72:HUP72"/>
    <mergeCell ref="HVE72:HVG72"/>
    <mergeCell ref="HVV72:HVX72"/>
    <mergeCell ref="HPY72:HQA72"/>
    <mergeCell ref="HQP72:HQR72"/>
    <mergeCell ref="HRG72:HRI72"/>
    <mergeCell ref="HRX72:HRZ72"/>
    <mergeCell ref="HSO72:HSQ72"/>
    <mergeCell ref="HMR72:HMT72"/>
    <mergeCell ref="HNI72:HNK72"/>
    <mergeCell ref="HNZ72:HOB72"/>
    <mergeCell ref="HOQ72:HOS72"/>
    <mergeCell ref="HPH72:HPJ72"/>
    <mergeCell ref="IJO72:IJQ72"/>
    <mergeCell ref="IKF72:IKH72"/>
    <mergeCell ref="IKW72:IKY72"/>
    <mergeCell ref="ILN72:ILP72"/>
    <mergeCell ref="IME72:IMG72"/>
    <mergeCell ref="IGH72:IGJ72"/>
    <mergeCell ref="IGY72:IHA72"/>
    <mergeCell ref="IHP72:IHR72"/>
    <mergeCell ref="IIG72:III72"/>
    <mergeCell ref="IIX72:IIZ72"/>
    <mergeCell ref="IDA72:IDC72"/>
    <mergeCell ref="IDR72:IDT72"/>
    <mergeCell ref="IEI72:IEK72"/>
    <mergeCell ref="IEZ72:IFB72"/>
    <mergeCell ref="IFQ72:IFS72"/>
    <mergeCell ref="HZT72:HZV72"/>
    <mergeCell ref="IAK72:IAM72"/>
    <mergeCell ref="IBB72:IBD72"/>
    <mergeCell ref="IBS72:IBU72"/>
    <mergeCell ref="ICJ72:ICL72"/>
    <mergeCell ref="IWQ72:IWS72"/>
    <mergeCell ref="IXH72:IXJ72"/>
    <mergeCell ref="IXY72:IYA72"/>
    <mergeCell ref="IYP72:IYR72"/>
    <mergeCell ref="IZG72:IZI72"/>
    <mergeCell ref="ITJ72:ITL72"/>
    <mergeCell ref="IUA72:IUC72"/>
    <mergeCell ref="IUR72:IUT72"/>
    <mergeCell ref="IVI72:IVK72"/>
    <mergeCell ref="IVZ72:IWB72"/>
    <mergeCell ref="IQC72:IQE72"/>
    <mergeCell ref="IQT72:IQV72"/>
    <mergeCell ref="IRK72:IRM72"/>
    <mergeCell ref="ISB72:ISD72"/>
    <mergeCell ref="ISS72:ISU72"/>
    <mergeCell ref="IMV72:IMX72"/>
    <mergeCell ref="INM72:INO72"/>
    <mergeCell ref="IOD72:IOF72"/>
    <mergeCell ref="IOU72:IOW72"/>
    <mergeCell ref="IPL72:IPN72"/>
    <mergeCell ref="JJS72:JJU72"/>
    <mergeCell ref="JKJ72:JKL72"/>
    <mergeCell ref="JLA72:JLC72"/>
    <mergeCell ref="JLR72:JLT72"/>
    <mergeCell ref="JMI72:JMK72"/>
    <mergeCell ref="JGL72:JGN72"/>
    <mergeCell ref="JHC72:JHE72"/>
    <mergeCell ref="JHT72:JHV72"/>
    <mergeCell ref="JIK72:JIM72"/>
    <mergeCell ref="JJB72:JJD72"/>
    <mergeCell ref="JDE72:JDG72"/>
    <mergeCell ref="JDV72:JDX72"/>
    <mergeCell ref="JEM72:JEO72"/>
    <mergeCell ref="JFD72:JFF72"/>
    <mergeCell ref="JFU72:JFW72"/>
    <mergeCell ref="IZX72:IZZ72"/>
    <mergeCell ref="JAO72:JAQ72"/>
    <mergeCell ref="JBF72:JBH72"/>
    <mergeCell ref="JBW72:JBY72"/>
    <mergeCell ref="JCN72:JCP72"/>
    <mergeCell ref="JWU72:JWW72"/>
    <mergeCell ref="JXL72:JXN72"/>
    <mergeCell ref="JYC72:JYE72"/>
    <mergeCell ref="JYT72:JYV72"/>
    <mergeCell ref="JZK72:JZM72"/>
    <mergeCell ref="JTN72:JTP72"/>
    <mergeCell ref="JUE72:JUG72"/>
    <mergeCell ref="JUV72:JUX72"/>
    <mergeCell ref="JVM72:JVO72"/>
    <mergeCell ref="JWD72:JWF72"/>
    <mergeCell ref="JQG72:JQI72"/>
    <mergeCell ref="JQX72:JQZ72"/>
    <mergeCell ref="JRO72:JRQ72"/>
    <mergeCell ref="JSF72:JSH72"/>
    <mergeCell ref="JSW72:JSY72"/>
    <mergeCell ref="JMZ72:JNB72"/>
    <mergeCell ref="JNQ72:JNS72"/>
    <mergeCell ref="JOH72:JOJ72"/>
    <mergeCell ref="JOY72:JPA72"/>
    <mergeCell ref="JPP72:JPR72"/>
    <mergeCell ref="KJW72:KJY72"/>
    <mergeCell ref="KKN72:KKP72"/>
    <mergeCell ref="KLE72:KLG72"/>
    <mergeCell ref="KLV72:KLX72"/>
    <mergeCell ref="KMM72:KMO72"/>
    <mergeCell ref="KGP72:KGR72"/>
    <mergeCell ref="KHG72:KHI72"/>
    <mergeCell ref="KHX72:KHZ72"/>
    <mergeCell ref="KIO72:KIQ72"/>
    <mergeCell ref="KJF72:KJH72"/>
    <mergeCell ref="KDI72:KDK72"/>
    <mergeCell ref="KDZ72:KEB72"/>
    <mergeCell ref="KEQ72:KES72"/>
    <mergeCell ref="KFH72:KFJ72"/>
    <mergeCell ref="KFY72:KGA72"/>
    <mergeCell ref="KAB72:KAD72"/>
    <mergeCell ref="KAS72:KAU72"/>
    <mergeCell ref="KBJ72:KBL72"/>
    <mergeCell ref="KCA72:KCC72"/>
    <mergeCell ref="KCR72:KCT72"/>
    <mergeCell ref="KWY72:KXA72"/>
    <mergeCell ref="KXP72:KXR72"/>
    <mergeCell ref="KYG72:KYI72"/>
    <mergeCell ref="KYX72:KYZ72"/>
    <mergeCell ref="KZO72:KZQ72"/>
    <mergeCell ref="KTR72:KTT72"/>
    <mergeCell ref="KUI72:KUK72"/>
    <mergeCell ref="KUZ72:KVB72"/>
    <mergeCell ref="KVQ72:KVS72"/>
    <mergeCell ref="KWH72:KWJ72"/>
    <mergeCell ref="KQK72:KQM72"/>
    <mergeCell ref="KRB72:KRD72"/>
    <mergeCell ref="KRS72:KRU72"/>
    <mergeCell ref="KSJ72:KSL72"/>
    <mergeCell ref="KTA72:KTC72"/>
    <mergeCell ref="KND72:KNF72"/>
    <mergeCell ref="KNU72:KNW72"/>
    <mergeCell ref="KOL72:KON72"/>
    <mergeCell ref="KPC72:KPE72"/>
    <mergeCell ref="KPT72:KPV72"/>
    <mergeCell ref="LKA72:LKC72"/>
    <mergeCell ref="LKR72:LKT72"/>
    <mergeCell ref="LLI72:LLK72"/>
    <mergeCell ref="LLZ72:LMB72"/>
    <mergeCell ref="LMQ72:LMS72"/>
    <mergeCell ref="LGT72:LGV72"/>
    <mergeCell ref="LHK72:LHM72"/>
    <mergeCell ref="LIB72:LID72"/>
    <mergeCell ref="LIS72:LIU72"/>
    <mergeCell ref="LJJ72:LJL72"/>
    <mergeCell ref="LDM72:LDO72"/>
    <mergeCell ref="LED72:LEF72"/>
    <mergeCell ref="LEU72:LEW72"/>
    <mergeCell ref="LFL72:LFN72"/>
    <mergeCell ref="LGC72:LGE72"/>
    <mergeCell ref="LAF72:LAH72"/>
    <mergeCell ref="LAW72:LAY72"/>
    <mergeCell ref="LBN72:LBP72"/>
    <mergeCell ref="LCE72:LCG72"/>
    <mergeCell ref="LCV72:LCX72"/>
    <mergeCell ref="LXC72:LXE72"/>
    <mergeCell ref="LXT72:LXV72"/>
    <mergeCell ref="LYK72:LYM72"/>
    <mergeCell ref="LZB72:LZD72"/>
    <mergeCell ref="LZS72:LZU72"/>
    <mergeCell ref="LTV72:LTX72"/>
    <mergeCell ref="LUM72:LUO72"/>
    <mergeCell ref="LVD72:LVF72"/>
    <mergeCell ref="LVU72:LVW72"/>
    <mergeCell ref="LWL72:LWN72"/>
    <mergeCell ref="LQO72:LQQ72"/>
    <mergeCell ref="LRF72:LRH72"/>
    <mergeCell ref="LRW72:LRY72"/>
    <mergeCell ref="LSN72:LSP72"/>
    <mergeCell ref="LTE72:LTG72"/>
    <mergeCell ref="LNH72:LNJ72"/>
    <mergeCell ref="LNY72:LOA72"/>
    <mergeCell ref="LOP72:LOR72"/>
    <mergeCell ref="LPG72:LPI72"/>
    <mergeCell ref="LPX72:LPZ72"/>
    <mergeCell ref="MKE72:MKG72"/>
    <mergeCell ref="MKV72:MKX72"/>
    <mergeCell ref="MLM72:MLO72"/>
    <mergeCell ref="MMD72:MMF72"/>
    <mergeCell ref="MMU72:MMW72"/>
    <mergeCell ref="MGX72:MGZ72"/>
    <mergeCell ref="MHO72:MHQ72"/>
    <mergeCell ref="MIF72:MIH72"/>
    <mergeCell ref="MIW72:MIY72"/>
    <mergeCell ref="MJN72:MJP72"/>
    <mergeCell ref="MDQ72:MDS72"/>
    <mergeCell ref="MEH72:MEJ72"/>
    <mergeCell ref="MEY72:MFA72"/>
    <mergeCell ref="MFP72:MFR72"/>
    <mergeCell ref="MGG72:MGI72"/>
    <mergeCell ref="MAJ72:MAL72"/>
    <mergeCell ref="MBA72:MBC72"/>
    <mergeCell ref="MBR72:MBT72"/>
    <mergeCell ref="MCI72:MCK72"/>
    <mergeCell ref="MCZ72:MDB72"/>
    <mergeCell ref="MXG72:MXI72"/>
    <mergeCell ref="MXX72:MXZ72"/>
    <mergeCell ref="MYO72:MYQ72"/>
    <mergeCell ref="MZF72:MZH72"/>
    <mergeCell ref="MZW72:MZY72"/>
    <mergeCell ref="MTZ72:MUB72"/>
    <mergeCell ref="MUQ72:MUS72"/>
    <mergeCell ref="MVH72:MVJ72"/>
    <mergeCell ref="MVY72:MWA72"/>
    <mergeCell ref="MWP72:MWR72"/>
    <mergeCell ref="MQS72:MQU72"/>
    <mergeCell ref="MRJ72:MRL72"/>
    <mergeCell ref="MSA72:MSC72"/>
    <mergeCell ref="MSR72:MST72"/>
    <mergeCell ref="MTI72:MTK72"/>
    <mergeCell ref="MNL72:MNN72"/>
    <mergeCell ref="MOC72:MOE72"/>
    <mergeCell ref="MOT72:MOV72"/>
    <mergeCell ref="MPK72:MPM72"/>
    <mergeCell ref="MQB72:MQD72"/>
    <mergeCell ref="NKI72:NKK72"/>
    <mergeCell ref="NKZ72:NLB72"/>
    <mergeCell ref="NLQ72:NLS72"/>
    <mergeCell ref="NMH72:NMJ72"/>
    <mergeCell ref="NMY72:NNA72"/>
    <mergeCell ref="NHB72:NHD72"/>
    <mergeCell ref="NHS72:NHU72"/>
    <mergeCell ref="NIJ72:NIL72"/>
    <mergeCell ref="NJA72:NJC72"/>
    <mergeCell ref="NJR72:NJT72"/>
    <mergeCell ref="NDU72:NDW72"/>
    <mergeCell ref="NEL72:NEN72"/>
    <mergeCell ref="NFC72:NFE72"/>
    <mergeCell ref="NFT72:NFV72"/>
    <mergeCell ref="NGK72:NGM72"/>
    <mergeCell ref="NAN72:NAP72"/>
    <mergeCell ref="NBE72:NBG72"/>
    <mergeCell ref="NBV72:NBX72"/>
    <mergeCell ref="NCM72:NCO72"/>
    <mergeCell ref="NDD72:NDF72"/>
    <mergeCell ref="NXK72:NXM72"/>
    <mergeCell ref="NYB72:NYD72"/>
    <mergeCell ref="NYS72:NYU72"/>
    <mergeCell ref="NZJ72:NZL72"/>
    <mergeCell ref="OAA72:OAC72"/>
    <mergeCell ref="NUD72:NUF72"/>
    <mergeCell ref="NUU72:NUW72"/>
    <mergeCell ref="NVL72:NVN72"/>
    <mergeCell ref="NWC72:NWE72"/>
    <mergeCell ref="NWT72:NWV72"/>
    <mergeCell ref="NQW72:NQY72"/>
    <mergeCell ref="NRN72:NRP72"/>
    <mergeCell ref="NSE72:NSG72"/>
    <mergeCell ref="NSV72:NSX72"/>
    <mergeCell ref="NTM72:NTO72"/>
    <mergeCell ref="NNP72:NNR72"/>
    <mergeCell ref="NOG72:NOI72"/>
    <mergeCell ref="NOX72:NOZ72"/>
    <mergeCell ref="NPO72:NPQ72"/>
    <mergeCell ref="NQF72:NQH72"/>
    <mergeCell ref="OKM72:OKO72"/>
    <mergeCell ref="OLD72:OLF72"/>
    <mergeCell ref="OLU72:OLW72"/>
    <mergeCell ref="OML72:OMN72"/>
    <mergeCell ref="ONC72:ONE72"/>
    <mergeCell ref="OHF72:OHH72"/>
    <mergeCell ref="OHW72:OHY72"/>
    <mergeCell ref="OIN72:OIP72"/>
    <mergeCell ref="OJE72:OJG72"/>
    <mergeCell ref="OJV72:OJX72"/>
    <mergeCell ref="ODY72:OEA72"/>
    <mergeCell ref="OEP72:OER72"/>
    <mergeCell ref="OFG72:OFI72"/>
    <mergeCell ref="OFX72:OFZ72"/>
    <mergeCell ref="OGO72:OGQ72"/>
    <mergeCell ref="OAR72:OAT72"/>
    <mergeCell ref="OBI72:OBK72"/>
    <mergeCell ref="OBZ72:OCB72"/>
    <mergeCell ref="OCQ72:OCS72"/>
    <mergeCell ref="ODH72:ODJ72"/>
    <mergeCell ref="OXO72:OXQ72"/>
    <mergeCell ref="OYF72:OYH72"/>
    <mergeCell ref="OYW72:OYY72"/>
    <mergeCell ref="OZN72:OZP72"/>
    <mergeCell ref="PAE72:PAG72"/>
    <mergeCell ref="OUH72:OUJ72"/>
    <mergeCell ref="OUY72:OVA72"/>
    <mergeCell ref="OVP72:OVR72"/>
    <mergeCell ref="OWG72:OWI72"/>
    <mergeCell ref="OWX72:OWZ72"/>
    <mergeCell ref="ORA72:ORC72"/>
    <mergeCell ref="ORR72:ORT72"/>
    <mergeCell ref="OSI72:OSK72"/>
    <mergeCell ref="OSZ72:OTB72"/>
    <mergeCell ref="OTQ72:OTS72"/>
    <mergeCell ref="ONT72:ONV72"/>
    <mergeCell ref="OOK72:OOM72"/>
    <mergeCell ref="OPB72:OPD72"/>
    <mergeCell ref="OPS72:OPU72"/>
    <mergeCell ref="OQJ72:OQL72"/>
    <mergeCell ref="PKQ72:PKS72"/>
    <mergeCell ref="PLH72:PLJ72"/>
    <mergeCell ref="PLY72:PMA72"/>
    <mergeCell ref="PMP72:PMR72"/>
    <mergeCell ref="PNG72:PNI72"/>
    <mergeCell ref="PHJ72:PHL72"/>
    <mergeCell ref="PIA72:PIC72"/>
    <mergeCell ref="PIR72:PIT72"/>
    <mergeCell ref="PJI72:PJK72"/>
    <mergeCell ref="PJZ72:PKB72"/>
    <mergeCell ref="PEC72:PEE72"/>
    <mergeCell ref="PET72:PEV72"/>
    <mergeCell ref="PFK72:PFM72"/>
    <mergeCell ref="PGB72:PGD72"/>
    <mergeCell ref="PGS72:PGU72"/>
    <mergeCell ref="PAV72:PAX72"/>
    <mergeCell ref="PBM72:PBO72"/>
    <mergeCell ref="PCD72:PCF72"/>
    <mergeCell ref="PCU72:PCW72"/>
    <mergeCell ref="PDL72:PDN72"/>
    <mergeCell ref="PXS72:PXU72"/>
    <mergeCell ref="PYJ72:PYL72"/>
    <mergeCell ref="PZA72:PZC72"/>
    <mergeCell ref="PZR72:PZT72"/>
    <mergeCell ref="QAI72:QAK72"/>
    <mergeCell ref="PUL72:PUN72"/>
    <mergeCell ref="PVC72:PVE72"/>
    <mergeCell ref="PVT72:PVV72"/>
    <mergeCell ref="PWK72:PWM72"/>
    <mergeCell ref="PXB72:PXD72"/>
    <mergeCell ref="PRE72:PRG72"/>
    <mergeCell ref="PRV72:PRX72"/>
    <mergeCell ref="PSM72:PSO72"/>
    <mergeCell ref="PTD72:PTF72"/>
    <mergeCell ref="PTU72:PTW72"/>
    <mergeCell ref="PNX72:PNZ72"/>
    <mergeCell ref="POO72:POQ72"/>
    <mergeCell ref="PPF72:PPH72"/>
    <mergeCell ref="PPW72:PPY72"/>
    <mergeCell ref="PQN72:PQP72"/>
    <mergeCell ref="QKU72:QKW72"/>
    <mergeCell ref="QLL72:QLN72"/>
    <mergeCell ref="QMC72:QME72"/>
    <mergeCell ref="QMT72:QMV72"/>
    <mergeCell ref="QNK72:QNM72"/>
    <mergeCell ref="QHN72:QHP72"/>
    <mergeCell ref="QIE72:QIG72"/>
    <mergeCell ref="QIV72:QIX72"/>
    <mergeCell ref="QJM72:QJO72"/>
    <mergeCell ref="QKD72:QKF72"/>
    <mergeCell ref="QEG72:QEI72"/>
    <mergeCell ref="QEX72:QEZ72"/>
    <mergeCell ref="QFO72:QFQ72"/>
    <mergeCell ref="QGF72:QGH72"/>
    <mergeCell ref="QGW72:QGY72"/>
    <mergeCell ref="QAZ72:QBB72"/>
    <mergeCell ref="QBQ72:QBS72"/>
    <mergeCell ref="QCH72:QCJ72"/>
    <mergeCell ref="QCY72:QDA72"/>
    <mergeCell ref="QDP72:QDR72"/>
    <mergeCell ref="QXW72:QXY72"/>
    <mergeCell ref="QYN72:QYP72"/>
    <mergeCell ref="QZE72:QZG72"/>
    <mergeCell ref="QZV72:QZX72"/>
    <mergeCell ref="RAM72:RAO72"/>
    <mergeCell ref="QUP72:QUR72"/>
    <mergeCell ref="QVG72:QVI72"/>
    <mergeCell ref="QVX72:QVZ72"/>
    <mergeCell ref="QWO72:QWQ72"/>
    <mergeCell ref="QXF72:QXH72"/>
    <mergeCell ref="QRI72:QRK72"/>
    <mergeCell ref="QRZ72:QSB72"/>
    <mergeCell ref="QSQ72:QSS72"/>
    <mergeCell ref="QTH72:QTJ72"/>
    <mergeCell ref="QTY72:QUA72"/>
    <mergeCell ref="QOB72:QOD72"/>
    <mergeCell ref="QOS72:QOU72"/>
    <mergeCell ref="QPJ72:QPL72"/>
    <mergeCell ref="QQA72:QQC72"/>
    <mergeCell ref="QQR72:QQT72"/>
    <mergeCell ref="RKY72:RLA72"/>
    <mergeCell ref="RLP72:RLR72"/>
    <mergeCell ref="RMG72:RMI72"/>
    <mergeCell ref="RMX72:RMZ72"/>
    <mergeCell ref="RNO72:RNQ72"/>
    <mergeCell ref="RHR72:RHT72"/>
    <mergeCell ref="RII72:RIK72"/>
    <mergeCell ref="RIZ72:RJB72"/>
    <mergeCell ref="RJQ72:RJS72"/>
    <mergeCell ref="RKH72:RKJ72"/>
    <mergeCell ref="REK72:REM72"/>
    <mergeCell ref="RFB72:RFD72"/>
    <mergeCell ref="RFS72:RFU72"/>
    <mergeCell ref="RGJ72:RGL72"/>
    <mergeCell ref="RHA72:RHC72"/>
    <mergeCell ref="RBD72:RBF72"/>
    <mergeCell ref="RBU72:RBW72"/>
    <mergeCell ref="RCL72:RCN72"/>
    <mergeCell ref="RDC72:RDE72"/>
    <mergeCell ref="RDT72:RDV72"/>
    <mergeCell ref="RYA72:RYC72"/>
    <mergeCell ref="RYR72:RYT72"/>
    <mergeCell ref="RZI72:RZK72"/>
    <mergeCell ref="RZZ72:SAB72"/>
    <mergeCell ref="SAQ72:SAS72"/>
    <mergeCell ref="RUT72:RUV72"/>
    <mergeCell ref="RVK72:RVM72"/>
    <mergeCell ref="RWB72:RWD72"/>
    <mergeCell ref="RWS72:RWU72"/>
    <mergeCell ref="RXJ72:RXL72"/>
    <mergeCell ref="RRM72:RRO72"/>
    <mergeCell ref="RSD72:RSF72"/>
    <mergeCell ref="RSU72:RSW72"/>
    <mergeCell ref="RTL72:RTN72"/>
    <mergeCell ref="RUC72:RUE72"/>
    <mergeCell ref="ROF72:ROH72"/>
    <mergeCell ref="ROW72:ROY72"/>
    <mergeCell ref="RPN72:RPP72"/>
    <mergeCell ref="RQE72:RQG72"/>
    <mergeCell ref="RQV72:RQX72"/>
    <mergeCell ref="SLC72:SLE72"/>
    <mergeCell ref="SLT72:SLV72"/>
    <mergeCell ref="SMK72:SMM72"/>
    <mergeCell ref="SNB72:SND72"/>
    <mergeCell ref="SNS72:SNU72"/>
    <mergeCell ref="SHV72:SHX72"/>
    <mergeCell ref="SIM72:SIO72"/>
    <mergeCell ref="SJD72:SJF72"/>
    <mergeCell ref="SJU72:SJW72"/>
    <mergeCell ref="SKL72:SKN72"/>
    <mergeCell ref="SEO72:SEQ72"/>
    <mergeCell ref="SFF72:SFH72"/>
    <mergeCell ref="SFW72:SFY72"/>
    <mergeCell ref="SGN72:SGP72"/>
    <mergeCell ref="SHE72:SHG72"/>
    <mergeCell ref="SBH72:SBJ72"/>
    <mergeCell ref="SBY72:SCA72"/>
    <mergeCell ref="SCP72:SCR72"/>
    <mergeCell ref="SDG72:SDI72"/>
    <mergeCell ref="SDX72:SDZ72"/>
    <mergeCell ref="SYE72:SYG72"/>
    <mergeCell ref="SYV72:SYX72"/>
    <mergeCell ref="SZM72:SZO72"/>
    <mergeCell ref="TAD72:TAF72"/>
    <mergeCell ref="TAU72:TAW72"/>
    <mergeCell ref="SUX72:SUZ72"/>
    <mergeCell ref="SVO72:SVQ72"/>
    <mergeCell ref="SWF72:SWH72"/>
    <mergeCell ref="SWW72:SWY72"/>
    <mergeCell ref="SXN72:SXP72"/>
    <mergeCell ref="SRQ72:SRS72"/>
    <mergeCell ref="SSH72:SSJ72"/>
    <mergeCell ref="SSY72:STA72"/>
    <mergeCell ref="STP72:STR72"/>
    <mergeCell ref="SUG72:SUI72"/>
    <mergeCell ref="SOJ72:SOL72"/>
    <mergeCell ref="SPA72:SPC72"/>
    <mergeCell ref="SPR72:SPT72"/>
    <mergeCell ref="SQI72:SQK72"/>
    <mergeCell ref="SQZ72:SRB72"/>
    <mergeCell ref="TLG72:TLI72"/>
    <mergeCell ref="TLX72:TLZ72"/>
    <mergeCell ref="TMO72:TMQ72"/>
    <mergeCell ref="TNF72:TNH72"/>
    <mergeCell ref="TNW72:TNY72"/>
    <mergeCell ref="THZ72:TIB72"/>
    <mergeCell ref="TIQ72:TIS72"/>
    <mergeCell ref="TJH72:TJJ72"/>
    <mergeCell ref="TJY72:TKA72"/>
    <mergeCell ref="TKP72:TKR72"/>
    <mergeCell ref="TES72:TEU72"/>
    <mergeCell ref="TFJ72:TFL72"/>
    <mergeCell ref="TGA72:TGC72"/>
    <mergeCell ref="TGR72:TGT72"/>
    <mergeCell ref="THI72:THK72"/>
    <mergeCell ref="TBL72:TBN72"/>
    <mergeCell ref="TCC72:TCE72"/>
    <mergeCell ref="TCT72:TCV72"/>
    <mergeCell ref="TDK72:TDM72"/>
    <mergeCell ref="TEB72:TED72"/>
    <mergeCell ref="TYI72:TYK72"/>
    <mergeCell ref="TYZ72:TZB72"/>
    <mergeCell ref="TZQ72:TZS72"/>
    <mergeCell ref="UAH72:UAJ72"/>
    <mergeCell ref="UAY72:UBA72"/>
    <mergeCell ref="TVB72:TVD72"/>
    <mergeCell ref="TVS72:TVU72"/>
    <mergeCell ref="TWJ72:TWL72"/>
    <mergeCell ref="TXA72:TXC72"/>
    <mergeCell ref="TXR72:TXT72"/>
    <mergeCell ref="TRU72:TRW72"/>
    <mergeCell ref="TSL72:TSN72"/>
    <mergeCell ref="TTC72:TTE72"/>
    <mergeCell ref="TTT72:TTV72"/>
    <mergeCell ref="TUK72:TUM72"/>
    <mergeCell ref="TON72:TOP72"/>
    <mergeCell ref="TPE72:TPG72"/>
    <mergeCell ref="TPV72:TPX72"/>
    <mergeCell ref="TQM72:TQO72"/>
    <mergeCell ref="TRD72:TRF72"/>
    <mergeCell ref="ULK72:ULM72"/>
    <mergeCell ref="UMB72:UMD72"/>
    <mergeCell ref="UMS72:UMU72"/>
    <mergeCell ref="UNJ72:UNL72"/>
    <mergeCell ref="UOA72:UOC72"/>
    <mergeCell ref="UID72:UIF72"/>
    <mergeCell ref="UIU72:UIW72"/>
    <mergeCell ref="UJL72:UJN72"/>
    <mergeCell ref="UKC72:UKE72"/>
    <mergeCell ref="UKT72:UKV72"/>
    <mergeCell ref="UEW72:UEY72"/>
    <mergeCell ref="UFN72:UFP72"/>
    <mergeCell ref="UGE72:UGG72"/>
    <mergeCell ref="UGV72:UGX72"/>
    <mergeCell ref="UHM72:UHO72"/>
    <mergeCell ref="UBP72:UBR72"/>
    <mergeCell ref="UCG72:UCI72"/>
    <mergeCell ref="UCX72:UCZ72"/>
    <mergeCell ref="UDO72:UDQ72"/>
    <mergeCell ref="UEF72:UEH72"/>
    <mergeCell ref="UYM72:UYO72"/>
    <mergeCell ref="UZD72:UZF72"/>
    <mergeCell ref="UZU72:UZW72"/>
    <mergeCell ref="VAL72:VAN72"/>
    <mergeCell ref="VBC72:VBE72"/>
    <mergeCell ref="UVF72:UVH72"/>
    <mergeCell ref="UVW72:UVY72"/>
    <mergeCell ref="UWN72:UWP72"/>
    <mergeCell ref="UXE72:UXG72"/>
    <mergeCell ref="UXV72:UXX72"/>
    <mergeCell ref="URY72:USA72"/>
    <mergeCell ref="USP72:USR72"/>
    <mergeCell ref="UTG72:UTI72"/>
    <mergeCell ref="UTX72:UTZ72"/>
    <mergeCell ref="UUO72:UUQ72"/>
    <mergeCell ref="UOR72:UOT72"/>
    <mergeCell ref="UPI72:UPK72"/>
    <mergeCell ref="UPZ72:UQB72"/>
    <mergeCell ref="UQQ72:UQS72"/>
    <mergeCell ref="URH72:URJ72"/>
    <mergeCell ref="VLO72:VLQ72"/>
    <mergeCell ref="VMF72:VMH72"/>
    <mergeCell ref="VMW72:VMY72"/>
    <mergeCell ref="VNN72:VNP72"/>
    <mergeCell ref="VOE72:VOG72"/>
    <mergeCell ref="VIH72:VIJ72"/>
    <mergeCell ref="VIY72:VJA72"/>
    <mergeCell ref="VJP72:VJR72"/>
    <mergeCell ref="VKG72:VKI72"/>
    <mergeCell ref="VKX72:VKZ72"/>
    <mergeCell ref="VFA72:VFC72"/>
    <mergeCell ref="VFR72:VFT72"/>
    <mergeCell ref="VGI72:VGK72"/>
    <mergeCell ref="VGZ72:VHB72"/>
    <mergeCell ref="VHQ72:VHS72"/>
    <mergeCell ref="VBT72:VBV72"/>
    <mergeCell ref="VCK72:VCM72"/>
    <mergeCell ref="VDB72:VDD72"/>
    <mergeCell ref="VDS72:VDU72"/>
    <mergeCell ref="VEJ72:VEL72"/>
    <mergeCell ref="VYQ72:VYS72"/>
    <mergeCell ref="VZH72:VZJ72"/>
    <mergeCell ref="VZY72:WAA72"/>
    <mergeCell ref="WAP72:WAR72"/>
    <mergeCell ref="WBG72:WBI72"/>
    <mergeCell ref="VVJ72:VVL72"/>
    <mergeCell ref="VWA72:VWC72"/>
    <mergeCell ref="VWR72:VWT72"/>
    <mergeCell ref="VXI72:VXK72"/>
    <mergeCell ref="VXZ72:VYB72"/>
    <mergeCell ref="VSC72:VSE72"/>
    <mergeCell ref="VST72:VSV72"/>
    <mergeCell ref="VTK72:VTM72"/>
    <mergeCell ref="VUB72:VUD72"/>
    <mergeCell ref="VUS72:VUU72"/>
    <mergeCell ref="VOV72:VOX72"/>
    <mergeCell ref="VPM72:VPO72"/>
    <mergeCell ref="VQD72:VQF72"/>
    <mergeCell ref="VQU72:VQW72"/>
    <mergeCell ref="VRL72:VRN72"/>
    <mergeCell ref="WNA72:WNC72"/>
    <mergeCell ref="WNR72:WNT72"/>
    <mergeCell ref="WOI72:WOK72"/>
    <mergeCell ref="WIL72:WIN72"/>
    <mergeCell ref="WJC72:WJE72"/>
    <mergeCell ref="WJT72:WJV72"/>
    <mergeCell ref="WKK72:WKM72"/>
    <mergeCell ref="WLB72:WLD72"/>
    <mergeCell ref="WFE72:WFG72"/>
    <mergeCell ref="WFV72:WFX72"/>
    <mergeCell ref="WGM72:WGO72"/>
    <mergeCell ref="WHD72:WHF72"/>
    <mergeCell ref="WHU72:WHW72"/>
    <mergeCell ref="WBX72:WBZ72"/>
    <mergeCell ref="WCO72:WCQ72"/>
    <mergeCell ref="WDF72:WDH72"/>
    <mergeCell ref="WDW72:WDY72"/>
    <mergeCell ref="WEN72:WEP72"/>
    <mergeCell ref="R74:T74"/>
    <mergeCell ref="AI74:AK74"/>
    <mergeCell ref="AZ74:BB74"/>
    <mergeCell ref="BQ74:BS74"/>
    <mergeCell ref="XCB72:XCD72"/>
    <mergeCell ref="XCS72:XCU72"/>
    <mergeCell ref="XDJ72:XDL72"/>
    <mergeCell ref="XEA72:XEC72"/>
    <mergeCell ref="XER72:XET72"/>
    <mergeCell ref="WYU72:WYW72"/>
    <mergeCell ref="WZL72:WZN72"/>
    <mergeCell ref="XAC72:XAE72"/>
    <mergeCell ref="XAT72:XAV72"/>
    <mergeCell ref="XBK72:XBM72"/>
    <mergeCell ref="WVN72:WVP72"/>
    <mergeCell ref="WWE72:WWG72"/>
    <mergeCell ref="WWV72:WWX72"/>
    <mergeCell ref="WXM72:WXO72"/>
    <mergeCell ref="WYD72:WYF72"/>
    <mergeCell ref="WSG72:WSI72"/>
    <mergeCell ref="WSX72:WSZ72"/>
    <mergeCell ref="WTO72:WTQ72"/>
    <mergeCell ref="WUF72:WUH72"/>
    <mergeCell ref="WUW72:WUY72"/>
    <mergeCell ref="WOZ72:WPB72"/>
    <mergeCell ref="WPQ72:WPS72"/>
    <mergeCell ref="WQH72:WQJ72"/>
    <mergeCell ref="WQY72:WRA72"/>
    <mergeCell ref="WRP72:WRR72"/>
    <mergeCell ref="WLS72:WLU72"/>
    <mergeCell ref="WMJ72:WML72"/>
    <mergeCell ref="MC74:ME74"/>
    <mergeCell ref="MT74:MV74"/>
    <mergeCell ref="NK74:NM74"/>
    <mergeCell ref="OB74:OD74"/>
    <mergeCell ref="OS74:OU74"/>
    <mergeCell ref="IV74:IX74"/>
    <mergeCell ref="JM74:JO74"/>
    <mergeCell ref="KD74:KF74"/>
    <mergeCell ref="KU74:KW74"/>
    <mergeCell ref="LL74:LN74"/>
    <mergeCell ref="FO74:FQ74"/>
    <mergeCell ref="GF74:GH74"/>
    <mergeCell ref="GW74:GY74"/>
    <mergeCell ref="HN74:HP74"/>
    <mergeCell ref="IE74:IG74"/>
    <mergeCell ref="CH74:CJ74"/>
    <mergeCell ref="CY74:DA74"/>
    <mergeCell ref="DP74:DR74"/>
    <mergeCell ref="EG74:EI74"/>
    <mergeCell ref="EX74:EZ74"/>
    <mergeCell ref="ZE74:ZG74"/>
    <mergeCell ref="ZV74:ZX74"/>
    <mergeCell ref="AAM74:AAO74"/>
    <mergeCell ref="ABD74:ABF74"/>
    <mergeCell ref="ABU74:ABW74"/>
    <mergeCell ref="VX74:VZ74"/>
    <mergeCell ref="WO74:WQ74"/>
    <mergeCell ref="XF74:XH74"/>
    <mergeCell ref="XW74:XY74"/>
    <mergeCell ref="YN74:YP74"/>
    <mergeCell ref="SQ74:SS74"/>
    <mergeCell ref="TH74:TJ74"/>
    <mergeCell ref="TY74:UA74"/>
    <mergeCell ref="UP74:UR74"/>
    <mergeCell ref="VG74:VI74"/>
    <mergeCell ref="PJ74:PL74"/>
    <mergeCell ref="QA74:QC74"/>
    <mergeCell ref="QR74:QT74"/>
    <mergeCell ref="RI74:RK74"/>
    <mergeCell ref="RZ74:SB74"/>
    <mergeCell ref="AMG74:AMI74"/>
    <mergeCell ref="AMX74:AMZ74"/>
    <mergeCell ref="ANO74:ANQ74"/>
    <mergeCell ref="AOF74:AOH74"/>
    <mergeCell ref="AOW74:AOY74"/>
    <mergeCell ref="AIZ74:AJB74"/>
    <mergeCell ref="AJQ74:AJS74"/>
    <mergeCell ref="AKH74:AKJ74"/>
    <mergeCell ref="AKY74:ALA74"/>
    <mergeCell ref="ALP74:ALR74"/>
    <mergeCell ref="AFS74:AFU74"/>
    <mergeCell ref="AGJ74:AGL74"/>
    <mergeCell ref="AHA74:AHC74"/>
    <mergeCell ref="AHR74:AHT74"/>
    <mergeCell ref="AII74:AIK74"/>
    <mergeCell ref="ACL74:ACN74"/>
    <mergeCell ref="ADC74:ADE74"/>
    <mergeCell ref="ADT74:ADV74"/>
    <mergeCell ref="AEK74:AEM74"/>
    <mergeCell ref="AFB74:AFD74"/>
    <mergeCell ref="AZI74:AZK74"/>
    <mergeCell ref="AZZ74:BAB74"/>
    <mergeCell ref="BAQ74:BAS74"/>
    <mergeCell ref="BBH74:BBJ74"/>
    <mergeCell ref="BBY74:BCA74"/>
    <mergeCell ref="AWB74:AWD74"/>
    <mergeCell ref="AWS74:AWU74"/>
    <mergeCell ref="AXJ74:AXL74"/>
    <mergeCell ref="AYA74:AYC74"/>
    <mergeCell ref="AYR74:AYT74"/>
    <mergeCell ref="ASU74:ASW74"/>
    <mergeCell ref="ATL74:ATN74"/>
    <mergeCell ref="AUC74:AUE74"/>
    <mergeCell ref="AUT74:AUV74"/>
    <mergeCell ref="AVK74:AVM74"/>
    <mergeCell ref="APN74:APP74"/>
    <mergeCell ref="AQE74:AQG74"/>
    <mergeCell ref="AQV74:AQX74"/>
    <mergeCell ref="ARM74:ARO74"/>
    <mergeCell ref="ASD74:ASF74"/>
    <mergeCell ref="BMK74:BMM74"/>
    <mergeCell ref="BNB74:BND74"/>
    <mergeCell ref="BNS74:BNU74"/>
    <mergeCell ref="BOJ74:BOL74"/>
    <mergeCell ref="BPA74:BPC74"/>
    <mergeCell ref="BJD74:BJF74"/>
    <mergeCell ref="BJU74:BJW74"/>
    <mergeCell ref="BKL74:BKN74"/>
    <mergeCell ref="BLC74:BLE74"/>
    <mergeCell ref="BLT74:BLV74"/>
    <mergeCell ref="BFW74:BFY74"/>
    <mergeCell ref="BGN74:BGP74"/>
    <mergeCell ref="BHE74:BHG74"/>
    <mergeCell ref="BHV74:BHX74"/>
    <mergeCell ref="BIM74:BIO74"/>
    <mergeCell ref="BCP74:BCR74"/>
    <mergeCell ref="BDG74:BDI74"/>
    <mergeCell ref="BDX74:BDZ74"/>
    <mergeCell ref="BEO74:BEQ74"/>
    <mergeCell ref="BFF74:BFH74"/>
    <mergeCell ref="BZM74:BZO74"/>
    <mergeCell ref="CAD74:CAF74"/>
    <mergeCell ref="CAU74:CAW74"/>
    <mergeCell ref="CBL74:CBN74"/>
    <mergeCell ref="CCC74:CCE74"/>
    <mergeCell ref="BWF74:BWH74"/>
    <mergeCell ref="BWW74:BWY74"/>
    <mergeCell ref="BXN74:BXP74"/>
    <mergeCell ref="BYE74:BYG74"/>
    <mergeCell ref="BYV74:BYX74"/>
    <mergeCell ref="BSY74:BTA74"/>
    <mergeCell ref="BTP74:BTR74"/>
    <mergeCell ref="BUG74:BUI74"/>
    <mergeCell ref="BUX74:BUZ74"/>
    <mergeCell ref="BVO74:BVQ74"/>
    <mergeCell ref="BPR74:BPT74"/>
    <mergeCell ref="BQI74:BQK74"/>
    <mergeCell ref="BQZ74:BRB74"/>
    <mergeCell ref="BRQ74:BRS74"/>
    <mergeCell ref="BSH74:BSJ74"/>
    <mergeCell ref="CMO74:CMQ74"/>
    <mergeCell ref="CNF74:CNH74"/>
    <mergeCell ref="CNW74:CNY74"/>
    <mergeCell ref="CON74:COP74"/>
    <mergeCell ref="CPE74:CPG74"/>
    <mergeCell ref="CJH74:CJJ74"/>
    <mergeCell ref="CJY74:CKA74"/>
    <mergeCell ref="CKP74:CKR74"/>
    <mergeCell ref="CLG74:CLI74"/>
    <mergeCell ref="CLX74:CLZ74"/>
    <mergeCell ref="CGA74:CGC74"/>
    <mergeCell ref="CGR74:CGT74"/>
    <mergeCell ref="CHI74:CHK74"/>
    <mergeCell ref="CHZ74:CIB74"/>
    <mergeCell ref="CIQ74:CIS74"/>
    <mergeCell ref="CCT74:CCV74"/>
    <mergeCell ref="CDK74:CDM74"/>
    <mergeCell ref="CEB74:CED74"/>
    <mergeCell ref="CES74:CEU74"/>
    <mergeCell ref="CFJ74:CFL74"/>
    <mergeCell ref="CZQ74:CZS74"/>
    <mergeCell ref="DAH74:DAJ74"/>
    <mergeCell ref="DAY74:DBA74"/>
    <mergeCell ref="DBP74:DBR74"/>
    <mergeCell ref="DCG74:DCI74"/>
    <mergeCell ref="CWJ74:CWL74"/>
    <mergeCell ref="CXA74:CXC74"/>
    <mergeCell ref="CXR74:CXT74"/>
    <mergeCell ref="CYI74:CYK74"/>
    <mergeCell ref="CYZ74:CZB74"/>
    <mergeCell ref="CTC74:CTE74"/>
    <mergeCell ref="CTT74:CTV74"/>
    <mergeCell ref="CUK74:CUM74"/>
    <mergeCell ref="CVB74:CVD74"/>
    <mergeCell ref="CVS74:CVU74"/>
    <mergeCell ref="CPV74:CPX74"/>
    <mergeCell ref="CQM74:CQO74"/>
    <mergeCell ref="CRD74:CRF74"/>
    <mergeCell ref="CRU74:CRW74"/>
    <mergeCell ref="CSL74:CSN74"/>
    <mergeCell ref="DMS74:DMU74"/>
    <mergeCell ref="DNJ74:DNL74"/>
    <mergeCell ref="DOA74:DOC74"/>
    <mergeCell ref="DOR74:DOT74"/>
    <mergeCell ref="DPI74:DPK74"/>
    <mergeCell ref="DJL74:DJN74"/>
    <mergeCell ref="DKC74:DKE74"/>
    <mergeCell ref="DKT74:DKV74"/>
    <mergeCell ref="DLK74:DLM74"/>
    <mergeCell ref="DMB74:DMD74"/>
    <mergeCell ref="DGE74:DGG74"/>
    <mergeCell ref="DGV74:DGX74"/>
    <mergeCell ref="DHM74:DHO74"/>
    <mergeCell ref="DID74:DIF74"/>
    <mergeCell ref="DIU74:DIW74"/>
    <mergeCell ref="DCX74:DCZ74"/>
    <mergeCell ref="DDO74:DDQ74"/>
    <mergeCell ref="DEF74:DEH74"/>
    <mergeCell ref="DEW74:DEY74"/>
    <mergeCell ref="DFN74:DFP74"/>
    <mergeCell ref="DZU74:DZW74"/>
    <mergeCell ref="EAL74:EAN74"/>
    <mergeCell ref="EBC74:EBE74"/>
    <mergeCell ref="EBT74:EBV74"/>
    <mergeCell ref="ECK74:ECM74"/>
    <mergeCell ref="DWN74:DWP74"/>
    <mergeCell ref="DXE74:DXG74"/>
    <mergeCell ref="DXV74:DXX74"/>
    <mergeCell ref="DYM74:DYO74"/>
    <mergeCell ref="DZD74:DZF74"/>
    <mergeCell ref="DTG74:DTI74"/>
    <mergeCell ref="DTX74:DTZ74"/>
    <mergeCell ref="DUO74:DUQ74"/>
    <mergeCell ref="DVF74:DVH74"/>
    <mergeCell ref="DVW74:DVY74"/>
    <mergeCell ref="DPZ74:DQB74"/>
    <mergeCell ref="DQQ74:DQS74"/>
    <mergeCell ref="DRH74:DRJ74"/>
    <mergeCell ref="DRY74:DSA74"/>
    <mergeCell ref="DSP74:DSR74"/>
    <mergeCell ref="EMW74:EMY74"/>
    <mergeCell ref="ENN74:ENP74"/>
    <mergeCell ref="EOE74:EOG74"/>
    <mergeCell ref="EOV74:EOX74"/>
    <mergeCell ref="EPM74:EPO74"/>
    <mergeCell ref="EJP74:EJR74"/>
    <mergeCell ref="EKG74:EKI74"/>
    <mergeCell ref="EKX74:EKZ74"/>
    <mergeCell ref="ELO74:ELQ74"/>
    <mergeCell ref="EMF74:EMH74"/>
    <mergeCell ref="EGI74:EGK74"/>
    <mergeCell ref="EGZ74:EHB74"/>
    <mergeCell ref="EHQ74:EHS74"/>
    <mergeCell ref="EIH74:EIJ74"/>
    <mergeCell ref="EIY74:EJA74"/>
    <mergeCell ref="EDB74:EDD74"/>
    <mergeCell ref="EDS74:EDU74"/>
    <mergeCell ref="EEJ74:EEL74"/>
    <mergeCell ref="EFA74:EFC74"/>
    <mergeCell ref="EFR74:EFT74"/>
    <mergeCell ref="EZY74:FAA74"/>
    <mergeCell ref="FAP74:FAR74"/>
    <mergeCell ref="FBG74:FBI74"/>
    <mergeCell ref="FBX74:FBZ74"/>
    <mergeCell ref="FCO74:FCQ74"/>
    <mergeCell ref="EWR74:EWT74"/>
    <mergeCell ref="EXI74:EXK74"/>
    <mergeCell ref="EXZ74:EYB74"/>
    <mergeCell ref="EYQ74:EYS74"/>
    <mergeCell ref="EZH74:EZJ74"/>
    <mergeCell ref="ETK74:ETM74"/>
    <mergeCell ref="EUB74:EUD74"/>
    <mergeCell ref="EUS74:EUU74"/>
    <mergeCell ref="EVJ74:EVL74"/>
    <mergeCell ref="EWA74:EWC74"/>
    <mergeCell ref="EQD74:EQF74"/>
    <mergeCell ref="EQU74:EQW74"/>
    <mergeCell ref="ERL74:ERN74"/>
    <mergeCell ref="ESC74:ESE74"/>
    <mergeCell ref="EST74:ESV74"/>
    <mergeCell ref="FNA74:FNC74"/>
    <mergeCell ref="FNR74:FNT74"/>
    <mergeCell ref="FOI74:FOK74"/>
    <mergeCell ref="FOZ74:FPB74"/>
    <mergeCell ref="FPQ74:FPS74"/>
    <mergeCell ref="FJT74:FJV74"/>
    <mergeCell ref="FKK74:FKM74"/>
    <mergeCell ref="FLB74:FLD74"/>
    <mergeCell ref="FLS74:FLU74"/>
    <mergeCell ref="FMJ74:FML74"/>
    <mergeCell ref="FGM74:FGO74"/>
    <mergeCell ref="FHD74:FHF74"/>
    <mergeCell ref="FHU74:FHW74"/>
    <mergeCell ref="FIL74:FIN74"/>
    <mergeCell ref="FJC74:FJE74"/>
    <mergeCell ref="FDF74:FDH74"/>
    <mergeCell ref="FDW74:FDY74"/>
    <mergeCell ref="FEN74:FEP74"/>
    <mergeCell ref="FFE74:FFG74"/>
    <mergeCell ref="FFV74:FFX74"/>
    <mergeCell ref="GAC74:GAE74"/>
    <mergeCell ref="GAT74:GAV74"/>
    <mergeCell ref="GBK74:GBM74"/>
    <mergeCell ref="GCB74:GCD74"/>
    <mergeCell ref="GCS74:GCU74"/>
    <mergeCell ref="FWV74:FWX74"/>
    <mergeCell ref="FXM74:FXO74"/>
    <mergeCell ref="FYD74:FYF74"/>
    <mergeCell ref="FYU74:FYW74"/>
    <mergeCell ref="FZL74:FZN74"/>
    <mergeCell ref="FTO74:FTQ74"/>
    <mergeCell ref="FUF74:FUH74"/>
    <mergeCell ref="FUW74:FUY74"/>
    <mergeCell ref="FVN74:FVP74"/>
    <mergeCell ref="FWE74:FWG74"/>
    <mergeCell ref="FQH74:FQJ74"/>
    <mergeCell ref="FQY74:FRA74"/>
    <mergeCell ref="FRP74:FRR74"/>
    <mergeCell ref="FSG74:FSI74"/>
    <mergeCell ref="FSX74:FSZ74"/>
    <mergeCell ref="GNE74:GNG74"/>
    <mergeCell ref="GNV74:GNX74"/>
    <mergeCell ref="GOM74:GOO74"/>
    <mergeCell ref="GPD74:GPF74"/>
    <mergeCell ref="GPU74:GPW74"/>
    <mergeCell ref="GJX74:GJZ74"/>
    <mergeCell ref="GKO74:GKQ74"/>
    <mergeCell ref="GLF74:GLH74"/>
    <mergeCell ref="GLW74:GLY74"/>
    <mergeCell ref="GMN74:GMP74"/>
    <mergeCell ref="GGQ74:GGS74"/>
    <mergeCell ref="GHH74:GHJ74"/>
    <mergeCell ref="GHY74:GIA74"/>
    <mergeCell ref="GIP74:GIR74"/>
    <mergeCell ref="GJG74:GJI74"/>
    <mergeCell ref="GDJ74:GDL74"/>
    <mergeCell ref="GEA74:GEC74"/>
    <mergeCell ref="GER74:GET74"/>
    <mergeCell ref="GFI74:GFK74"/>
    <mergeCell ref="GFZ74:GGB74"/>
    <mergeCell ref="HAG74:HAI74"/>
    <mergeCell ref="HAX74:HAZ74"/>
    <mergeCell ref="HBO74:HBQ74"/>
    <mergeCell ref="HCF74:HCH74"/>
    <mergeCell ref="HCW74:HCY74"/>
    <mergeCell ref="GWZ74:GXB74"/>
    <mergeCell ref="GXQ74:GXS74"/>
    <mergeCell ref="GYH74:GYJ74"/>
    <mergeCell ref="GYY74:GZA74"/>
    <mergeCell ref="GZP74:GZR74"/>
    <mergeCell ref="GTS74:GTU74"/>
    <mergeCell ref="GUJ74:GUL74"/>
    <mergeCell ref="GVA74:GVC74"/>
    <mergeCell ref="GVR74:GVT74"/>
    <mergeCell ref="GWI74:GWK74"/>
    <mergeCell ref="GQL74:GQN74"/>
    <mergeCell ref="GRC74:GRE74"/>
    <mergeCell ref="GRT74:GRV74"/>
    <mergeCell ref="GSK74:GSM74"/>
    <mergeCell ref="GTB74:GTD74"/>
    <mergeCell ref="HNI74:HNK74"/>
    <mergeCell ref="HNZ74:HOB74"/>
    <mergeCell ref="HOQ74:HOS74"/>
    <mergeCell ref="HPH74:HPJ74"/>
    <mergeCell ref="HPY74:HQA74"/>
    <mergeCell ref="HKB74:HKD74"/>
    <mergeCell ref="HKS74:HKU74"/>
    <mergeCell ref="HLJ74:HLL74"/>
    <mergeCell ref="HMA74:HMC74"/>
    <mergeCell ref="HMR74:HMT74"/>
    <mergeCell ref="HGU74:HGW74"/>
    <mergeCell ref="HHL74:HHN74"/>
    <mergeCell ref="HIC74:HIE74"/>
    <mergeCell ref="HIT74:HIV74"/>
    <mergeCell ref="HJK74:HJM74"/>
    <mergeCell ref="HDN74:HDP74"/>
    <mergeCell ref="HEE74:HEG74"/>
    <mergeCell ref="HEV74:HEX74"/>
    <mergeCell ref="HFM74:HFO74"/>
    <mergeCell ref="HGD74:HGF74"/>
    <mergeCell ref="IAK74:IAM74"/>
    <mergeCell ref="IBB74:IBD74"/>
    <mergeCell ref="IBS74:IBU74"/>
    <mergeCell ref="ICJ74:ICL74"/>
    <mergeCell ref="IDA74:IDC74"/>
    <mergeCell ref="HXD74:HXF74"/>
    <mergeCell ref="HXU74:HXW74"/>
    <mergeCell ref="HYL74:HYN74"/>
    <mergeCell ref="HZC74:HZE74"/>
    <mergeCell ref="HZT74:HZV74"/>
    <mergeCell ref="HTW74:HTY74"/>
    <mergeCell ref="HUN74:HUP74"/>
    <mergeCell ref="HVE74:HVG74"/>
    <mergeCell ref="HVV74:HVX74"/>
    <mergeCell ref="HWM74:HWO74"/>
    <mergeCell ref="HQP74:HQR74"/>
    <mergeCell ref="HRG74:HRI74"/>
    <mergeCell ref="HRX74:HRZ74"/>
    <mergeCell ref="HSO74:HSQ74"/>
    <mergeCell ref="HTF74:HTH74"/>
    <mergeCell ref="INM74:INO74"/>
    <mergeCell ref="IOD74:IOF74"/>
    <mergeCell ref="IOU74:IOW74"/>
    <mergeCell ref="IPL74:IPN74"/>
    <mergeCell ref="IQC74:IQE74"/>
    <mergeCell ref="IKF74:IKH74"/>
    <mergeCell ref="IKW74:IKY74"/>
    <mergeCell ref="ILN74:ILP74"/>
    <mergeCell ref="IME74:IMG74"/>
    <mergeCell ref="IMV74:IMX74"/>
    <mergeCell ref="IGY74:IHA74"/>
    <mergeCell ref="IHP74:IHR74"/>
    <mergeCell ref="IIG74:III74"/>
    <mergeCell ref="IIX74:IIZ74"/>
    <mergeCell ref="IJO74:IJQ74"/>
    <mergeCell ref="IDR74:IDT74"/>
    <mergeCell ref="IEI74:IEK74"/>
    <mergeCell ref="IEZ74:IFB74"/>
    <mergeCell ref="IFQ74:IFS74"/>
    <mergeCell ref="IGH74:IGJ74"/>
    <mergeCell ref="JAO74:JAQ74"/>
    <mergeCell ref="JBF74:JBH74"/>
    <mergeCell ref="JBW74:JBY74"/>
    <mergeCell ref="JCN74:JCP74"/>
    <mergeCell ref="JDE74:JDG74"/>
    <mergeCell ref="IXH74:IXJ74"/>
    <mergeCell ref="IXY74:IYA74"/>
    <mergeCell ref="IYP74:IYR74"/>
    <mergeCell ref="IZG74:IZI74"/>
    <mergeCell ref="IZX74:IZZ74"/>
    <mergeCell ref="IUA74:IUC74"/>
    <mergeCell ref="IUR74:IUT74"/>
    <mergeCell ref="IVI74:IVK74"/>
    <mergeCell ref="IVZ74:IWB74"/>
    <mergeCell ref="IWQ74:IWS74"/>
    <mergeCell ref="IQT74:IQV74"/>
    <mergeCell ref="IRK74:IRM74"/>
    <mergeCell ref="ISB74:ISD74"/>
    <mergeCell ref="ISS74:ISU74"/>
    <mergeCell ref="ITJ74:ITL74"/>
    <mergeCell ref="JNQ74:JNS74"/>
    <mergeCell ref="JOH74:JOJ74"/>
    <mergeCell ref="JOY74:JPA74"/>
    <mergeCell ref="JPP74:JPR74"/>
    <mergeCell ref="JQG74:JQI74"/>
    <mergeCell ref="JKJ74:JKL74"/>
    <mergeCell ref="JLA74:JLC74"/>
    <mergeCell ref="JLR74:JLT74"/>
    <mergeCell ref="JMI74:JMK74"/>
    <mergeCell ref="JMZ74:JNB74"/>
    <mergeCell ref="JHC74:JHE74"/>
    <mergeCell ref="JHT74:JHV74"/>
    <mergeCell ref="JIK74:JIM74"/>
    <mergeCell ref="JJB74:JJD74"/>
    <mergeCell ref="JJS74:JJU74"/>
    <mergeCell ref="JDV74:JDX74"/>
    <mergeCell ref="JEM74:JEO74"/>
    <mergeCell ref="JFD74:JFF74"/>
    <mergeCell ref="JFU74:JFW74"/>
    <mergeCell ref="JGL74:JGN74"/>
    <mergeCell ref="KAS74:KAU74"/>
    <mergeCell ref="KBJ74:KBL74"/>
    <mergeCell ref="KCA74:KCC74"/>
    <mergeCell ref="KCR74:KCT74"/>
    <mergeCell ref="KDI74:KDK74"/>
    <mergeCell ref="JXL74:JXN74"/>
    <mergeCell ref="JYC74:JYE74"/>
    <mergeCell ref="JYT74:JYV74"/>
    <mergeCell ref="JZK74:JZM74"/>
    <mergeCell ref="KAB74:KAD74"/>
    <mergeCell ref="JUE74:JUG74"/>
    <mergeCell ref="JUV74:JUX74"/>
    <mergeCell ref="JVM74:JVO74"/>
    <mergeCell ref="JWD74:JWF74"/>
    <mergeCell ref="JWU74:JWW74"/>
    <mergeCell ref="JQX74:JQZ74"/>
    <mergeCell ref="JRO74:JRQ74"/>
    <mergeCell ref="JSF74:JSH74"/>
    <mergeCell ref="JSW74:JSY74"/>
    <mergeCell ref="JTN74:JTP74"/>
    <mergeCell ref="KNU74:KNW74"/>
    <mergeCell ref="KOL74:KON74"/>
    <mergeCell ref="KPC74:KPE74"/>
    <mergeCell ref="KPT74:KPV74"/>
    <mergeCell ref="KQK74:KQM74"/>
    <mergeCell ref="KKN74:KKP74"/>
    <mergeCell ref="KLE74:KLG74"/>
    <mergeCell ref="KLV74:KLX74"/>
    <mergeCell ref="KMM74:KMO74"/>
    <mergeCell ref="KND74:KNF74"/>
    <mergeCell ref="KHG74:KHI74"/>
    <mergeCell ref="KHX74:KHZ74"/>
    <mergeCell ref="KIO74:KIQ74"/>
    <mergeCell ref="KJF74:KJH74"/>
    <mergeCell ref="KJW74:KJY74"/>
    <mergeCell ref="KDZ74:KEB74"/>
    <mergeCell ref="KEQ74:KES74"/>
    <mergeCell ref="KFH74:KFJ74"/>
    <mergeCell ref="KFY74:KGA74"/>
    <mergeCell ref="KGP74:KGR74"/>
    <mergeCell ref="LAW74:LAY74"/>
    <mergeCell ref="LBN74:LBP74"/>
    <mergeCell ref="LCE74:LCG74"/>
    <mergeCell ref="LCV74:LCX74"/>
    <mergeCell ref="LDM74:LDO74"/>
    <mergeCell ref="KXP74:KXR74"/>
    <mergeCell ref="KYG74:KYI74"/>
    <mergeCell ref="KYX74:KYZ74"/>
    <mergeCell ref="KZO74:KZQ74"/>
    <mergeCell ref="LAF74:LAH74"/>
    <mergeCell ref="KUI74:KUK74"/>
    <mergeCell ref="KUZ74:KVB74"/>
    <mergeCell ref="KVQ74:KVS74"/>
    <mergeCell ref="KWH74:KWJ74"/>
    <mergeCell ref="KWY74:KXA74"/>
    <mergeCell ref="KRB74:KRD74"/>
    <mergeCell ref="KRS74:KRU74"/>
    <mergeCell ref="KSJ74:KSL74"/>
    <mergeCell ref="KTA74:KTC74"/>
    <mergeCell ref="KTR74:KTT74"/>
    <mergeCell ref="LNY74:LOA74"/>
    <mergeCell ref="LOP74:LOR74"/>
    <mergeCell ref="LPG74:LPI74"/>
    <mergeCell ref="LPX74:LPZ74"/>
    <mergeCell ref="LQO74:LQQ74"/>
    <mergeCell ref="LKR74:LKT74"/>
    <mergeCell ref="LLI74:LLK74"/>
    <mergeCell ref="LLZ74:LMB74"/>
    <mergeCell ref="LMQ74:LMS74"/>
    <mergeCell ref="LNH74:LNJ74"/>
    <mergeCell ref="LHK74:LHM74"/>
    <mergeCell ref="LIB74:LID74"/>
    <mergeCell ref="LIS74:LIU74"/>
    <mergeCell ref="LJJ74:LJL74"/>
    <mergeCell ref="LKA74:LKC74"/>
    <mergeCell ref="LED74:LEF74"/>
    <mergeCell ref="LEU74:LEW74"/>
    <mergeCell ref="LFL74:LFN74"/>
    <mergeCell ref="LGC74:LGE74"/>
    <mergeCell ref="LGT74:LGV74"/>
    <mergeCell ref="MBA74:MBC74"/>
    <mergeCell ref="MBR74:MBT74"/>
    <mergeCell ref="MCI74:MCK74"/>
    <mergeCell ref="MCZ74:MDB74"/>
    <mergeCell ref="MDQ74:MDS74"/>
    <mergeCell ref="LXT74:LXV74"/>
    <mergeCell ref="LYK74:LYM74"/>
    <mergeCell ref="LZB74:LZD74"/>
    <mergeCell ref="LZS74:LZU74"/>
    <mergeCell ref="MAJ74:MAL74"/>
    <mergeCell ref="LUM74:LUO74"/>
    <mergeCell ref="LVD74:LVF74"/>
    <mergeCell ref="LVU74:LVW74"/>
    <mergeCell ref="LWL74:LWN74"/>
    <mergeCell ref="LXC74:LXE74"/>
    <mergeCell ref="LRF74:LRH74"/>
    <mergeCell ref="LRW74:LRY74"/>
    <mergeCell ref="LSN74:LSP74"/>
    <mergeCell ref="LTE74:LTG74"/>
    <mergeCell ref="LTV74:LTX74"/>
    <mergeCell ref="MOC74:MOE74"/>
    <mergeCell ref="MOT74:MOV74"/>
    <mergeCell ref="MPK74:MPM74"/>
    <mergeCell ref="MQB74:MQD74"/>
    <mergeCell ref="MQS74:MQU74"/>
    <mergeCell ref="MKV74:MKX74"/>
    <mergeCell ref="MLM74:MLO74"/>
    <mergeCell ref="MMD74:MMF74"/>
    <mergeCell ref="MMU74:MMW74"/>
    <mergeCell ref="MNL74:MNN74"/>
    <mergeCell ref="MHO74:MHQ74"/>
    <mergeCell ref="MIF74:MIH74"/>
    <mergeCell ref="MIW74:MIY74"/>
    <mergeCell ref="MJN74:MJP74"/>
    <mergeCell ref="MKE74:MKG74"/>
    <mergeCell ref="MEH74:MEJ74"/>
    <mergeCell ref="MEY74:MFA74"/>
    <mergeCell ref="MFP74:MFR74"/>
    <mergeCell ref="MGG74:MGI74"/>
    <mergeCell ref="MGX74:MGZ74"/>
    <mergeCell ref="NBE74:NBG74"/>
    <mergeCell ref="NBV74:NBX74"/>
    <mergeCell ref="NCM74:NCO74"/>
    <mergeCell ref="NDD74:NDF74"/>
    <mergeCell ref="NDU74:NDW74"/>
    <mergeCell ref="MXX74:MXZ74"/>
    <mergeCell ref="MYO74:MYQ74"/>
    <mergeCell ref="MZF74:MZH74"/>
    <mergeCell ref="MZW74:MZY74"/>
    <mergeCell ref="NAN74:NAP74"/>
    <mergeCell ref="MUQ74:MUS74"/>
    <mergeCell ref="MVH74:MVJ74"/>
    <mergeCell ref="MVY74:MWA74"/>
    <mergeCell ref="MWP74:MWR74"/>
    <mergeCell ref="MXG74:MXI74"/>
    <mergeCell ref="MRJ74:MRL74"/>
    <mergeCell ref="MSA74:MSC74"/>
    <mergeCell ref="MSR74:MST74"/>
    <mergeCell ref="MTI74:MTK74"/>
    <mergeCell ref="MTZ74:MUB74"/>
    <mergeCell ref="NOG74:NOI74"/>
    <mergeCell ref="NOX74:NOZ74"/>
    <mergeCell ref="NPO74:NPQ74"/>
    <mergeCell ref="NQF74:NQH74"/>
    <mergeCell ref="NQW74:NQY74"/>
    <mergeCell ref="NKZ74:NLB74"/>
    <mergeCell ref="NLQ74:NLS74"/>
    <mergeCell ref="NMH74:NMJ74"/>
    <mergeCell ref="NMY74:NNA74"/>
    <mergeCell ref="NNP74:NNR74"/>
    <mergeCell ref="NHS74:NHU74"/>
    <mergeCell ref="NIJ74:NIL74"/>
    <mergeCell ref="NJA74:NJC74"/>
    <mergeCell ref="NJR74:NJT74"/>
    <mergeCell ref="NKI74:NKK74"/>
    <mergeCell ref="NEL74:NEN74"/>
    <mergeCell ref="NFC74:NFE74"/>
    <mergeCell ref="NFT74:NFV74"/>
    <mergeCell ref="NGK74:NGM74"/>
    <mergeCell ref="NHB74:NHD74"/>
    <mergeCell ref="OBI74:OBK74"/>
    <mergeCell ref="OBZ74:OCB74"/>
    <mergeCell ref="OCQ74:OCS74"/>
    <mergeCell ref="ODH74:ODJ74"/>
    <mergeCell ref="ODY74:OEA74"/>
    <mergeCell ref="NYB74:NYD74"/>
    <mergeCell ref="NYS74:NYU74"/>
    <mergeCell ref="NZJ74:NZL74"/>
    <mergeCell ref="OAA74:OAC74"/>
    <mergeCell ref="OAR74:OAT74"/>
    <mergeCell ref="NUU74:NUW74"/>
    <mergeCell ref="NVL74:NVN74"/>
    <mergeCell ref="NWC74:NWE74"/>
    <mergeCell ref="NWT74:NWV74"/>
    <mergeCell ref="NXK74:NXM74"/>
    <mergeCell ref="NRN74:NRP74"/>
    <mergeCell ref="NSE74:NSG74"/>
    <mergeCell ref="NSV74:NSX74"/>
    <mergeCell ref="NTM74:NTO74"/>
    <mergeCell ref="NUD74:NUF74"/>
    <mergeCell ref="OOK74:OOM74"/>
    <mergeCell ref="OPB74:OPD74"/>
    <mergeCell ref="OPS74:OPU74"/>
    <mergeCell ref="OQJ74:OQL74"/>
    <mergeCell ref="ORA74:ORC74"/>
    <mergeCell ref="OLD74:OLF74"/>
    <mergeCell ref="OLU74:OLW74"/>
    <mergeCell ref="OML74:OMN74"/>
    <mergeCell ref="ONC74:ONE74"/>
    <mergeCell ref="ONT74:ONV74"/>
    <mergeCell ref="OHW74:OHY74"/>
    <mergeCell ref="OIN74:OIP74"/>
    <mergeCell ref="OJE74:OJG74"/>
    <mergeCell ref="OJV74:OJX74"/>
    <mergeCell ref="OKM74:OKO74"/>
    <mergeCell ref="OEP74:OER74"/>
    <mergeCell ref="OFG74:OFI74"/>
    <mergeCell ref="OFX74:OFZ74"/>
    <mergeCell ref="OGO74:OGQ74"/>
    <mergeCell ref="OHF74:OHH74"/>
    <mergeCell ref="PBM74:PBO74"/>
    <mergeCell ref="PCD74:PCF74"/>
    <mergeCell ref="PCU74:PCW74"/>
    <mergeCell ref="PDL74:PDN74"/>
    <mergeCell ref="PEC74:PEE74"/>
    <mergeCell ref="OYF74:OYH74"/>
    <mergeCell ref="OYW74:OYY74"/>
    <mergeCell ref="OZN74:OZP74"/>
    <mergeCell ref="PAE74:PAG74"/>
    <mergeCell ref="PAV74:PAX74"/>
    <mergeCell ref="OUY74:OVA74"/>
    <mergeCell ref="OVP74:OVR74"/>
    <mergeCell ref="OWG74:OWI74"/>
    <mergeCell ref="OWX74:OWZ74"/>
    <mergeCell ref="OXO74:OXQ74"/>
    <mergeCell ref="ORR74:ORT74"/>
    <mergeCell ref="OSI74:OSK74"/>
    <mergeCell ref="OSZ74:OTB74"/>
    <mergeCell ref="OTQ74:OTS74"/>
    <mergeCell ref="OUH74:OUJ74"/>
    <mergeCell ref="POO74:POQ74"/>
    <mergeCell ref="PPF74:PPH74"/>
    <mergeCell ref="PPW74:PPY74"/>
    <mergeCell ref="PQN74:PQP74"/>
    <mergeCell ref="PRE74:PRG74"/>
    <mergeCell ref="PLH74:PLJ74"/>
    <mergeCell ref="PLY74:PMA74"/>
    <mergeCell ref="PMP74:PMR74"/>
    <mergeCell ref="PNG74:PNI74"/>
    <mergeCell ref="PNX74:PNZ74"/>
    <mergeCell ref="PIA74:PIC74"/>
    <mergeCell ref="PIR74:PIT74"/>
    <mergeCell ref="PJI74:PJK74"/>
    <mergeCell ref="PJZ74:PKB74"/>
    <mergeCell ref="PKQ74:PKS74"/>
    <mergeCell ref="PET74:PEV74"/>
    <mergeCell ref="PFK74:PFM74"/>
    <mergeCell ref="PGB74:PGD74"/>
    <mergeCell ref="PGS74:PGU74"/>
    <mergeCell ref="PHJ74:PHL74"/>
    <mergeCell ref="QBQ74:QBS74"/>
    <mergeCell ref="QCH74:QCJ74"/>
    <mergeCell ref="QCY74:QDA74"/>
    <mergeCell ref="QDP74:QDR74"/>
    <mergeCell ref="QEG74:QEI74"/>
    <mergeCell ref="PYJ74:PYL74"/>
    <mergeCell ref="PZA74:PZC74"/>
    <mergeCell ref="PZR74:PZT74"/>
    <mergeCell ref="QAI74:QAK74"/>
    <mergeCell ref="QAZ74:QBB74"/>
    <mergeCell ref="PVC74:PVE74"/>
    <mergeCell ref="PVT74:PVV74"/>
    <mergeCell ref="PWK74:PWM74"/>
    <mergeCell ref="PXB74:PXD74"/>
    <mergeCell ref="PXS74:PXU74"/>
    <mergeCell ref="PRV74:PRX74"/>
    <mergeCell ref="PSM74:PSO74"/>
    <mergeCell ref="PTD74:PTF74"/>
    <mergeCell ref="PTU74:PTW74"/>
    <mergeCell ref="PUL74:PUN74"/>
    <mergeCell ref="QOS74:QOU74"/>
    <mergeCell ref="QPJ74:QPL74"/>
    <mergeCell ref="QQA74:QQC74"/>
    <mergeCell ref="QQR74:QQT74"/>
    <mergeCell ref="QRI74:QRK74"/>
    <mergeCell ref="QLL74:QLN74"/>
    <mergeCell ref="QMC74:QME74"/>
    <mergeCell ref="QMT74:QMV74"/>
    <mergeCell ref="QNK74:QNM74"/>
    <mergeCell ref="QOB74:QOD74"/>
    <mergeCell ref="QIE74:QIG74"/>
    <mergeCell ref="QIV74:QIX74"/>
    <mergeCell ref="QJM74:QJO74"/>
    <mergeCell ref="QKD74:QKF74"/>
    <mergeCell ref="QKU74:QKW74"/>
    <mergeCell ref="QEX74:QEZ74"/>
    <mergeCell ref="QFO74:QFQ74"/>
    <mergeCell ref="QGF74:QGH74"/>
    <mergeCell ref="QGW74:QGY74"/>
    <mergeCell ref="QHN74:QHP74"/>
    <mergeCell ref="RBU74:RBW74"/>
    <mergeCell ref="RCL74:RCN74"/>
    <mergeCell ref="RDC74:RDE74"/>
    <mergeCell ref="RDT74:RDV74"/>
    <mergeCell ref="REK74:REM74"/>
    <mergeCell ref="QYN74:QYP74"/>
    <mergeCell ref="QZE74:QZG74"/>
    <mergeCell ref="QZV74:QZX74"/>
    <mergeCell ref="RAM74:RAO74"/>
    <mergeCell ref="RBD74:RBF74"/>
    <mergeCell ref="QVG74:QVI74"/>
    <mergeCell ref="QVX74:QVZ74"/>
    <mergeCell ref="QWO74:QWQ74"/>
    <mergeCell ref="QXF74:QXH74"/>
    <mergeCell ref="QXW74:QXY74"/>
    <mergeCell ref="QRZ74:QSB74"/>
    <mergeCell ref="QSQ74:QSS74"/>
    <mergeCell ref="QTH74:QTJ74"/>
    <mergeCell ref="QTY74:QUA74"/>
    <mergeCell ref="QUP74:QUR74"/>
    <mergeCell ref="ROW74:ROY74"/>
    <mergeCell ref="RPN74:RPP74"/>
    <mergeCell ref="RQE74:RQG74"/>
    <mergeCell ref="RQV74:RQX74"/>
    <mergeCell ref="RRM74:RRO74"/>
    <mergeCell ref="RLP74:RLR74"/>
    <mergeCell ref="RMG74:RMI74"/>
    <mergeCell ref="RMX74:RMZ74"/>
    <mergeCell ref="RNO74:RNQ74"/>
    <mergeCell ref="ROF74:ROH74"/>
    <mergeCell ref="RII74:RIK74"/>
    <mergeCell ref="RIZ74:RJB74"/>
    <mergeCell ref="RJQ74:RJS74"/>
    <mergeCell ref="RKH74:RKJ74"/>
    <mergeCell ref="RKY74:RLA74"/>
    <mergeCell ref="RFB74:RFD74"/>
    <mergeCell ref="RFS74:RFU74"/>
    <mergeCell ref="RGJ74:RGL74"/>
    <mergeCell ref="RHA74:RHC74"/>
    <mergeCell ref="RHR74:RHT74"/>
    <mergeCell ref="SBY74:SCA74"/>
    <mergeCell ref="SCP74:SCR74"/>
    <mergeCell ref="SDG74:SDI74"/>
    <mergeCell ref="SDX74:SDZ74"/>
    <mergeCell ref="SEO74:SEQ74"/>
    <mergeCell ref="RYR74:RYT74"/>
    <mergeCell ref="RZI74:RZK74"/>
    <mergeCell ref="RZZ74:SAB74"/>
    <mergeCell ref="SAQ74:SAS74"/>
    <mergeCell ref="SBH74:SBJ74"/>
    <mergeCell ref="RVK74:RVM74"/>
    <mergeCell ref="RWB74:RWD74"/>
    <mergeCell ref="RWS74:RWU74"/>
    <mergeCell ref="RXJ74:RXL74"/>
    <mergeCell ref="RYA74:RYC74"/>
    <mergeCell ref="RSD74:RSF74"/>
    <mergeCell ref="RSU74:RSW74"/>
    <mergeCell ref="RTL74:RTN74"/>
    <mergeCell ref="RUC74:RUE74"/>
    <mergeCell ref="RUT74:RUV74"/>
    <mergeCell ref="SPA74:SPC74"/>
    <mergeCell ref="SPR74:SPT74"/>
    <mergeCell ref="SQI74:SQK74"/>
    <mergeCell ref="SQZ74:SRB74"/>
    <mergeCell ref="SRQ74:SRS74"/>
    <mergeCell ref="SLT74:SLV74"/>
    <mergeCell ref="SMK74:SMM74"/>
    <mergeCell ref="SNB74:SND74"/>
    <mergeCell ref="SNS74:SNU74"/>
    <mergeCell ref="SOJ74:SOL74"/>
    <mergeCell ref="SIM74:SIO74"/>
    <mergeCell ref="SJD74:SJF74"/>
    <mergeCell ref="SJU74:SJW74"/>
    <mergeCell ref="SKL74:SKN74"/>
    <mergeCell ref="SLC74:SLE74"/>
    <mergeCell ref="SFF74:SFH74"/>
    <mergeCell ref="SFW74:SFY74"/>
    <mergeCell ref="SGN74:SGP74"/>
    <mergeCell ref="SHE74:SHG74"/>
    <mergeCell ref="SHV74:SHX74"/>
    <mergeCell ref="TCC74:TCE74"/>
    <mergeCell ref="TCT74:TCV74"/>
    <mergeCell ref="TDK74:TDM74"/>
    <mergeCell ref="TEB74:TED74"/>
    <mergeCell ref="TES74:TEU74"/>
    <mergeCell ref="SYV74:SYX74"/>
    <mergeCell ref="SZM74:SZO74"/>
    <mergeCell ref="TAD74:TAF74"/>
    <mergeCell ref="TAU74:TAW74"/>
    <mergeCell ref="TBL74:TBN74"/>
    <mergeCell ref="SVO74:SVQ74"/>
    <mergeCell ref="SWF74:SWH74"/>
    <mergeCell ref="SWW74:SWY74"/>
    <mergeCell ref="SXN74:SXP74"/>
    <mergeCell ref="SYE74:SYG74"/>
    <mergeCell ref="SSH74:SSJ74"/>
    <mergeCell ref="SSY74:STA74"/>
    <mergeCell ref="STP74:STR74"/>
    <mergeCell ref="SUG74:SUI74"/>
    <mergeCell ref="SUX74:SUZ74"/>
    <mergeCell ref="TPE74:TPG74"/>
    <mergeCell ref="TPV74:TPX74"/>
    <mergeCell ref="TQM74:TQO74"/>
    <mergeCell ref="TRD74:TRF74"/>
    <mergeCell ref="TRU74:TRW74"/>
    <mergeCell ref="TLX74:TLZ74"/>
    <mergeCell ref="TMO74:TMQ74"/>
    <mergeCell ref="TNF74:TNH74"/>
    <mergeCell ref="TNW74:TNY74"/>
    <mergeCell ref="TON74:TOP74"/>
    <mergeCell ref="TIQ74:TIS74"/>
    <mergeCell ref="TJH74:TJJ74"/>
    <mergeCell ref="TJY74:TKA74"/>
    <mergeCell ref="TKP74:TKR74"/>
    <mergeCell ref="TLG74:TLI74"/>
    <mergeCell ref="TFJ74:TFL74"/>
    <mergeCell ref="TGA74:TGC74"/>
    <mergeCell ref="TGR74:TGT74"/>
    <mergeCell ref="THI74:THK74"/>
    <mergeCell ref="THZ74:TIB74"/>
    <mergeCell ref="UCG74:UCI74"/>
    <mergeCell ref="UCX74:UCZ74"/>
    <mergeCell ref="UDO74:UDQ74"/>
    <mergeCell ref="UEF74:UEH74"/>
    <mergeCell ref="UEW74:UEY74"/>
    <mergeCell ref="TYZ74:TZB74"/>
    <mergeCell ref="TZQ74:TZS74"/>
    <mergeCell ref="UAH74:UAJ74"/>
    <mergeCell ref="UAY74:UBA74"/>
    <mergeCell ref="UBP74:UBR74"/>
    <mergeCell ref="TVS74:TVU74"/>
    <mergeCell ref="TWJ74:TWL74"/>
    <mergeCell ref="TXA74:TXC74"/>
    <mergeCell ref="TXR74:TXT74"/>
    <mergeCell ref="TYI74:TYK74"/>
    <mergeCell ref="TSL74:TSN74"/>
    <mergeCell ref="TTC74:TTE74"/>
    <mergeCell ref="TTT74:TTV74"/>
    <mergeCell ref="TUK74:TUM74"/>
    <mergeCell ref="TVB74:TVD74"/>
    <mergeCell ref="UPI74:UPK74"/>
    <mergeCell ref="UPZ74:UQB74"/>
    <mergeCell ref="UQQ74:UQS74"/>
    <mergeCell ref="URH74:URJ74"/>
    <mergeCell ref="URY74:USA74"/>
    <mergeCell ref="UMB74:UMD74"/>
    <mergeCell ref="UMS74:UMU74"/>
    <mergeCell ref="UNJ74:UNL74"/>
    <mergeCell ref="UOA74:UOC74"/>
    <mergeCell ref="UOR74:UOT74"/>
    <mergeCell ref="UIU74:UIW74"/>
    <mergeCell ref="UJL74:UJN74"/>
    <mergeCell ref="UKC74:UKE74"/>
    <mergeCell ref="UKT74:UKV74"/>
    <mergeCell ref="ULK74:ULM74"/>
    <mergeCell ref="UFN74:UFP74"/>
    <mergeCell ref="UGE74:UGG74"/>
    <mergeCell ref="UGV74:UGX74"/>
    <mergeCell ref="UHM74:UHO74"/>
    <mergeCell ref="UID74:UIF74"/>
    <mergeCell ref="VCK74:VCM74"/>
    <mergeCell ref="VDB74:VDD74"/>
    <mergeCell ref="VDS74:VDU74"/>
    <mergeCell ref="VEJ74:VEL74"/>
    <mergeCell ref="VFA74:VFC74"/>
    <mergeCell ref="UZD74:UZF74"/>
    <mergeCell ref="UZU74:UZW74"/>
    <mergeCell ref="VAL74:VAN74"/>
    <mergeCell ref="VBC74:VBE74"/>
    <mergeCell ref="VBT74:VBV74"/>
    <mergeCell ref="UVW74:UVY74"/>
    <mergeCell ref="UWN74:UWP74"/>
    <mergeCell ref="UXE74:UXG74"/>
    <mergeCell ref="UXV74:UXX74"/>
    <mergeCell ref="UYM74:UYO74"/>
    <mergeCell ref="USP74:USR74"/>
    <mergeCell ref="UTG74:UTI74"/>
    <mergeCell ref="UTX74:UTZ74"/>
    <mergeCell ref="UUO74:UUQ74"/>
    <mergeCell ref="UVF74:UVH74"/>
    <mergeCell ref="VPM74:VPO74"/>
    <mergeCell ref="VQD74:VQF74"/>
    <mergeCell ref="VQU74:VQW74"/>
    <mergeCell ref="VRL74:VRN74"/>
    <mergeCell ref="VSC74:VSE74"/>
    <mergeCell ref="VMF74:VMH74"/>
    <mergeCell ref="VMW74:VMY74"/>
    <mergeCell ref="VNN74:VNP74"/>
    <mergeCell ref="VOE74:VOG74"/>
    <mergeCell ref="VOV74:VOX74"/>
    <mergeCell ref="VIY74:VJA74"/>
    <mergeCell ref="VJP74:VJR74"/>
    <mergeCell ref="VKG74:VKI74"/>
    <mergeCell ref="VKX74:VKZ74"/>
    <mergeCell ref="VLO74:VLQ74"/>
    <mergeCell ref="VFR74:VFT74"/>
    <mergeCell ref="VGI74:VGK74"/>
    <mergeCell ref="VGZ74:VHB74"/>
    <mergeCell ref="VHQ74:VHS74"/>
    <mergeCell ref="VIH74:VIJ74"/>
    <mergeCell ref="WCO74:WCQ74"/>
    <mergeCell ref="WDF74:WDH74"/>
    <mergeCell ref="WDW74:WDY74"/>
    <mergeCell ref="WEN74:WEP74"/>
    <mergeCell ref="WFE74:WFG74"/>
    <mergeCell ref="VZH74:VZJ74"/>
    <mergeCell ref="VZY74:WAA74"/>
    <mergeCell ref="WAP74:WAR74"/>
    <mergeCell ref="WBG74:WBI74"/>
    <mergeCell ref="WBX74:WBZ74"/>
    <mergeCell ref="VWA74:VWC74"/>
    <mergeCell ref="VWR74:VWT74"/>
    <mergeCell ref="VXI74:VXK74"/>
    <mergeCell ref="VXZ74:VYB74"/>
    <mergeCell ref="VYQ74:VYS74"/>
    <mergeCell ref="VST74:VSV74"/>
    <mergeCell ref="VTK74:VTM74"/>
    <mergeCell ref="VUB74:VUD74"/>
    <mergeCell ref="VUS74:VUU74"/>
    <mergeCell ref="VVJ74:VVL74"/>
    <mergeCell ref="WQH74:WQJ74"/>
    <mergeCell ref="WQY74:WRA74"/>
    <mergeCell ref="WRP74:WRR74"/>
    <mergeCell ref="WSG74:WSI74"/>
    <mergeCell ref="WMJ74:WML74"/>
    <mergeCell ref="WNA74:WNC74"/>
    <mergeCell ref="WNR74:WNT74"/>
    <mergeCell ref="WOI74:WOK74"/>
    <mergeCell ref="WOZ74:WPB74"/>
    <mergeCell ref="WJC74:WJE74"/>
    <mergeCell ref="WJT74:WJV74"/>
    <mergeCell ref="WKK74:WKM74"/>
    <mergeCell ref="WLB74:WLD74"/>
    <mergeCell ref="WLS74:WLU74"/>
    <mergeCell ref="WFV74:WFX74"/>
    <mergeCell ref="WGM74:WGO74"/>
    <mergeCell ref="WHD74:WHF74"/>
    <mergeCell ref="WHU74:WHW74"/>
    <mergeCell ref="WIL74:WIN74"/>
    <mergeCell ref="XCS74:XCU74"/>
    <mergeCell ref="XDJ74:XDL74"/>
    <mergeCell ref="XEA74:XEC74"/>
    <mergeCell ref="XER74:XET74"/>
    <mergeCell ref="A76:C76"/>
    <mergeCell ref="R76:T76"/>
    <mergeCell ref="AI76:AK76"/>
    <mergeCell ref="AZ76:BB76"/>
    <mergeCell ref="BQ76:BS76"/>
    <mergeCell ref="CH76:CJ76"/>
    <mergeCell ref="CY76:DA76"/>
    <mergeCell ref="DP76:DR76"/>
    <mergeCell ref="EG76:EI76"/>
    <mergeCell ref="EX76:EZ76"/>
    <mergeCell ref="FO76:FQ76"/>
    <mergeCell ref="GF76:GH76"/>
    <mergeCell ref="WZL74:WZN74"/>
    <mergeCell ref="XAC74:XAE74"/>
    <mergeCell ref="XAT74:XAV74"/>
    <mergeCell ref="XBK74:XBM74"/>
    <mergeCell ref="XCB74:XCD74"/>
    <mergeCell ref="WWE74:WWG74"/>
    <mergeCell ref="WWV74:WWX74"/>
    <mergeCell ref="WXM74:WXO74"/>
    <mergeCell ref="WYD74:WYF74"/>
    <mergeCell ref="WYU74:WYW74"/>
    <mergeCell ref="WSX74:WSZ74"/>
    <mergeCell ref="WTO74:WTQ74"/>
    <mergeCell ref="WUF74:WUH74"/>
    <mergeCell ref="WUW74:WUY74"/>
    <mergeCell ref="WVN74:WVP74"/>
    <mergeCell ref="WPQ74:WPS74"/>
    <mergeCell ref="QR76:QT76"/>
    <mergeCell ref="RI76:RK76"/>
    <mergeCell ref="RZ76:SB76"/>
    <mergeCell ref="SQ76:SS76"/>
    <mergeCell ref="TH76:TJ76"/>
    <mergeCell ref="NK76:NM76"/>
    <mergeCell ref="OB76:OD76"/>
    <mergeCell ref="OS76:OU76"/>
    <mergeCell ref="PJ76:PL76"/>
    <mergeCell ref="QA76:QC76"/>
    <mergeCell ref="KD76:KF76"/>
    <mergeCell ref="KU76:KW76"/>
    <mergeCell ref="LL76:LN76"/>
    <mergeCell ref="MC76:ME76"/>
    <mergeCell ref="MT76:MV76"/>
    <mergeCell ref="GW76:GY76"/>
    <mergeCell ref="HN76:HP76"/>
    <mergeCell ref="IE76:IG76"/>
    <mergeCell ref="IV76:IX76"/>
    <mergeCell ref="JM76:JO76"/>
    <mergeCell ref="ADT76:ADV76"/>
    <mergeCell ref="AEK76:AEM76"/>
    <mergeCell ref="AFB76:AFD76"/>
    <mergeCell ref="AFS76:AFU76"/>
    <mergeCell ref="AGJ76:AGL76"/>
    <mergeCell ref="AAM76:AAO76"/>
    <mergeCell ref="ABD76:ABF76"/>
    <mergeCell ref="ABU76:ABW76"/>
    <mergeCell ref="ACL76:ACN76"/>
    <mergeCell ref="ADC76:ADE76"/>
    <mergeCell ref="XF76:XH76"/>
    <mergeCell ref="XW76:XY76"/>
    <mergeCell ref="YN76:YP76"/>
    <mergeCell ref="ZE76:ZG76"/>
    <mergeCell ref="ZV76:ZX76"/>
    <mergeCell ref="TY76:UA76"/>
    <mergeCell ref="UP76:UR76"/>
    <mergeCell ref="VG76:VI76"/>
    <mergeCell ref="VX76:VZ76"/>
    <mergeCell ref="WO76:WQ76"/>
    <mergeCell ref="AQV76:AQX76"/>
    <mergeCell ref="ARM76:ARO76"/>
    <mergeCell ref="ASD76:ASF76"/>
    <mergeCell ref="ASU76:ASW76"/>
    <mergeCell ref="ATL76:ATN76"/>
    <mergeCell ref="ANO76:ANQ76"/>
    <mergeCell ref="AOF76:AOH76"/>
    <mergeCell ref="AOW76:AOY76"/>
    <mergeCell ref="APN76:APP76"/>
    <mergeCell ref="AQE76:AQG76"/>
    <mergeCell ref="AKH76:AKJ76"/>
    <mergeCell ref="AKY76:ALA76"/>
    <mergeCell ref="ALP76:ALR76"/>
    <mergeCell ref="AMG76:AMI76"/>
    <mergeCell ref="AMX76:AMZ76"/>
    <mergeCell ref="AHA76:AHC76"/>
    <mergeCell ref="AHR76:AHT76"/>
    <mergeCell ref="AII76:AIK76"/>
    <mergeCell ref="AIZ76:AJB76"/>
    <mergeCell ref="AJQ76:AJS76"/>
    <mergeCell ref="BDX76:BDZ76"/>
    <mergeCell ref="BEO76:BEQ76"/>
    <mergeCell ref="BFF76:BFH76"/>
    <mergeCell ref="BFW76:BFY76"/>
    <mergeCell ref="BGN76:BGP76"/>
    <mergeCell ref="BAQ76:BAS76"/>
    <mergeCell ref="BBH76:BBJ76"/>
    <mergeCell ref="BBY76:BCA76"/>
    <mergeCell ref="BCP76:BCR76"/>
    <mergeCell ref="BDG76:BDI76"/>
    <mergeCell ref="AXJ76:AXL76"/>
    <mergeCell ref="AYA76:AYC76"/>
    <mergeCell ref="AYR76:AYT76"/>
    <mergeCell ref="AZI76:AZK76"/>
    <mergeCell ref="AZZ76:BAB76"/>
    <mergeCell ref="AUC76:AUE76"/>
    <mergeCell ref="AUT76:AUV76"/>
    <mergeCell ref="AVK76:AVM76"/>
    <mergeCell ref="AWB76:AWD76"/>
    <mergeCell ref="AWS76:AWU76"/>
    <mergeCell ref="BQZ76:BRB76"/>
    <mergeCell ref="BRQ76:BRS76"/>
    <mergeCell ref="BSH76:BSJ76"/>
    <mergeCell ref="BSY76:BTA76"/>
    <mergeCell ref="BTP76:BTR76"/>
    <mergeCell ref="BNS76:BNU76"/>
    <mergeCell ref="BOJ76:BOL76"/>
    <mergeCell ref="BPA76:BPC76"/>
    <mergeCell ref="BPR76:BPT76"/>
    <mergeCell ref="BQI76:BQK76"/>
    <mergeCell ref="BKL76:BKN76"/>
    <mergeCell ref="BLC76:BLE76"/>
    <mergeCell ref="BLT76:BLV76"/>
    <mergeCell ref="BMK76:BMM76"/>
    <mergeCell ref="BNB76:BND76"/>
    <mergeCell ref="BHE76:BHG76"/>
    <mergeCell ref="BHV76:BHX76"/>
    <mergeCell ref="BIM76:BIO76"/>
    <mergeCell ref="BJD76:BJF76"/>
    <mergeCell ref="BJU76:BJW76"/>
    <mergeCell ref="CEB76:CED76"/>
    <mergeCell ref="CES76:CEU76"/>
    <mergeCell ref="CFJ76:CFL76"/>
    <mergeCell ref="CGA76:CGC76"/>
    <mergeCell ref="CGR76:CGT76"/>
    <mergeCell ref="CAU76:CAW76"/>
    <mergeCell ref="CBL76:CBN76"/>
    <mergeCell ref="CCC76:CCE76"/>
    <mergeCell ref="CCT76:CCV76"/>
    <mergeCell ref="CDK76:CDM76"/>
    <mergeCell ref="BXN76:BXP76"/>
    <mergeCell ref="BYE76:BYG76"/>
    <mergeCell ref="BYV76:BYX76"/>
    <mergeCell ref="BZM76:BZO76"/>
    <mergeCell ref="CAD76:CAF76"/>
    <mergeCell ref="BUG76:BUI76"/>
    <mergeCell ref="BUX76:BUZ76"/>
    <mergeCell ref="BVO76:BVQ76"/>
    <mergeCell ref="BWF76:BWH76"/>
    <mergeCell ref="BWW76:BWY76"/>
    <mergeCell ref="CRD76:CRF76"/>
    <mergeCell ref="CRU76:CRW76"/>
    <mergeCell ref="CSL76:CSN76"/>
    <mergeCell ref="CTC76:CTE76"/>
    <mergeCell ref="CTT76:CTV76"/>
    <mergeCell ref="CNW76:CNY76"/>
    <mergeCell ref="CON76:COP76"/>
    <mergeCell ref="CPE76:CPG76"/>
    <mergeCell ref="CPV76:CPX76"/>
    <mergeCell ref="CQM76:CQO76"/>
    <mergeCell ref="CKP76:CKR76"/>
    <mergeCell ref="CLG76:CLI76"/>
    <mergeCell ref="CLX76:CLZ76"/>
    <mergeCell ref="CMO76:CMQ76"/>
    <mergeCell ref="CNF76:CNH76"/>
    <mergeCell ref="CHI76:CHK76"/>
    <mergeCell ref="CHZ76:CIB76"/>
    <mergeCell ref="CIQ76:CIS76"/>
    <mergeCell ref="CJH76:CJJ76"/>
    <mergeCell ref="CJY76:CKA76"/>
    <mergeCell ref="DEF76:DEH76"/>
    <mergeCell ref="DEW76:DEY76"/>
    <mergeCell ref="DFN76:DFP76"/>
    <mergeCell ref="DGE76:DGG76"/>
    <mergeCell ref="DGV76:DGX76"/>
    <mergeCell ref="DAY76:DBA76"/>
    <mergeCell ref="DBP76:DBR76"/>
    <mergeCell ref="DCG76:DCI76"/>
    <mergeCell ref="DCX76:DCZ76"/>
    <mergeCell ref="DDO76:DDQ76"/>
    <mergeCell ref="CXR76:CXT76"/>
    <mergeCell ref="CYI76:CYK76"/>
    <mergeCell ref="CYZ76:CZB76"/>
    <mergeCell ref="CZQ76:CZS76"/>
    <mergeCell ref="DAH76:DAJ76"/>
    <mergeCell ref="CUK76:CUM76"/>
    <mergeCell ref="CVB76:CVD76"/>
    <mergeCell ref="CVS76:CVU76"/>
    <mergeCell ref="CWJ76:CWL76"/>
    <mergeCell ref="CXA76:CXC76"/>
    <mergeCell ref="DRH76:DRJ76"/>
    <mergeCell ref="DRY76:DSA76"/>
    <mergeCell ref="DSP76:DSR76"/>
    <mergeCell ref="DTG76:DTI76"/>
    <mergeCell ref="DTX76:DTZ76"/>
    <mergeCell ref="DOA76:DOC76"/>
    <mergeCell ref="DOR76:DOT76"/>
    <mergeCell ref="DPI76:DPK76"/>
    <mergeCell ref="DPZ76:DQB76"/>
    <mergeCell ref="DQQ76:DQS76"/>
    <mergeCell ref="DKT76:DKV76"/>
    <mergeCell ref="DLK76:DLM76"/>
    <mergeCell ref="DMB76:DMD76"/>
    <mergeCell ref="DMS76:DMU76"/>
    <mergeCell ref="DNJ76:DNL76"/>
    <mergeCell ref="DHM76:DHO76"/>
    <mergeCell ref="DID76:DIF76"/>
    <mergeCell ref="DIU76:DIW76"/>
    <mergeCell ref="DJL76:DJN76"/>
    <mergeCell ref="DKC76:DKE76"/>
    <mergeCell ref="EEJ76:EEL76"/>
    <mergeCell ref="EFA76:EFC76"/>
    <mergeCell ref="EFR76:EFT76"/>
    <mergeCell ref="EGI76:EGK76"/>
    <mergeCell ref="EGZ76:EHB76"/>
    <mergeCell ref="EBC76:EBE76"/>
    <mergeCell ref="EBT76:EBV76"/>
    <mergeCell ref="ECK76:ECM76"/>
    <mergeCell ref="EDB76:EDD76"/>
    <mergeCell ref="EDS76:EDU76"/>
    <mergeCell ref="DXV76:DXX76"/>
    <mergeCell ref="DYM76:DYO76"/>
    <mergeCell ref="DZD76:DZF76"/>
    <mergeCell ref="DZU76:DZW76"/>
    <mergeCell ref="EAL76:EAN76"/>
    <mergeCell ref="DUO76:DUQ76"/>
    <mergeCell ref="DVF76:DVH76"/>
    <mergeCell ref="DVW76:DVY76"/>
    <mergeCell ref="DWN76:DWP76"/>
    <mergeCell ref="DXE76:DXG76"/>
    <mergeCell ref="ERL76:ERN76"/>
    <mergeCell ref="ESC76:ESE76"/>
    <mergeCell ref="EST76:ESV76"/>
    <mergeCell ref="ETK76:ETM76"/>
    <mergeCell ref="EUB76:EUD76"/>
    <mergeCell ref="EOE76:EOG76"/>
    <mergeCell ref="EOV76:EOX76"/>
    <mergeCell ref="EPM76:EPO76"/>
    <mergeCell ref="EQD76:EQF76"/>
    <mergeCell ref="EQU76:EQW76"/>
    <mergeCell ref="EKX76:EKZ76"/>
    <mergeCell ref="ELO76:ELQ76"/>
    <mergeCell ref="EMF76:EMH76"/>
    <mergeCell ref="EMW76:EMY76"/>
    <mergeCell ref="ENN76:ENP76"/>
    <mergeCell ref="EHQ76:EHS76"/>
    <mergeCell ref="EIH76:EIJ76"/>
    <mergeCell ref="EIY76:EJA76"/>
    <mergeCell ref="EJP76:EJR76"/>
    <mergeCell ref="EKG76:EKI76"/>
    <mergeCell ref="FEN76:FEP76"/>
    <mergeCell ref="FFE76:FFG76"/>
    <mergeCell ref="FFV76:FFX76"/>
    <mergeCell ref="FGM76:FGO76"/>
    <mergeCell ref="FHD76:FHF76"/>
    <mergeCell ref="FBG76:FBI76"/>
    <mergeCell ref="FBX76:FBZ76"/>
    <mergeCell ref="FCO76:FCQ76"/>
    <mergeCell ref="FDF76:FDH76"/>
    <mergeCell ref="FDW76:FDY76"/>
    <mergeCell ref="EXZ76:EYB76"/>
    <mergeCell ref="EYQ76:EYS76"/>
    <mergeCell ref="EZH76:EZJ76"/>
    <mergeCell ref="EZY76:FAA76"/>
    <mergeCell ref="FAP76:FAR76"/>
    <mergeCell ref="EUS76:EUU76"/>
    <mergeCell ref="EVJ76:EVL76"/>
    <mergeCell ref="EWA76:EWC76"/>
    <mergeCell ref="EWR76:EWT76"/>
    <mergeCell ref="EXI76:EXK76"/>
    <mergeCell ref="FRP76:FRR76"/>
    <mergeCell ref="FSG76:FSI76"/>
    <mergeCell ref="FSX76:FSZ76"/>
    <mergeCell ref="FTO76:FTQ76"/>
    <mergeCell ref="FUF76:FUH76"/>
    <mergeCell ref="FOI76:FOK76"/>
    <mergeCell ref="FOZ76:FPB76"/>
    <mergeCell ref="FPQ76:FPS76"/>
    <mergeCell ref="FQH76:FQJ76"/>
    <mergeCell ref="FQY76:FRA76"/>
    <mergeCell ref="FLB76:FLD76"/>
    <mergeCell ref="FLS76:FLU76"/>
    <mergeCell ref="FMJ76:FML76"/>
    <mergeCell ref="FNA76:FNC76"/>
    <mergeCell ref="FNR76:FNT76"/>
    <mergeCell ref="FHU76:FHW76"/>
    <mergeCell ref="FIL76:FIN76"/>
    <mergeCell ref="FJC76:FJE76"/>
    <mergeCell ref="FJT76:FJV76"/>
    <mergeCell ref="FKK76:FKM76"/>
    <mergeCell ref="GER76:GET76"/>
    <mergeCell ref="GFI76:GFK76"/>
    <mergeCell ref="GFZ76:GGB76"/>
    <mergeCell ref="GGQ76:GGS76"/>
    <mergeCell ref="GHH76:GHJ76"/>
    <mergeCell ref="GBK76:GBM76"/>
    <mergeCell ref="GCB76:GCD76"/>
    <mergeCell ref="GCS76:GCU76"/>
    <mergeCell ref="GDJ76:GDL76"/>
    <mergeCell ref="GEA76:GEC76"/>
    <mergeCell ref="FYD76:FYF76"/>
    <mergeCell ref="FYU76:FYW76"/>
    <mergeCell ref="FZL76:FZN76"/>
    <mergeCell ref="GAC76:GAE76"/>
    <mergeCell ref="GAT76:GAV76"/>
    <mergeCell ref="FUW76:FUY76"/>
    <mergeCell ref="FVN76:FVP76"/>
    <mergeCell ref="FWE76:FWG76"/>
    <mergeCell ref="FWV76:FWX76"/>
    <mergeCell ref="FXM76:FXO76"/>
    <mergeCell ref="GRT76:GRV76"/>
    <mergeCell ref="GSK76:GSM76"/>
    <mergeCell ref="GTB76:GTD76"/>
    <mergeCell ref="GTS76:GTU76"/>
    <mergeCell ref="GUJ76:GUL76"/>
    <mergeCell ref="GOM76:GOO76"/>
    <mergeCell ref="GPD76:GPF76"/>
    <mergeCell ref="GPU76:GPW76"/>
    <mergeCell ref="GQL76:GQN76"/>
    <mergeCell ref="GRC76:GRE76"/>
    <mergeCell ref="GLF76:GLH76"/>
    <mergeCell ref="GLW76:GLY76"/>
    <mergeCell ref="GMN76:GMP76"/>
    <mergeCell ref="GNE76:GNG76"/>
    <mergeCell ref="GNV76:GNX76"/>
    <mergeCell ref="GHY76:GIA76"/>
    <mergeCell ref="GIP76:GIR76"/>
    <mergeCell ref="GJG76:GJI76"/>
    <mergeCell ref="GJX76:GJZ76"/>
    <mergeCell ref="GKO76:GKQ76"/>
    <mergeCell ref="HEV76:HEX76"/>
    <mergeCell ref="HFM76:HFO76"/>
    <mergeCell ref="HGD76:HGF76"/>
    <mergeCell ref="HGU76:HGW76"/>
    <mergeCell ref="HHL76:HHN76"/>
    <mergeCell ref="HBO76:HBQ76"/>
    <mergeCell ref="HCF76:HCH76"/>
    <mergeCell ref="HCW76:HCY76"/>
    <mergeCell ref="HDN76:HDP76"/>
    <mergeCell ref="HEE76:HEG76"/>
    <mergeCell ref="GYH76:GYJ76"/>
    <mergeCell ref="GYY76:GZA76"/>
    <mergeCell ref="GZP76:GZR76"/>
    <mergeCell ref="HAG76:HAI76"/>
    <mergeCell ref="HAX76:HAZ76"/>
    <mergeCell ref="GVA76:GVC76"/>
    <mergeCell ref="GVR76:GVT76"/>
    <mergeCell ref="GWI76:GWK76"/>
    <mergeCell ref="GWZ76:GXB76"/>
    <mergeCell ref="GXQ76:GXS76"/>
    <mergeCell ref="HRX76:HRZ76"/>
    <mergeCell ref="HSO76:HSQ76"/>
    <mergeCell ref="HTF76:HTH76"/>
    <mergeCell ref="HTW76:HTY76"/>
    <mergeCell ref="HUN76:HUP76"/>
    <mergeCell ref="HOQ76:HOS76"/>
    <mergeCell ref="HPH76:HPJ76"/>
    <mergeCell ref="HPY76:HQA76"/>
    <mergeCell ref="HQP76:HQR76"/>
    <mergeCell ref="HRG76:HRI76"/>
    <mergeCell ref="HLJ76:HLL76"/>
    <mergeCell ref="HMA76:HMC76"/>
    <mergeCell ref="HMR76:HMT76"/>
    <mergeCell ref="HNI76:HNK76"/>
    <mergeCell ref="HNZ76:HOB76"/>
    <mergeCell ref="HIC76:HIE76"/>
    <mergeCell ref="HIT76:HIV76"/>
    <mergeCell ref="HJK76:HJM76"/>
    <mergeCell ref="HKB76:HKD76"/>
    <mergeCell ref="HKS76:HKU76"/>
    <mergeCell ref="IEZ76:IFB76"/>
    <mergeCell ref="IFQ76:IFS76"/>
    <mergeCell ref="IGH76:IGJ76"/>
    <mergeCell ref="IGY76:IHA76"/>
    <mergeCell ref="IHP76:IHR76"/>
    <mergeCell ref="IBS76:IBU76"/>
    <mergeCell ref="ICJ76:ICL76"/>
    <mergeCell ref="IDA76:IDC76"/>
    <mergeCell ref="IDR76:IDT76"/>
    <mergeCell ref="IEI76:IEK76"/>
    <mergeCell ref="HYL76:HYN76"/>
    <mergeCell ref="HZC76:HZE76"/>
    <mergeCell ref="HZT76:HZV76"/>
    <mergeCell ref="IAK76:IAM76"/>
    <mergeCell ref="IBB76:IBD76"/>
    <mergeCell ref="HVE76:HVG76"/>
    <mergeCell ref="HVV76:HVX76"/>
    <mergeCell ref="HWM76:HWO76"/>
    <mergeCell ref="HXD76:HXF76"/>
    <mergeCell ref="HXU76:HXW76"/>
    <mergeCell ref="ISB76:ISD76"/>
    <mergeCell ref="ISS76:ISU76"/>
    <mergeCell ref="ITJ76:ITL76"/>
    <mergeCell ref="IUA76:IUC76"/>
    <mergeCell ref="IUR76:IUT76"/>
    <mergeCell ref="IOU76:IOW76"/>
    <mergeCell ref="IPL76:IPN76"/>
    <mergeCell ref="IQC76:IQE76"/>
    <mergeCell ref="IQT76:IQV76"/>
    <mergeCell ref="IRK76:IRM76"/>
    <mergeCell ref="ILN76:ILP76"/>
    <mergeCell ref="IME76:IMG76"/>
    <mergeCell ref="IMV76:IMX76"/>
    <mergeCell ref="INM76:INO76"/>
    <mergeCell ref="IOD76:IOF76"/>
    <mergeCell ref="IIG76:III76"/>
    <mergeCell ref="IIX76:IIZ76"/>
    <mergeCell ref="IJO76:IJQ76"/>
    <mergeCell ref="IKF76:IKH76"/>
    <mergeCell ref="IKW76:IKY76"/>
    <mergeCell ref="JFD76:JFF76"/>
    <mergeCell ref="JFU76:JFW76"/>
    <mergeCell ref="JGL76:JGN76"/>
    <mergeCell ref="JHC76:JHE76"/>
    <mergeCell ref="JHT76:JHV76"/>
    <mergeCell ref="JBW76:JBY76"/>
    <mergeCell ref="JCN76:JCP76"/>
    <mergeCell ref="JDE76:JDG76"/>
    <mergeCell ref="JDV76:JDX76"/>
    <mergeCell ref="JEM76:JEO76"/>
    <mergeCell ref="IYP76:IYR76"/>
    <mergeCell ref="IZG76:IZI76"/>
    <mergeCell ref="IZX76:IZZ76"/>
    <mergeCell ref="JAO76:JAQ76"/>
    <mergeCell ref="JBF76:JBH76"/>
    <mergeCell ref="IVI76:IVK76"/>
    <mergeCell ref="IVZ76:IWB76"/>
    <mergeCell ref="IWQ76:IWS76"/>
    <mergeCell ref="IXH76:IXJ76"/>
    <mergeCell ref="IXY76:IYA76"/>
    <mergeCell ref="JSF76:JSH76"/>
    <mergeCell ref="JSW76:JSY76"/>
    <mergeCell ref="JTN76:JTP76"/>
    <mergeCell ref="JUE76:JUG76"/>
    <mergeCell ref="JUV76:JUX76"/>
    <mergeCell ref="JOY76:JPA76"/>
    <mergeCell ref="JPP76:JPR76"/>
    <mergeCell ref="JQG76:JQI76"/>
    <mergeCell ref="JQX76:JQZ76"/>
    <mergeCell ref="JRO76:JRQ76"/>
    <mergeCell ref="JLR76:JLT76"/>
    <mergeCell ref="JMI76:JMK76"/>
    <mergeCell ref="JMZ76:JNB76"/>
    <mergeCell ref="JNQ76:JNS76"/>
    <mergeCell ref="JOH76:JOJ76"/>
    <mergeCell ref="JIK76:JIM76"/>
    <mergeCell ref="JJB76:JJD76"/>
    <mergeCell ref="JJS76:JJU76"/>
    <mergeCell ref="JKJ76:JKL76"/>
    <mergeCell ref="JLA76:JLC76"/>
    <mergeCell ref="KFH76:KFJ76"/>
    <mergeCell ref="KFY76:KGA76"/>
    <mergeCell ref="KGP76:KGR76"/>
    <mergeCell ref="KHG76:KHI76"/>
    <mergeCell ref="KHX76:KHZ76"/>
    <mergeCell ref="KCA76:KCC76"/>
    <mergeCell ref="KCR76:KCT76"/>
    <mergeCell ref="KDI76:KDK76"/>
    <mergeCell ref="KDZ76:KEB76"/>
    <mergeCell ref="KEQ76:KES76"/>
    <mergeCell ref="JYT76:JYV76"/>
    <mergeCell ref="JZK76:JZM76"/>
    <mergeCell ref="KAB76:KAD76"/>
    <mergeCell ref="KAS76:KAU76"/>
    <mergeCell ref="KBJ76:KBL76"/>
    <mergeCell ref="JVM76:JVO76"/>
    <mergeCell ref="JWD76:JWF76"/>
    <mergeCell ref="JWU76:JWW76"/>
    <mergeCell ref="JXL76:JXN76"/>
    <mergeCell ref="JYC76:JYE76"/>
    <mergeCell ref="KSJ76:KSL76"/>
    <mergeCell ref="KTA76:KTC76"/>
    <mergeCell ref="KTR76:KTT76"/>
    <mergeCell ref="KUI76:KUK76"/>
    <mergeCell ref="KUZ76:KVB76"/>
    <mergeCell ref="KPC76:KPE76"/>
    <mergeCell ref="KPT76:KPV76"/>
    <mergeCell ref="KQK76:KQM76"/>
    <mergeCell ref="KRB76:KRD76"/>
    <mergeCell ref="KRS76:KRU76"/>
    <mergeCell ref="KLV76:KLX76"/>
    <mergeCell ref="KMM76:KMO76"/>
    <mergeCell ref="KND76:KNF76"/>
    <mergeCell ref="KNU76:KNW76"/>
    <mergeCell ref="KOL76:KON76"/>
    <mergeCell ref="KIO76:KIQ76"/>
    <mergeCell ref="KJF76:KJH76"/>
    <mergeCell ref="KJW76:KJY76"/>
    <mergeCell ref="KKN76:KKP76"/>
    <mergeCell ref="KLE76:KLG76"/>
    <mergeCell ref="LFL76:LFN76"/>
    <mergeCell ref="LGC76:LGE76"/>
    <mergeCell ref="LGT76:LGV76"/>
    <mergeCell ref="LHK76:LHM76"/>
    <mergeCell ref="LIB76:LID76"/>
    <mergeCell ref="LCE76:LCG76"/>
    <mergeCell ref="LCV76:LCX76"/>
    <mergeCell ref="LDM76:LDO76"/>
    <mergeCell ref="LED76:LEF76"/>
    <mergeCell ref="LEU76:LEW76"/>
    <mergeCell ref="KYX76:KYZ76"/>
    <mergeCell ref="KZO76:KZQ76"/>
    <mergeCell ref="LAF76:LAH76"/>
    <mergeCell ref="LAW76:LAY76"/>
    <mergeCell ref="LBN76:LBP76"/>
    <mergeCell ref="KVQ76:KVS76"/>
    <mergeCell ref="KWH76:KWJ76"/>
    <mergeCell ref="KWY76:KXA76"/>
    <mergeCell ref="KXP76:KXR76"/>
    <mergeCell ref="KYG76:KYI76"/>
    <mergeCell ref="LSN76:LSP76"/>
    <mergeCell ref="LTE76:LTG76"/>
    <mergeCell ref="LTV76:LTX76"/>
    <mergeCell ref="LUM76:LUO76"/>
    <mergeCell ref="LVD76:LVF76"/>
    <mergeCell ref="LPG76:LPI76"/>
    <mergeCell ref="LPX76:LPZ76"/>
    <mergeCell ref="LQO76:LQQ76"/>
    <mergeCell ref="LRF76:LRH76"/>
    <mergeCell ref="LRW76:LRY76"/>
    <mergeCell ref="LLZ76:LMB76"/>
    <mergeCell ref="LMQ76:LMS76"/>
    <mergeCell ref="LNH76:LNJ76"/>
    <mergeCell ref="LNY76:LOA76"/>
    <mergeCell ref="LOP76:LOR76"/>
    <mergeCell ref="LIS76:LIU76"/>
    <mergeCell ref="LJJ76:LJL76"/>
    <mergeCell ref="LKA76:LKC76"/>
    <mergeCell ref="LKR76:LKT76"/>
    <mergeCell ref="LLI76:LLK76"/>
    <mergeCell ref="MFP76:MFR76"/>
    <mergeCell ref="MGG76:MGI76"/>
    <mergeCell ref="MGX76:MGZ76"/>
    <mergeCell ref="MHO76:MHQ76"/>
    <mergeCell ref="MIF76:MIH76"/>
    <mergeCell ref="MCI76:MCK76"/>
    <mergeCell ref="MCZ76:MDB76"/>
    <mergeCell ref="MDQ76:MDS76"/>
    <mergeCell ref="MEH76:MEJ76"/>
    <mergeCell ref="MEY76:MFA76"/>
    <mergeCell ref="LZB76:LZD76"/>
    <mergeCell ref="LZS76:LZU76"/>
    <mergeCell ref="MAJ76:MAL76"/>
    <mergeCell ref="MBA76:MBC76"/>
    <mergeCell ref="MBR76:MBT76"/>
    <mergeCell ref="LVU76:LVW76"/>
    <mergeCell ref="LWL76:LWN76"/>
    <mergeCell ref="LXC76:LXE76"/>
    <mergeCell ref="LXT76:LXV76"/>
    <mergeCell ref="LYK76:LYM76"/>
    <mergeCell ref="MSR76:MST76"/>
    <mergeCell ref="MTI76:MTK76"/>
    <mergeCell ref="MTZ76:MUB76"/>
    <mergeCell ref="MUQ76:MUS76"/>
    <mergeCell ref="MVH76:MVJ76"/>
    <mergeCell ref="MPK76:MPM76"/>
    <mergeCell ref="MQB76:MQD76"/>
    <mergeCell ref="MQS76:MQU76"/>
    <mergeCell ref="MRJ76:MRL76"/>
    <mergeCell ref="MSA76:MSC76"/>
    <mergeCell ref="MMD76:MMF76"/>
    <mergeCell ref="MMU76:MMW76"/>
    <mergeCell ref="MNL76:MNN76"/>
    <mergeCell ref="MOC76:MOE76"/>
    <mergeCell ref="MOT76:MOV76"/>
    <mergeCell ref="MIW76:MIY76"/>
    <mergeCell ref="MJN76:MJP76"/>
    <mergeCell ref="MKE76:MKG76"/>
    <mergeCell ref="MKV76:MKX76"/>
    <mergeCell ref="MLM76:MLO76"/>
    <mergeCell ref="NFT76:NFV76"/>
    <mergeCell ref="NGK76:NGM76"/>
    <mergeCell ref="NHB76:NHD76"/>
    <mergeCell ref="NHS76:NHU76"/>
    <mergeCell ref="NIJ76:NIL76"/>
    <mergeCell ref="NCM76:NCO76"/>
    <mergeCell ref="NDD76:NDF76"/>
    <mergeCell ref="NDU76:NDW76"/>
    <mergeCell ref="NEL76:NEN76"/>
    <mergeCell ref="NFC76:NFE76"/>
    <mergeCell ref="MZF76:MZH76"/>
    <mergeCell ref="MZW76:MZY76"/>
    <mergeCell ref="NAN76:NAP76"/>
    <mergeCell ref="NBE76:NBG76"/>
    <mergeCell ref="NBV76:NBX76"/>
    <mergeCell ref="MVY76:MWA76"/>
    <mergeCell ref="MWP76:MWR76"/>
    <mergeCell ref="MXG76:MXI76"/>
    <mergeCell ref="MXX76:MXZ76"/>
    <mergeCell ref="MYO76:MYQ76"/>
    <mergeCell ref="NSV76:NSX76"/>
    <mergeCell ref="NTM76:NTO76"/>
    <mergeCell ref="NUD76:NUF76"/>
    <mergeCell ref="NUU76:NUW76"/>
    <mergeCell ref="NVL76:NVN76"/>
    <mergeCell ref="NPO76:NPQ76"/>
    <mergeCell ref="NQF76:NQH76"/>
    <mergeCell ref="NQW76:NQY76"/>
    <mergeCell ref="NRN76:NRP76"/>
    <mergeCell ref="NSE76:NSG76"/>
    <mergeCell ref="NMH76:NMJ76"/>
    <mergeCell ref="NMY76:NNA76"/>
    <mergeCell ref="NNP76:NNR76"/>
    <mergeCell ref="NOG76:NOI76"/>
    <mergeCell ref="NOX76:NOZ76"/>
    <mergeCell ref="NJA76:NJC76"/>
    <mergeCell ref="NJR76:NJT76"/>
    <mergeCell ref="NKI76:NKK76"/>
    <mergeCell ref="NKZ76:NLB76"/>
    <mergeCell ref="NLQ76:NLS76"/>
    <mergeCell ref="OFX76:OFZ76"/>
    <mergeCell ref="OGO76:OGQ76"/>
    <mergeCell ref="OHF76:OHH76"/>
    <mergeCell ref="OHW76:OHY76"/>
    <mergeCell ref="OIN76:OIP76"/>
    <mergeCell ref="OCQ76:OCS76"/>
    <mergeCell ref="ODH76:ODJ76"/>
    <mergeCell ref="ODY76:OEA76"/>
    <mergeCell ref="OEP76:OER76"/>
    <mergeCell ref="OFG76:OFI76"/>
    <mergeCell ref="NZJ76:NZL76"/>
    <mergeCell ref="OAA76:OAC76"/>
    <mergeCell ref="OAR76:OAT76"/>
    <mergeCell ref="OBI76:OBK76"/>
    <mergeCell ref="OBZ76:OCB76"/>
    <mergeCell ref="NWC76:NWE76"/>
    <mergeCell ref="NWT76:NWV76"/>
    <mergeCell ref="NXK76:NXM76"/>
    <mergeCell ref="NYB76:NYD76"/>
    <mergeCell ref="NYS76:NYU76"/>
    <mergeCell ref="OSZ76:OTB76"/>
    <mergeCell ref="OTQ76:OTS76"/>
    <mergeCell ref="OUH76:OUJ76"/>
    <mergeCell ref="OUY76:OVA76"/>
    <mergeCell ref="OVP76:OVR76"/>
    <mergeCell ref="OPS76:OPU76"/>
    <mergeCell ref="OQJ76:OQL76"/>
    <mergeCell ref="ORA76:ORC76"/>
    <mergeCell ref="ORR76:ORT76"/>
    <mergeCell ref="OSI76:OSK76"/>
    <mergeCell ref="OML76:OMN76"/>
    <mergeCell ref="ONC76:ONE76"/>
    <mergeCell ref="ONT76:ONV76"/>
    <mergeCell ref="OOK76:OOM76"/>
    <mergeCell ref="OPB76:OPD76"/>
    <mergeCell ref="OJE76:OJG76"/>
    <mergeCell ref="OJV76:OJX76"/>
    <mergeCell ref="OKM76:OKO76"/>
    <mergeCell ref="OLD76:OLF76"/>
    <mergeCell ref="OLU76:OLW76"/>
    <mergeCell ref="PGB76:PGD76"/>
    <mergeCell ref="PGS76:PGU76"/>
    <mergeCell ref="PHJ76:PHL76"/>
    <mergeCell ref="PIA76:PIC76"/>
    <mergeCell ref="PIR76:PIT76"/>
    <mergeCell ref="PCU76:PCW76"/>
    <mergeCell ref="PDL76:PDN76"/>
    <mergeCell ref="PEC76:PEE76"/>
    <mergeCell ref="PET76:PEV76"/>
    <mergeCell ref="PFK76:PFM76"/>
    <mergeCell ref="OZN76:OZP76"/>
    <mergeCell ref="PAE76:PAG76"/>
    <mergeCell ref="PAV76:PAX76"/>
    <mergeCell ref="PBM76:PBO76"/>
    <mergeCell ref="PCD76:PCF76"/>
    <mergeCell ref="OWG76:OWI76"/>
    <mergeCell ref="OWX76:OWZ76"/>
    <mergeCell ref="OXO76:OXQ76"/>
    <mergeCell ref="OYF76:OYH76"/>
    <mergeCell ref="OYW76:OYY76"/>
    <mergeCell ref="PTD76:PTF76"/>
    <mergeCell ref="PTU76:PTW76"/>
    <mergeCell ref="PUL76:PUN76"/>
    <mergeCell ref="PVC76:PVE76"/>
    <mergeCell ref="PVT76:PVV76"/>
    <mergeCell ref="PPW76:PPY76"/>
    <mergeCell ref="PQN76:PQP76"/>
    <mergeCell ref="PRE76:PRG76"/>
    <mergeCell ref="PRV76:PRX76"/>
    <mergeCell ref="PSM76:PSO76"/>
    <mergeCell ref="PMP76:PMR76"/>
    <mergeCell ref="PNG76:PNI76"/>
    <mergeCell ref="PNX76:PNZ76"/>
    <mergeCell ref="POO76:POQ76"/>
    <mergeCell ref="PPF76:PPH76"/>
    <mergeCell ref="PJI76:PJK76"/>
    <mergeCell ref="PJZ76:PKB76"/>
    <mergeCell ref="PKQ76:PKS76"/>
    <mergeCell ref="PLH76:PLJ76"/>
    <mergeCell ref="PLY76:PMA76"/>
    <mergeCell ref="QGF76:QGH76"/>
    <mergeCell ref="QGW76:QGY76"/>
    <mergeCell ref="QHN76:QHP76"/>
    <mergeCell ref="QIE76:QIG76"/>
    <mergeCell ref="QIV76:QIX76"/>
    <mergeCell ref="QCY76:QDA76"/>
    <mergeCell ref="QDP76:QDR76"/>
    <mergeCell ref="QEG76:QEI76"/>
    <mergeCell ref="QEX76:QEZ76"/>
    <mergeCell ref="QFO76:QFQ76"/>
    <mergeCell ref="PZR76:PZT76"/>
    <mergeCell ref="QAI76:QAK76"/>
    <mergeCell ref="QAZ76:QBB76"/>
    <mergeCell ref="QBQ76:QBS76"/>
    <mergeCell ref="QCH76:QCJ76"/>
    <mergeCell ref="PWK76:PWM76"/>
    <mergeCell ref="PXB76:PXD76"/>
    <mergeCell ref="PXS76:PXU76"/>
    <mergeCell ref="PYJ76:PYL76"/>
    <mergeCell ref="PZA76:PZC76"/>
    <mergeCell ref="QTH76:QTJ76"/>
    <mergeCell ref="QTY76:QUA76"/>
    <mergeCell ref="QUP76:QUR76"/>
    <mergeCell ref="QVG76:QVI76"/>
    <mergeCell ref="QVX76:QVZ76"/>
    <mergeCell ref="QQA76:QQC76"/>
    <mergeCell ref="QQR76:QQT76"/>
    <mergeCell ref="QRI76:QRK76"/>
    <mergeCell ref="QRZ76:QSB76"/>
    <mergeCell ref="QSQ76:QSS76"/>
    <mergeCell ref="QMT76:QMV76"/>
    <mergeCell ref="QNK76:QNM76"/>
    <mergeCell ref="QOB76:QOD76"/>
    <mergeCell ref="QOS76:QOU76"/>
    <mergeCell ref="QPJ76:QPL76"/>
    <mergeCell ref="QJM76:QJO76"/>
    <mergeCell ref="QKD76:QKF76"/>
    <mergeCell ref="QKU76:QKW76"/>
    <mergeCell ref="QLL76:QLN76"/>
    <mergeCell ref="QMC76:QME76"/>
    <mergeCell ref="RGJ76:RGL76"/>
    <mergeCell ref="RHA76:RHC76"/>
    <mergeCell ref="RHR76:RHT76"/>
    <mergeCell ref="RII76:RIK76"/>
    <mergeCell ref="RIZ76:RJB76"/>
    <mergeCell ref="RDC76:RDE76"/>
    <mergeCell ref="RDT76:RDV76"/>
    <mergeCell ref="REK76:REM76"/>
    <mergeCell ref="RFB76:RFD76"/>
    <mergeCell ref="RFS76:RFU76"/>
    <mergeCell ref="QZV76:QZX76"/>
    <mergeCell ref="RAM76:RAO76"/>
    <mergeCell ref="RBD76:RBF76"/>
    <mergeCell ref="RBU76:RBW76"/>
    <mergeCell ref="RCL76:RCN76"/>
    <mergeCell ref="QWO76:QWQ76"/>
    <mergeCell ref="QXF76:QXH76"/>
    <mergeCell ref="QXW76:QXY76"/>
    <mergeCell ref="QYN76:QYP76"/>
    <mergeCell ref="QZE76:QZG76"/>
    <mergeCell ref="RTL76:RTN76"/>
    <mergeCell ref="RUC76:RUE76"/>
    <mergeCell ref="RUT76:RUV76"/>
    <mergeCell ref="RVK76:RVM76"/>
    <mergeCell ref="RWB76:RWD76"/>
    <mergeCell ref="RQE76:RQG76"/>
    <mergeCell ref="RQV76:RQX76"/>
    <mergeCell ref="RRM76:RRO76"/>
    <mergeCell ref="RSD76:RSF76"/>
    <mergeCell ref="RSU76:RSW76"/>
    <mergeCell ref="RMX76:RMZ76"/>
    <mergeCell ref="RNO76:RNQ76"/>
    <mergeCell ref="ROF76:ROH76"/>
    <mergeCell ref="ROW76:ROY76"/>
    <mergeCell ref="RPN76:RPP76"/>
    <mergeCell ref="RJQ76:RJS76"/>
    <mergeCell ref="RKH76:RKJ76"/>
    <mergeCell ref="RKY76:RLA76"/>
    <mergeCell ref="RLP76:RLR76"/>
    <mergeCell ref="RMG76:RMI76"/>
    <mergeCell ref="SGN76:SGP76"/>
    <mergeCell ref="SHE76:SHG76"/>
    <mergeCell ref="SHV76:SHX76"/>
    <mergeCell ref="SIM76:SIO76"/>
    <mergeCell ref="SJD76:SJF76"/>
    <mergeCell ref="SDG76:SDI76"/>
    <mergeCell ref="SDX76:SDZ76"/>
    <mergeCell ref="SEO76:SEQ76"/>
    <mergeCell ref="SFF76:SFH76"/>
    <mergeCell ref="SFW76:SFY76"/>
    <mergeCell ref="RZZ76:SAB76"/>
    <mergeCell ref="SAQ76:SAS76"/>
    <mergeCell ref="SBH76:SBJ76"/>
    <mergeCell ref="SBY76:SCA76"/>
    <mergeCell ref="SCP76:SCR76"/>
    <mergeCell ref="RWS76:RWU76"/>
    <mergeCell ref="RXJ76:RXL76"/>
    <mergeCell ref="RYA76:RYC76"/>
    <mergeCell ref="RYR76:RYT76"/>
    <mergeCell ref="RZI76:RZK76"/>
    <mergeCell ref="STP76:STR76"/>
    <mergeCell ref="SUG76:SUI76"/>
    <mergeCell ref="SUX76:SUZ76"/>
    <mergeCell ref="SVO76:SVQ76"/>
    <mergeCell ref="SWF76:SWH76"/>
    <mergeCell ref="SQI76:SQK76"/>
    <mergeCell ref="SQZ76:SRB76"/>
    <mergeCell ref="SRQ76:SRS76"/>
    <mergeCell ref="SSH76:SSJ76"/>
    <mergeCell ref="SSY76:STA76"/>
    <mergeCell ref="SNB76:SND76"/>
    <mergeCell ref="SNS76:SNU76"/>
    <mergeCell ref="SOJ76:SOL76"/>
    <mergeCell ref="SPA76:SPC76"/>
    <mergeCell ref="SPR76:SPT76"/>
    <mergeCell ref="SJU76:SJW76"/>
    <mergeCell ref="SKL76:SKN76"/>
    <mergeCell ref="SLC76:SLE76"/>
    <mergeCell ref="SLT76:SLV76"/>
    <mergeCell ref="SMK76:SMM76"/>
    <mergeCell ref="TGR76:TGT76"/>
    <mergeCell ref="THI76:THK76"/>
    <mergeCell ref="THZ76:TIB76"/>
    <mergeCell ref="TIQ76:TIS76"/>
    <mergeCell ref="TJH76:TJJ76"/>
    <mergeCell ref="TDK76:TDM76"/>
    <mergeCell ref="TEB76:TED76"/>
    <mergeCell ref="TES76:TEU76"/>
    <mergeCell ref="TFJ76:TFL76"/>
    <mergeCell ref="TGA76:TGC76"/>
    <mergeCell ref="TAD76:TAF76"/>
    <mergeCell ref="TAU76:TAW76"/>
    <mergeCell ref="TBL76:TBN76"/>
    <mergeCell ref="TCC76:TCE76"/>
    <mergeCell ref="TCT76:TCV76"/>
    <mergeCell ref="SWW76:SWY76"/>
    <mergeCell ref="SXN76:SXP76"/>
    <mergeCell ref="SYE76:SYG76"/>
    <mergeCell ref="SYV76:SYX76"/>
    <mergeCell ref="SZM76:SZO76"/>
    <mergeCell ref="TTT76:TTV76"/>
    <mergeCell ref="TUK76:TUM76"/>
    <mergeCell ref="TVB76:TVD76"/>
    <mergeCell ref="TVS76:TVU76"/>
    <mergeCell ref="TWJ76:TWL76"/>
    <mergeCell ref="TQM76:TQO76"/>
    <mergeCell ref="TRD76:TRF76"/>
    <mergeCell ref="TRU76:TRW76"/>
    <mergeCell ref="TSL76:TSN76"/>
    <mergeCell ref="TTC76:TTE76"/>
    <mergeCell ref="TNF76:TNH76"/>
    <mergeCell ref="TNW76:TNY76"/>
    <mergeCell ref="TON76:TOP76"/>
    <mergeCell ref="TPE76:TPG76"/>
    <mergeCell ref="TPV76:TPX76"/>
    <mergeCell ref="TJY76:TKA76"/>
    <mergeCell ref="TKP76:TKR76"/>
    <mergeCell ref="TLG76:TLI76"/>
    <mergeCell ref="TLX76:TLZ76"/>
    <mergeCell ref="TMO76:TMQ76"/>
    <mergeCell ref="UGV76:UGX76"/>
    <mergeCell ref="UHM76:UHO76"/>
    <mergeCell ref="UID76:UIF76"/>
    <mergeCell ref="UIU76:UIW76"/>
    <mergeCell ref="UJL76:UJN76"/>
    <mergeCell ref="UDO76:UDQ76"/>
    <mergeCell ref="UEF76:UEH76"/>
    <mergeCell ref="UEW76:UEY76"/>
    <mergeCell ref="UFN76:UFP76"/>
    <mergeCell ref="UGE76:UGG76"/>
    <mergeCell ref="UAH76:UAJ76"/>
    <mergeCell ref="UAY76:UBA76"/>
    <mergeCell ref="UBP76:UBR76"/>
    <mergeCell ref="UCG76:UCI76"/>
    <mergeCell ref="UCX76:UCZ76"/>
    <mergeCell ref="TXA76:TXC76"/>
    <mergeCell ref="TXR76:TXT76"/>
    <mergeCell ref="TYI76:TYK76"/>
    <mergeCell ref="TYZ76:TZB76"/>
    <mergeCell ref="TZQ76:TZS76"/>
    <mergeCell ref="UTX76:UTZ76"/>
    <mergeCell ref="UUO76:UUQ76"/>
    <mergeCell ref="UVF76:UVH76"/>
    <mergeCell ref="UVW76:UVY76"/>
    <mergeCell ref="UWN76:UWP76"/>
    <mergeCell ref="UQQ76:UQS76"/>
    <mergeCell ref="URH76:URJ76"/>
    <mergeCell ref="URY76:USA76"/>
    <mergeCell ref="USP76:USR76"/>
    <mergeCell ref="UTG76:UTI76"/>
    <mergeCell ref="UNJ76:UNL76"/>
    <mergeCell ref="UOA76:UOC76"/>
    <mergeCell ref="UOR76:UOT76"/>
    <mergeCell ref="UPI76:UPK76"/>
    <mergeCell ref="UPZ76:UQB76"/>
    <mergeCell ref="UKC76:UKE76"/>
    <mergeCell ref="UKT76:UKV76"/>
    <mergeCell ref="ULK76:ULM76"/>
    <mergeCell ref="UMB76:UMD76"/>
    <mergeCell ref="UMS76:UMU76"/>
    <mergeCell ref="VGZ76:VHB76"/>
    <mergeCell ref="VHQ76:VHS76"/>
    <mergeCell ref="VIH76:VIJ76"/>
    <mergeCell ref="VIY76:VJA76"/>
    <mergeCell ref="VJP76:VJR76"/>
    <mergeCell ref="VDS76:VDU76"/>
    <mergeCell ref="VEJ76:VEL76"/>
    <mergeCell ref="VFA76:VFC76"/>
    <mergeCell ref="VFR76:VFT76"/>
    <mergeCell ref="VGI76:VGK76"/>
    <mergeCell ref="VAL76:VAN76"/>
    <mergeCell ref="VBC76:VBE76"/>
    <mergeCell ref="VBT76:VBV76"/>
    <mergeCell ref="VCK76:VCM76"/>
    <mergeCell ref="VDB76:VDD76"/>
    <mergeCell ref="UXE76:UXG76"/>
    <mergeCell ref="UXV76:UXX76"/>
    <mergeCell ref="UYM76:UYO76"/>
    <mergeCell ref="UZD76:UZF76"/>
    <mergeCell ref="UZU76:UZW76"/>
    <mergeCell ref="VUB76:VUD76"/>
    <mergeCell ref="VUS76:VUU76"/>
    <mergeCell ref="VVJ76:VVL76"/>
    <mergeCell ref="VWA76:VWC76"/>
    <mergeCell ref="VWR76:VWT76"/>
    <mergeCell ref="VQU76:VQW76"/>
    <mergeCell ref="VRL76:VRN76"/>
    <mergeCell ref="VSC76:VSE76"/>
    <mergeCell ref="VST76:VSV76"/>
    <mergeCell ref="VTK76:VTM76"/>
    <mergeCell ref="VNN76:VNP76"/>
    <mergeCell ref="VOE76:VOG76"/>
    <mergeCell ref="VOV76:VOX76"/>
    <mergeCell ref="VPM76:VPO76"/>
    <mergeCell ref="VQD76:VQF76"/>
    <mergeCell ref="VKG76:VKI76"/>
    <mergeCell ref="VKX76:VKZ76"/>
    <mergeCell ref="VLO76:VLQ76"/>
    <mergeCell ref="VMF76:VMH76"/>
    <mergeCell ref="VMW76:VMY76"/>
    <mergeCell ref="WJC76:WJE76"/>
    <mergeCell ref="WJT76:WJV76"/>
    <mergeCell ref="WDW76:WDY76"/>
    <mergeCell ref="WEN76:WEP76"/>
    <mergeCell ref="WFE76:WFG76"/>
    <mergeCell ref="WFV76:WFX76"/>
    <mergeCell ref="WGM76:WGO76"/>
    <mergeCell ref="WAP76:WAR76"/>
    <mergeCell ref="WBG76:WBI76"/>
    <mergeCell ref="WBX76:WBZ76"/>
    <mergeCell ref="WCO76:WCQ76"/>
    <mergeCell ref="WDF76:WDH76"/>
    <mergeCell ref="VXI76:VXK76"/>
    <mergeCell ref="VXZ76:VYB76"/>
    <mergeCell ref="VYQ76:VYS76"/>
    <mergeCell ref="VZH76:VZJ76"/>
    <mergeCell ref="VZY76:WAA76"/>
    <mergeCell ref="A78:C78"/>
    <mergeCell ref="R78:T78"/>
    <mergeCell ref="AI78:AK78"/>
    <mergeCell ref="AZ78:BB78"/>
    <mergeCell ref="BQ78:BS78"/>
    <mergeCell ref="CH78:CJ78"/>
    <mergeCell ref="CY78:DA78"/>
    <mergeCell ref="DP78:DR78"/>
    <mergeCell ref="EG78:EI78"/>
    <mergeCell ref="EX78:EZ78"/>
    <mergeCell ref="FO78:FQ78"/>
    <mergeCell ref="GF78:GH78"/>
    <mergeCell ref="GW78:GY78"/>
    <mergeCell ref="HN78:HP78"/>
    <mergeCell ref="XAT76:XAV76"/>
    <mergeCell ref="XBK76:XBM76"/>
    <mergeCell ref="XCB76:XCD76"/>
    <mergeCell ref="WXM76:WXO76"/>
    <mergeCell ref="WYD76:WYF76"/>
    <mergeCell ref="WYU76:WYW76"/>
    <mergeCell ref="WZL76:WZN76"/>
    <mergeCell ref="XAC76:XAE76"/>
    <mergeCell ref="WUF76:WUH76"/>
    <mergeCell ref="WUW76:WUY76"/>
    <mergeCell ref="WVN76:WVP76"/>
    <mergeCell ref="WWE76:WWG76"/>
    <mergeCell ref="WWV76:WWX76"/>
    <mergeCell ref="WQY76:WRA76"/>
    <mergeCell ref="WRP76:WRR76"/>
    <mergeCell ref="WSG76:WSI76"/>
    <mergeCell ref="WSX76:WSZ76"/>
    <mergeCell ref="WTO76:WTQ76"/>
    <mergeCell ref="OS78:OU78"/>
    <mergeCell ref="PJ78:PL78"/>
    <mergeCell ref="QA78:QC78"/>
    <mergeCell ref="QR78:QT78"/>
    <mergeCell ref="RI78:RK78"/>
    <mergeCell ref="LL78:LN78"/>
    <mergeCell ref="MC78:ME78"/>
    <mergeCell ref="MT78:MV78"/>
    <mergeCell ref="NK78:NM78"/>
    <mergeCell ref="OB78:OD78"/>
    <mergeCell ref="IE78:IG78"/>
    <mergeCell ref="IV78:IX78"/>
    <mergeCell ref="JM78:JO78"/>
    <mergeCell ref="KD78:KF78"/>
    <mergeCell ref="KU78:KW78"/>
    <mergeCell ref="XEA76:XEC76"/>
    <mergeCell ref="XER76:XET76"/>
    <mergeCell ref="XCS76:XCU76"/>
    <mergeCell ref="XDJ76:XDL76"/>
    <mergeCell ref="WNR76:WNT76"/>
    <mergeCell ref="WOI76:WOK76"/>
    <mergeCell ref="WOZ76:WPB76"/>
    <mergeCell ref="WPQ76:WPS76"/>
    <mergeCell ref="WQH76:WQJ76"/>
    <mergeCell ref="WKK76:WKM76"/>
    <mergeCell ref="WLB76:WLD76"/>
    <mergeCell ref="WLS76:WLU76"/>
    <mergeCell ref="WMJ76:WML76"/>
    <mergeCell ref="WNA76:WNC76"/>
    <mergeCell ref="WHD76:WHF76"/>
    <mergeCell ref="WHU76:WHW76"/>
    <mergeCell ref="WIL76:WIN76"/>
    <mergeCell ref="ABU78:ABW78"/>
    <mergeCell ref="ACL78:ACN78"/>
    <mergeCell ref="ADC78:ADE78"/>
    <mergeCell ref="ADT78:ADV78"/>
    <mergeCell ref="AEK78:AEM78"/>
    <mergeCell ref="YN78:YP78"/>
    <mergeCell ref="ZE78:ZG78"/>
    <mergeCell ref="ZV78:ZX78"/>
    <mergeCell ref="AAM78:AAO78"/>
    <mergeCell ref="ABD78:ABF78"/>
    <mergeCell ref="VG78:VI78"/>
    <mergeCell ref="VX78:VZ78"/>
    <mergeCell ref="WO78:WQ78"/>
    <mergeCell ref="XF78:XH78"/>
    <mergeCell ref="XW78:XY78"/>
    <mergeCell ref="RZ78:SB78"/>
    <mergeCell ref="SQ78:SS78"/>
    <mergeCell ref="TH78:TJ78"/>
    <mergeCell ref="TY78:UA78"/>
    <mergeCell ref="UP78:UR78"/>
    <mergeCell ref="AOW78:AOY78"/>
    <mergeCell ref="APN78:APP78"/>
    <mergeCell ref="AQE78:AQG78"/>
    <mergeCell ref="AQV78:AQX78"/>
    <mergeCell ref="ARM78:ARO78"/>
    <mergeCell ref="ALP78:ALR78"/>
    <mergeCell ref="AMG78:AMI78"/>
    <mergeCell ref="AMX78:AMZ78"/>
    <mergeCell ref="ANO78:ANQ78"/>
    <mergeCell ref="AOF78:AOH78"/>
    <mergeCell ref="AII78:AIK78"/>
    <mergeCell ref="AIZ78:AJB78"/>
    <mergeCell ref="AJQ78:AJS78"/>
    <mergeCell ref="AKH78:AKJ78"/>
    <mergeCell ref="AKY78:ALA78"/>
    <mergeCell ref="AFB78:AFD78"/>
    <mergeCell ref="AFS78:AFU78"/>
    <mergeCell ref="AGJ78:AGL78"/>
    <mergeCell ref="AHA78:AHC78"/>
    <mergeCell ref="AHR78:AHT78"/>
    <mergeCell ref="BBY78:BCA78"/>
    <mergeCell ref="BCP78:BCR78"/>
    <mergeCell ref="BDG78:BDI78"/>
    <mergeCell ref="BDX78:BDZ78"/>
    <mergeCell ref="BEO78:BEQ78"/>
    <mergeCell ref="AYR78:AYT78"/>
    <mergeCell ref="AZI78:AZK78"/>
    <mergeCell ref="AZZ78:BAB78"/>
    <mergeCell ref="BAQ78:BAS78"/>
    <mergeCell ref="BBH78:BBJ78"/>
    <mergeCell ref="AVK78:AVM78"/>
    <mergeCell ref="AWB78:AWD78"/>
    <mergeCell ref="AWS78:AWU78"/>
    <mergeCell ref="AXJ78:AXL78"/>
    <mergeCell ref="AYA78:AYC78"/>
    <mergeCell ref="ASD78:ASF78"/>
    <mergeCell ref="ASU78:ASW78"/>
    <mergeCell ref="ATL78:ATN78"/>
    <mergeCell ref="AUC78:AUE78"/>
    <mergeCell ref="AUT78:AUV78"/>
    <mergeCell ref="BPA78:BPC78"/>
    <mergeCell ref="BPR78:BPT78"/>
    <mergeCell ref="BQI78:BQK78"/>
    <mergeCell ref="BQZ78:BRB78"/>
    <mergeCell ref="BRQ78:BRS78"/>
    <mergeCell ref="BLT78:BLV78"/>
    <mergeCell ref="BMK78:BMM78"/>
    <mergeCell ref="BNB78:BND78"/>
    <mergeCell ref="BNS78:BNU78"/>
    <mergeCell ref="BOJ78:BOL78"/>
    <mergeCell ref="BIM78:BIO78"/>
    <mergeCell ref="BJD78:BJF78"/>
    <mergeCell ref="BJU78:BJW78"/>
    <mergeCell ref="BKL78:BKN78"/>
    <mergeCell ref="BLC78:BLE78"/>
    <mergeCell ref="BFF78:BFH78"/>
    <mergeCell ref="BFW78:BFY78"/>
    <mergeCell ref="BGN78:BGP78"/>
    <mergeCell ref="BHE78:BHG78"/>
    <mergeCell ref="BHV78:BHX78"/>
    <mergeCell ref="CCC78:CCE78"/>
    <mergeCell ref="CCT78:CCV78"/>
    <mergeCell ref="CDK78:CDM78"/>
    <mergeCell ref="CEB78:CED78"/>
    <mergeCell ref="CES78:CEU78"/>
    <mergeCell ref="BYV78:BYX78"/>
    <mergeCell ref="BZM78:BZO78"/>
    <mergeCell ref="CAD78:CAF78"/>
    <mergeCell ref="CAU78:CAW78"/>
    <mergeCell ref="CBL78:CBN78"/>
    <mergeCell ref="BVO78:BVQ78"/>
    <mergeCell ref="BWF78:BWH78"/>
    <mergeCell ref="BWW78:BWY78"/>
    <mergeCell ref="BXN78:BXP78"/>
    <mergeCell ref="BYE78:BYG78"/>
    <mergeCell ref="BSH78:BSJ78"/>
    <mergeCell ref="BSY78:BTA78"/>
    <mergeCell ref="BTP78:BTR78"/>
    <mergeCell ref="BUG78:BUI78"/>
    <mergeCell ref="BUX78:BUZ78"/>
    <mergeCell ref="CPE78:CPG78"/>
    <mergeCell ref="CPV78:CPX78"/>
    <mergeCell ref="CQM78:CQO78"/>
    <mergeCell ref="CRD78:CRF78"/>
    <mergeCell ref="CRU78:CRW78"/>
    <mergeCell ref="CLX78:CLZ78"/>
    <mergeCell ref="CMO78:CMQ78"/>
    <mergeCell ref="CNF78:CNH78"/>
    <mergeCell ref="CNW78:CNY78"/>
    <mergeCell ref="CON78:COP78"/>
    <mergeCell ref="CIQ78:CIS78"/>
    <mergeCell ref="CJH78:CJJ78"/>
    <mergeCell ref="CJY78:CKA78"/>
    <mergeCell ref="CKP78:CKR78"/>
    <mergeCell ref="CLG78:CLI78"/>
    <mergeCell ref="CFJ78:CFL78"/>
    <mergeCell ref="CGA78:CGC78"/>
    <mergeCell ref="CGR78:CGT78"/>
    <mergeCell ref="CHI78:CHK78"/>
    <mergeCell ref="CHZ78:CIB78"/>
    <mergeCell ref="DCG78:DCI78"/>
    <mergeCell ref="DCX78:DCZ78"/>
    <mergeCell ref="DDO78:DDQ78"/>
    <mergeCell ref="DEF78:DEH78"/>
    <mergeCell ref="DEW78:DEY78"/>
    <mergeCell ref="CYZ78:CZB78"/>
    <mergeCell ref="CZQ78:CZS78"/>
    <mergeCell ref="DAH78:DAJ78"/>
    <mergeCell ref="DAY78:DBA78"/>
    <mergeCell ref="DBP78:DBR78"/>
    <mergeCell ref="CVS78:CVU78"/>
    <mergeCell ref="CWJ78:CWL78"/>
    <mergeCell ref="CXA78:CXC78"/>
    <mergeCell ref="CXR78:CXT78"/>
    <mergeCell ref="CYI78:CYK78"/>
    <mergeCell ref="CSL78:CSN78"/>
    <mergeCell ref="CTC78:CTE78"/>
    <mergeCell ref="CTT78:CTV78"/>
    <mergeCell ref="CUK78:CUM78"/>
    <mergeCell ref="CVB78:CVD78"/>
    <mergeCell ref="DPI78:DPK78"/>
    <mergeCell ref="DPZ78:DQB78"/>
    <mergeCell ref="DQQ78:DQS78"/>
    <mergeCell ref="DRH78:DRJ78"/>
    <mergeCell ref="DRY78:DSA78"/>
    <mergeCell ref="DMB78:DMD78"/>
    <mergeCell ref="DMS78:DMU78"/>
    <mergeCell ref="DNJ78:DNL78"/>
    <mergeCell ref="DOA78:DOC78"/>
    <mergeCell ref="DOR78:DOT78"/>
    <mergeCell ref="DIU78:DIW78"/>
    <mergeCell ref="DJL78:DJN78"/>
    <mergeCell ref="DKC78:DKE78"/>
    <mergeCell ref="DKT78:DKV78"/>
    <mergeCell ref="DLK78:DLM78"/>
    <mergeCell ref="DFN78:DFP78"/>
    <mergeCell ref="DGE78:DGG78"/>
    <mergeCell ref="DGV78:DGX78"/>
    <mergeCell ref="DHM78:DHO78"/>
    <mergeCell ref="DID78:DIF78"/>
    <mergeCell ref="ECK78:ECM78"/>
    <mergeCell ref="EDB78:EDD78"/>
    <mergeCell ref="EDS78:EDU78"/>
    <mergeCell ref="EEJ78:EEL78"/>
    <mergeCell ref="EFA78:EFC78"/>
    <mergeCell ref="DZD78:DZF78"/>
    <mergeCell ref="DZU78:DZW78"/>
    <mergeCell ref="EAL78:EAN78"/>
    <mergeCell ref="EBC78:EBE78"/>
    <mergeCell ref="EBT78:EBV78"/>
    <mergeCell ref="DVW78:DVY78"/>
    <mergeCell ref="DWN78:DWP78"/>
    <mergeCell ref="DXE78:DXG78"/>
    <mergeCell ref="DXV78:DXX78"/>
    <mergeCell ref="DYM78:DYO78"/>
    <mergeCell ref="DSP78:DSR78"/>
    <mergeCell ref="DTG78:DTI78"/>
    <mergeCell ref="DTX78:DTZ78"/>
    <mergeCell ref="DUO78:DUQ78"/>
    <mergeCell ref="DVF78:DVH78"/>
    <mergeCell ref="EPM78:EPO78"/>
    <mergeCell ref="EQD78:EQF78"/>
    <mergeCell ref="EQU78:EQW78"/>
    <mergeCell ref="ERL78:ERN78"/>
    <mergeCell ref="ESC78:ESE78"/>
    <mergeCell ref="EMF78:EMH78"/>
    <mergeCell ref="EMW78:EMY78"/>
    <mergeCell ref="ENN78:ENP78"/>
    <mergeCell ref="EOE78:EOG78"/>
    <mergeCell ref="EOV78:EOX78"/>
    <mergeCell ref="EIY78:EJA78"/>
    <mergeCell ref="EJP78:EJR78"/>
    <mergeCell ref="EKG78:EKI78"/>
    <mergeCell ref="EKX78:EKZ78"/>
    <mergeCell ref="ELO78:ELQ78"/>
    <mergeCell ref="EFR78:EFT78"/>
    <mergeCell ref="EGI78:EGK78"/>
    <mergeCell ref="EGZ78:EHB78"/>
    <mergeCell ref="EHQ78:EHS78"/>
    <mergeCell ref="EIH78:EIJ78"/>
    <mergeCell ref="FCO78:FCQ78"/>
    <mergeCell ref="FDF78:FDH78"/>
    <mergeCell ref="FDW78:FDY78"/>
    <mergeCell ref="FEN78:FEP78"/>
    <mergeCell ref="FFE78:FFG78"/>
    <mergeCell ref="EZH78:EZJ78"/>
    <mergeCell ref="EZY78:FAA78"/>
    <mergeCell ref="FAP78:FAR78"/>
    <mergeCell ref="FBG78:FBI78"/>
    <mergeCell ref="FBX78:FBZ78"/>
    <mergeCell ref="EWA78:EWC78"/>
    <mergeCell ref="EWR78:EWT78"/>
    <mergeCell ref="EXI78:EXK78"/>
    <mergeCell ref="EXZ78:EYB78"/>
    <mergeCell ref="EYQ78:EYS78"/>
    <mergeCell ref="EST78:ESV78"/>
    <mergeCell ref="ETK78:ETM78"/>
    <mergeCell ref="EUB78:EUD78"/>
    <mergeCell ref="EUS78:EUU78"/>
    <mergeCell ref="EVJ78:EVL78"/>
    <mergeCell ref="FPQ78:FPS78"/>
    <mergeCell ref="FQH78:FQJ78"/>
    <mergeCell ref="FQY78:FRA78"/>
    <mergeCell ref="FRP78:FRR78"/>
    <mergeCell ref="FSG78:FSI78"/>
    <mergeCell ref="FMJ78:FML78"/>
    <mergeCell ref="FNA78:FNC78"/>
    <mergeCell ref="FNR78:FNT78"/>
    <mergeCell ref="FOI78:FOK78"/>
    <mergeCell ref="FOZ78:FPB78"/>
    <mergeCell ref="FJC78:FJE78"/>
    <mergeCell ref="FJT78:FJV78"/>
    <mergeCell ref="FKK78:FKM78"/>
    <mergeCell ref="FLB78:FLD78"/>
    <mergeCell ref="FLS78:FLU78"/>
    <mergeCell ref="FFV78:FFX78"/>
    <mergeCell ref="FGM78:FGO78"/>
    <mergeCell ref="FHD78:FHF78"/>
    <mergeCell ref="FHU78:FHW78"/>
    <mergeCell ref="FIL78:FIN78"/>
    <mergeCell ref="GCS78:GCU78"/>
    <mergeCell ref="GDJ78:GDL78"/>
    <mergeCell ref="GEA78:GEC78"/>
    <mergeCell ref="GER78:GET78"/>
    <mergeCell ref="GFI78:GFK78"/>
    <mergeCell ref="FZL78:FZN78"/>
    <mergeCell ref="GAC78:GAE78"/>
    <mergeCell ref="GAT78:GAV78"/>
    <mergeCell ref="GBK78:GBM78"/>
    <mergeCell ref="GCB78:GCD78"/>
    <mergeCell ref="FWE78:FWG78"/>
    <mergeCell ref="FWV78:FWX78"/>
    <mergeCell ref="FXM78:FXO78"/>
    <mergeCell ref="FYD78:FYF78"/>
    <mergeCell ref="FYU78:FYW78"/>
    <mergeCell ref="FSX78:FSZ78"/>
    <mergeCell ref="FTO78:FTQ78"/>
    <mergeCell ref="FUF78:FUH78"/>
    <mergeCell ref="FUW78:FUY78"/>
    <mergeCell ref="FVN78:FVP78"/>
    <mergeCell ref="GPU78:GPW78"/>
    <mergeCell ref="GQL78:GQN78"/>
    <mergeCell ref="GRC78:GRE78"/>
    <mergeCell ref="GRT78:GRV78"/>
    <mergeCell ref="GSK78:GSM78"/>
    <mergeCell ref="GMN78:GMP78"/>
    <mergeCell ref="GNE78:GNG78"/>
    <mergeCell ref="GNV78:GNX78"/>
    <mergeCell ref="GOM78:GOO78"/>
    <mergeCell ref="GPD78:GPF78"/>
    <mergeCell ref="GJG78:GJI78"/>
    <mergeCell ref="GJX78:GJZ78"/>
    <mergeCell ref="GKO78:GKQ78"/>
    <mergeCell ref="GLF78:GLH78"/>
    <mergeCell ref="GLW78:GLY78"/>
    <mergeCell ref="GFZ78:GGB78"/>
    <mergeCell ref="GGQ78:GGS78"/>
    <mergeCell ref="GHH78:GHJ78"/>
    <mergeCell ref="GHY78:GIA78"/>
    <mergeCell ref="GIP78:GIR78"/>
    <mergeCell ref="HCW78:HCY78"/>
    <mergeCell ref="HDN78:HDP78"/>
    <mergeCell ref="HEE78:HEG78"/>
    <mergeCell ref="HEV78:HEX78"/>
    <mergeCell ref="HFM78:HFO78"/>
    <mergeCell ref="GZP78:GZR78"/>
    <mergeCell ref="HAG78:HAI78"/>
    <mergeCell ref="HAX78:HAZ78"/>
    <mergeCell ref="HBO78:HBQ78"/>
    <mergeCell ref="HCF78:HCH78"/>
    <mergeCell ref="GWI78:GWK78"/>
    <mergeCell ref="GWZ78:GXB78"/>
    <mergeCell ref="GXQ78:GXS78"/>
    <mergeCell ref="GYH78:GYJ78"/>
    <mergeCell ref="GYY78:GZA78"/>
    <mergeCell ref="GTB78:GTD78"/>
    <mergeCell ref="GTS78:GTU78"/>
    <mergeCell ref="GUJ78:GUL78"/>
    <mergeCell ref="GVA78:GVC78"/>
    <mergeCell ref="GVR78:GVT78"/>
    <mergeCell ref="HPY78:HQA78"/>
    <mergeCell ref="HQP78:HQR78"/>
    <mergeCell ref="HRG78:HRI78"/>
    <mergeCell ref="HRX78:HRZ78"/>
    <mergeCell ref="HSO78:HSQ78"/>
    <mergeCell ref="HMR78:HMT78"/>
    <mergeCell ref="HNI78:HNK78"/>
    <mergeCell ref="HNZ78:HOB78"/>
    <mergeCell ref="HOQ78:HOS78"/>
    <mergeCell ref="HPH78:HPJ78"/>
    <mergeCell ref="HJK78:HJM78"/>
    <mergeCell ref="HKB78:HKD78"/>
    <mergeCell ref="HKS78:HKU78"/>
    <mergeCell ref="HLJ78:HLL78"/>
    <mergeCell ref="HMA78:HMC78"/>
    <mergeCell ref="HGD78:HGF78"/>
    <mergeCell ref="HGU78:HGW78"/>
    <mergeCell ref="HHL78:HHN78"/>
    <mergeCell ref="HIC78:HIE78"/>
    <mergeCell ref="HIT78:HIV78"/>
    <mergeCell ref="IDA78:IDC78"/>
    <mergeCell ref="IDR78:IDT78"/>
    <mergeCell ref="IEI78:IEK78"/>
    <mergeCell ref="IEZ78:IFB78"/>
    <mergeCell ref="IFQ78:IFS78"/>
    <mergeCell ref="HZT78:HZV78"/>
    <mergeCell ref="IAK78:IAM78"/>
    <mergeCell ref="IBB78:IBD78"/>
    <mergeCell ref="IBS78:IBU78"/>
    <mergeCell ref="ICJ78:ICL78"/>
    <mergeCell ref="HWM78:HWO78"/>
    <mergeCell ref="HXD78:HXF78"/>
    <mergeCell ref="HXU78:HXW78"/>
    <mergeCell ref="HYL78:HYN78"/>
    <mergeCell ref="HZC78:HZE78"/>
    <mergeCell ref="HTF78:HTH78"/>
    <mergeCell ref="HTW78:HTY78"/>
    <mergeCell ref="HUN78:HUP78"/>
    <mergeCell ref="HVE78:HVG78"/>
    <mergeCell ref="HVV78:HVX78"/>
    <mergeCell ref="IQC78:IQE78"/>
    <mergeCell ref="IQT78:IQV78"/>
    <mergeCell ref="IRK78:IRM78"/>
    <mergeCell ref="ISB78:ISD78"/>
    <mergeCell ref="ISS78:ISU78"/>
    <mergeCell ref="IMV78:IMX78"/>
    <mergeCell ref="INM78:INO78"/>
    <mergeCell ref="IOD78:IOF78"/>
    <mergeCell ref="IOU78:IOW78"/>
    <mergeCell ref="IPL78:IPN78"/>
    <mergeCell ref="IJO78:IJQ78"/>
    <mergeCell ref="IKF78:IKH78"/>
    <mergeCell ref="IKW78:IKY78"/>
    <mergeCell ref="ILN78:ILP78"/>
    <mergeCell ref="IME78:IMG78"/>
    <mergeCell ref="IGH78:IGJ78"/>
    <mergeCell ref="IGY78:IHA78"/>
    <mergeCell ref="IHP78:IHR78"/>
    <mergeCell ref="IIG78:III78"/>
    <mergeCell ref="IIX78:IIZ78"/>
    <mergeCell ref="JDE78:JDG78"/>
    <mergeCell ref="JDV78:JDX78"/>
    <mergeCell ref="JEM78:JEO78"/>
    <mergeCell ref="JFD78:JFF78"/>
    <mergeCell ref="JFU78:JFW78"/>
    <mergeCell ref="IZX78:IZZ78"/>
    <mergeCell ref="JAO78:JAQ78"/>
    <mergeCell ref="JBF78:JBH78"/>
    <mergeCell ref="JBW78:JBY78"/>
    <mergeCell ref="JCN78:JCP78"/>
    <mergeCell ref="IWQ78:IWS78"/>
    <mergeCell ref="IXH78:IXJ78"/>
    <mergeCell ref="IXY78:IYA78"/>
    <mergeCell ref="IYP78:IYR78"/>
    <mergeCell ref="IZG78:IZI78"/>
    <mergeCell ref="ITJ78:ITL78"/>
    <mergeCell ref="IUA78:IUC78"/>
    <mergeCell ref="IUR78:IUT78"/>
    <mergeCell ref="IVI78:IVK78"/>
    <mergeCell ref="IVZ78:IWB78"/>
    <mergeCell ref="JQG78:JQI78"/>
    <mergeCell ref="JQX78:JQZ78"/>
    <mergeCell ref="JRO78:JRQ78"/>
    <mergeCell ref="JSF78:JSH78"/>
    <mergeCell ref="JSW78:JSY78"/>
    <mergeCell ref="JMZ78:JNB78"/>
    <mergeCell ref="JNQ78:JNS78"/>
    <mergeCell ref="JOH78:JOJ78"/>
    <mergeCell ref="JOY78:JPA78"/>
    <mergeCell ref="JPP78:JPR78"/>
    <mergeCell ref="JJS78:JJU78"/>
    <mergeCell ref="JKJ78:JKL78"/>
    <mergeCell ref="JLA78:JLC78"/>
    <mergeCell ref="JLR78:JLT78"/>
    <mergeCell ref="JMI78:JMK78"/>
    <mergeCell ref="JGL78:JGN78"/>
    <mergeCell ref="JHC78:JHE78"/>
    <mergeCell ref="JHT78:JHV78"/>
    <mergeCell ref="JIK78:JIM78"/>
    <mergeCell ref="JJB78:JJD78"/>
    <mergeCell ref="KDI78:KDK78"/>
    <mergeCell ref="KDZ78:KEB78"/>
    <mergeCell ref="KEQ78:KES78"/>
    <mergeCell ref="KFH78:KFJ78"/>
    <mergeCell ref="KFY78:KGA78"/>
    <mergeCell ref="KAB78:KAD78"/>
    <mergeCell ref="KAS78:KAU78"/>
    <mergeCell ref="KBJ78:KBL78"/>
    <mergeCell ref="KCA78:KCC78"/>
    <mergeCell ref="KCR78:KCT78"/>
    <mergeCell ref="JWU78:JWW78"/>
    <mergeCell ref="JXL78:JXN78"/>
    <mergeCell ref="JYC78:JYE78"/>
    <mergeCell ref="JYT78:JYV78"/>
    <mergeCell ref="JZK78:JZM78"/>
    <mergeCell ref="JTN78:JTP78"/>
    <mergeCell ref="JUE78:JUG78"/>
    <mergeCell ref="JUV78:JUX78"/>
    <mergeCell ref="JVM78:JVO78"/>
    <mergeCell ref="JWD78:JWF78"/>
    <mergeCell ref="KQK78:KQM78"/>
    <mergeCell ref="KRB78:KRD78"/>
    <mergeCell ref="KRS78:KRU78"/>
    <mergeCell ref="KSJ78:KSL78"/>
    <mergeCell ref="KTA78:KTC78"/>
    <mergeCell ref="KND78:KNF78"/>
    <mergeCell ref="KNU78:KNW78"/>
    <mergeCell ref="KOL78:KON78"/>
    <mergeCell ref="KPC78:KPE78"/>
    <mergeCell ref="KPT78:KPV78"/>
    <mergeCell ref="KJW78:KJY78"/>
    <mergeCell ref="KKN78:KKP78"/>
    <mergeCell ref="KLE78:KLG78"/>
    <mergeCell ref="KLV78:KLX78"/>
    <mergeCell ref="KMM78:KMO78"/>
    <mergeCell ref="KGP78:KGR78"/>
    <mergeCell ref="KHG78:KHI78"/>
    <mergeCell ref="KHX78:KHZ78"/>
    <mergeCell ref="KIO78:KIQ78"/>
    <mergeCell ref="KJF78:KJH78"/>
    <mergeCell ref="LDM78:LDO78"/>
    <mergeCell ref="LED78:LEF78"/>
    <mergeCell ref="LEU78:LEW78"/>
    <mergeCell ref="LFL78:LFN78"/>
    <mergeCell ref="LGC78:LGE78"/>
    <mergeCell ref="LAF78:LAH78"/>
    <mergeCell ref="LAW78:LAY78"/>
    <mergeCell ref="LBN78:LBP78"/>
    <mergeCell ref="LCE78:LCG78"/>
    <mergeCell ref="LCV78:LCX78"/>
    <mergeCell ref="KWY78:KXA78"/>
    <mergeCell ref="KXP78:KXR78"/>
    <mergeCell ref="KYG78:KYI78"/>
    <mergeCell ref="KYX78:KYZ78"/>
    <mergeCell ref="KZO78:KZQ78"/>
    <mergeCell ref="KTR78:KTT78"/>
    <mergeCell ref="KUI78:KUK78"/>
    <mergeCell ref="KUZ78:KVB78"/>
    <mergeCell ref="KVQ78:KVS78"/>
    <mergeCell ref="KWH78:KWJ78"/>
    <mergeCell ref="LQO78:LQQ78"/>
    <mergeCell ref="LRF78:LRH78"/>
    <mergeCell ref="LRW78:LRY78"/>
    <mergeCell ref="LSN78:LSP78"/>
    <mergeCell ref="LTE78:LTG78"/>
    <mergeCell ref="LNH78:LNJ78"/>
    <mergeCell ref="LNY78:LOA78"/>
    <mergeCell ref="LOP78:LOR78"/>
    <mergeCell ref="LPG78:LPI78"/>
    <mergeCell ref="LPX78:LPZ78"/>
    <mergeCell ref="LKA78:LKC78"/>
    <mergeCell ref="LKR78:LKT78"/>
    <mergeCell ref="LLI78:LLK78"/>
    <mergeCell ref="LLZ78:LMB78"/>
    <mergeCell ref="LMQ78:LMS78"/>
    <mergeCell ref="LGT78:LGV78"/>
    <mergeCell ref="LHK78:LHM78"/>
    <mergeCell ref="LIB78:LID78"/>
    <mergeCell ref="LIS78:LIU78"/>
    <mergeCell ref="LJJ78:LJL78"/>
    <mergeCell ref="MDQ78:MDS78"/>
    <mergeCell ref="MEH78:MEJ78"/>
    <mergeCell ref="MEY78:MFA78"/>
    <mergeCell ref="MFP78:MFR78"/>
    <mergeCell ref="MGG78:MGI78"/>
    <mergeCell ref="MAJ78:MAL78"/>
    <mergeCell ref="MBA78:MBC78"/>
    <mergeCell ref="MBR78:MBT78"/>
    <mergeCell ref="MCI78:MCK78"/>
    <mergeCell ref="MCZ78:MDB78"/>
    <mergeCell ref="LXC78:LXE78"/>
    <mergeCell ref="LXT78:LXV78"/>
    <mergeCell ref="LYK78:LYM78"/>
    <mergeCell ref="LZB78:LZD78"/>
    <mergeCell ref="LZS78:LZU78"/>
    <mergeCell ref="LTV78:LTX78"/>
    <mergeCell ref="LUM78:LUO78"/>
    <mergeCell ref="LVD78:LVF78"/>
    <mergeCell ref="LVU78:LVW78"/>
    <mergeCell ref="LWL78:LWN78"/>
    <mergeCell ref="MQS78:MQU78"/>
    <mergeCell ref="MRJ78:MRL78"/>
    <mergeCell ref="MSA78:MSC78"/>
    <mergeCell ref="MSR78:MST78"/>
    <mergeCell ref="MTI78:MTK78"/>
    <mergeCell ref="MNL78:MNN78"/>
    <mergeCell ref="MOC78:MOE78"/>
    <mergeCell ref="MOT78:MOV78"/>
    <mergeCell ref="MPK78:MPM78"/>
    <mergeCell ref="MQB78:MQD78"/>
    <mergeCell ref="MKE78:MKG78"/>
    <mergeCell ref="MKV78:MKX78"/>
    <mergeCell ref="MLM78:MLO78"/>
    <mergeCell ref="MMD78:MMF78"/>
    <mergeCell ref="MMU78:MMW78"/>
    <mergeCell ref="MGX78:MGZ78"/>
    <mergeCell ref="MHO78:MHQ78"/>
    <mergeCell ref="MIF78:MIH78"/>
    <mergeCell ref="MIW78:MIY78"/>
    <mergeCell ref="MJN78:MJP78"/>
    <mergeCell ref="NDU78:NDW78"/>
    <mergeCell ref="NEL78:NEN78"/>
    <mergeCell ref="NFC78:NFE78"/>
    <mergeCell ref="NFT78:NFV78"/>
    <mergeCell ref="NGK78:NGM78"/>
    <mergeCell ref="NAN78:NAP78"/>
    <mergeCell ref="NBE78:NBG78"/>
    <mergeCell ref="NBV78:NBX78"/>
    <mergeCell ref="NCM78:NCO78"/>
    <mergeCell ref="NDD78:NDF78"/>
    <mergeCell ref="MXG78:MXI78"/>
    <mergeCell ref="MXX78:MXZ78"/>
    <mergeCell ref="MYO78:MYQ78"/>
    <mergeCell ref="MZF78:MZH78"/>
    <mergeCell ref="MZW78:MZY78"/>
    <mergeCell ref="MTZ78:MUB78"/>
    <mergeCell ref="MUQ78:MUS78"/>
    <mergeCell ref="MVH78:MVJ78"/>
    <mergeCell ref="MVY78:MWA78"/>
    <mergeCell ref="MWP78:MWR78"/>
    <mergeCell ref="NQW78:NQY78"/>
    <mergeCell ref="NRN78:NRP78"/>
    <mergeCell ref="NSE78:NSG78"/>
    <mergeCell ref="NSV78:NSX78"/>
    <mergeCell ref="NTM78:NTO78"/>
    <mergeCell ref="NNP78:NNR78"/>
    <mergeCell ref="NOG78:NOI78"/>
    <mergeCell ref="NOX78:NOZ78"/>
    <mergeCell ref="NPO78:NPQ78"/>
    <mergeCell ref="NQF78:NQH78"/>
    <mergeCell ref="NKI78:NKK78"/>
    <mergeCell ref="NKZ78:NLB78"/>
    <mergeCell ref="NLQ78:NLS78"/>
    <mergeCell ref="NMH78:NMJ78"/>
    <mergeCell ref="NMY78:NNA78"/>
    <mergeCell ref="NHB78:NHD78"/>
    <mergeCell ref="NHS78:NHU78"/>
    <mergeCell ref="NIJ78:NIL78"/>
    <mergeCell ref="NJA78:NJC78"/>
    <mergeCell ref="NJR78:NJT78"/>
    <mergeCell ref="ODY78:OEA78"/>
    <mergeCell ref="OEP78:OER78"/>
    <mergeCell ref="OFG78:OFI78"/>
    <mergeCell ref="OFX78:OFZ78"/>
    <mergeCell ref="OGO78:OGQ78"/>
    <mergeCell ref="OAR78:OAT78"/>
    <mergeCell ref="OBI78:OBK78"/>
    <mergeCell ref="OBZ78:OCB78"/>
    <mergeCell ref="OCQ78:OCS78"/>
    <mergeCell ref="ODH78:ODJ78"/>
    <mergeCell ref="NXK78:NXM78"/>
    <mergeCell ref="NYB78:NYD78"/>
    <mergeCell ref="NYS78:NYU78"/>
    <mergeCell ref="NZJ78:NZL78"/>
    <mergeCell ref="OAA78:OAC78"/>
    <mergeCell ref="NUD78:NUF78"/>
    <mergeCell ref="NUU78:NUW78"/>
    <mergeCell ref="NVL78:NVN78"/>
    <mergeCell ref="NWC78:NWE78"/>
    <mergeCell ref="NWT78:NWV78"/>
    <mergeCell ref="ORA78:ORC78"/>
    <mergeCell ref="ORR78:ORT78"/>
    <mergeCell ref="OSI78:OSK78"/>
    <mergeCell ref="OSZ78:OTB78"/>
    <mergeCell ref="OTQ78:OTS78"/>
    <mergeCell ref="ONT78:ONV78"/>
    <mergeCell ref="OOK78:OOM78"/>
    <mergeCell ref="OPB78:OPD78"/>
    <mergeCell ref="OPS78:OPU78"/>
    <mergeCell ref="OQJ78:OQL78"/>
    <mergeCell ref="OKM78:OKO78"/>
    <mergeCell ref="OLD78:OLF78"/>
    <mergeCell ref="OLU78:OLW78"/>
    <mergeCell ref="OML78:OMN78"/>
    <mergeCell ref="ONC78:ONE78"/>
    <mergeCell ref="OHF78:OHH78"/>
    <mergeCell ref="OHW78:OHY78"/>
    <mergeCell ref="OIN78:OIP78"/>
    <mergeCell ref="OJE78:OJG78"/>
    <mergeCell ref="OJV78:OJX78"/>
    <mergeCell ref="PEC78:PEE78"/>
    <mergeCell ref="PET78:PEV78"/>
    <mergeCell ref="PFK78:PFM78"/>
    <mergeCell ref="PGB78:PGD78"/>
    <mergeCell ref="PGS78:PGU78"/>
    <mergeCell ref="PAV78:PAX78"/>
    <mergeCell ref="PBM78:PBO78"/>
    <mergeCell ref="PCD78:PCF78"/>
    <mergeCell ref="PCU78:PCW78"/>
    <mergeCell ref="PDL78:PDN78"/>
    <mergeCell ref="OXO78:OXQ78"/>
    <mergeCell ref="OYF78:OYH78"/>
    <mergeCell ref="OYW78:OYY78"/>
    <mergeCell ref="OZN78:OZP78"/>
    <mergeCell ref="PAE78:PAG78"/>
    <mergeCell ref="OUH78:OUJ78"/>
    <mergeCell ref="OUY78:OVA78"/>
    <mergeCell ref="OVP78:OVR78"/>
    <mergeCell ref="OWG78:OWI78"/>
    <mergeCell ref="OWX78:OWZ78"/>
    <mergeCell ref="PRE78:PRG78"/>
    <mergeCell ref="PRV78:PRX78"/>
    <mergeCell ref="PSM78:PSO78"/>
    <mergeCell ref="PTD78:PTF78"/>
    <mergeCell ref="PTU78:PTW78"/>
    <mergeCell ref="PNX78:PNZ78"/>
    <mergeCell ref="POO78:POQ78"/>
    <mergeCell ref="PPF78:PPH78"/>
    <mergeCell ref="PPW78:PPY78"/>
    <mergeCell ref="PQN78:PQP78"/>
    <mergeCell ref="PKQ78:PKS78"/>
    <mergeCell ref="PLH78:PLJ78"/>
    <mergeCell ref="PLY78:PMA78"/>
    <mergeCell ref="PMP78:PMR78"/>
    <mergeCell ref="PNG78:PNI78"/>
    <mergeCell ref="PHJ78:PHL78"/>
    <mergeCell ref="PIA78:PIC78"/>
    <mergeCell ref="PIR78:PIT78"/>
    <mergeCell ref="PJI78:PJK78"/>
    <mergeCell ref="PJZ78:PKB78"/>
    <mergeCell ref="QEG78:QEI78"/>
    <mergeCell ref="QEX78:QEZ78"/>
    <mergeCell ref="QFO78:QFQ78"/>
    <mergeCell ref="QGF78:QGH78"/>
    <mergeCell ref="QGW78:QGY78"/>
    <mergeCell ref="QAZ78:QBB78"/>
    <mergeCell ref="QBQ78:QBS78"/>
    <mergeCell ref="QCH78:QCJ78"/>
    <mergeCell ref="QCY78:QDA78"/>
    <mergeCell ref="QDP78:QDR78"/>
    <mergeCell ref="PXS78:PXU78"/>
    <mergeCell ref="PYJ78:PYL78"/>
    <mergeCell ref="PZA78:PZC78"/>
    <mergeCell ref="PZR78:PZT78"/>
    <mergeCell ref="QAI78:QAK78"/>
    <mergeCell ref="PUL78:PUN78"/>
    <mergeCell ref="PVC78:PVE78"/>
    <mergeCell ref="PVT78:PVV78"/>
    <mergeCell ref="PWK78:PWM78"/>
    <mergeCell ref="PXB78:PXD78"/>
    <mergeCell ref="QRI78:QRK78"/>
    <mergeCell ref="QRZ78:QSB78"/>
    <mergeCell ref="QSQ78:QSS78"/>
    <mergeCell ref="QTH78:QTJ78"/>
    <mergeCell ref="QTY78:QUA78"/>
    <mergeCell ref="QOB78:QOD78"/>
    <mergeCell ref="QOS78:QOU78"/>
    <mergeCell ref="QPJ78:QPL78"/>
    <mergeCell ref="QQA78:QQC78"/>
    <mergeCell ref="QQR78:QQT78"/>
    <mergeCell ref="QKU78:QKW78"/>
    <mergeCell ref="QLL78:QLN78"/>
    <mergeCell ref="QMC78:QME78"/>
    <mergeCell ref="QMT78:QMV78"/>
    <mergeCell ref="QNK78:QNM78"/>
    <mergeCell ref="QHN78:QHP78"/>
    <mergeCell ref="QIE78:QIG78"/>
    <mergeCell ref="QIV78:QIX78"/>
    <mergeCell ref="QJM78:QJO78"/>
    <mergeCell ref="QKD78:QKF78"/>
    <mergeCell ref="REK78:REM78"/>
    <mergeCell ref="RFB78:RFD78"/>
    <mergeCell ref="RFS78:RFU78"/>
    <mergeCell ref="RGJ78:RGL78"/>
    <mergeCell ref="RHA78:RHC78"/>
    <mergeCell ref="RBD78:RBF78"/>
    <mergeCell ref="RBU78:RBW78"/>
    <mergeCell ref="RCL78:RCN78"/>
    <mergeCell ref="RDC78:RDE78"/>
    <mergeCell ref="RDT78:RDV78"/>
    <mergeCell ref="QXW78:QXY78"/>
    <mergeCell ref="QYN78:QYP78"/>
    <mergeCell ref="QZE78:QZG78"/>
    <mergeCell ref="QZV78:QZX78"/>
    <mergeCell ref="RAM78:RAO78"/>
    <mergeCell ref="QUP78:QUR78"/>
    <mergeCell ref="QVG78:QVI78"/>
    <mergeCell ref="QVX78:QVZ78"/>
    <mergeCell ref="QWO78:QWQ78"/>
    <mergeCell ref="QXF78:QXH78"/>
    <mergeCell ref="RRM78:RRO78"/>
    <mergeCell ref="RSD78:RSF78"/>
    <mergeCell ref="RSU78:RSW78"/>
    <mergeCell ref="RTL78:RTN78"/>
    <mergeCell ref="RUC78:RUE78"/>
    <mergeCell ref="ROF78:ROH78"/>
    <mergeCell ref="ROW78:ROY78"/>
    <mergeCell ref="RPN78:RPP78"/>
    <mergeCell ref="RQE78:RQG78"/>
    <mergeCell ref="RQV78:RQX78"/>
    <mergeCell ref="RKY78:RLA78"/>
    <mergeCell ref="RLP78:RLR78"/>
    <mergeCell ref="RMG78:RMI78"/>
    <mergeCell ref="RMX78:RMZ78"/>
    <mergeCell ref="RNO78:RNQ78"/>
    <mergeCell ref="RHR78:RHT78"/>
    <mergeCell ref="RII78:RIK78"/>
    <mergeCell ref="RIZ78:RJB78"/>
    <mergeCell ref="RJQ78:RJS78"/>
    <mergeCell ref="RKH78:RKJ78"/>
    <mergeCell ref="SEO78:SEQ78"/>
    <mergeCell ref="SFF78:SFH78"/>
    <mergeCell ref="SFW78:SFY78"/>
    <mergeCell ref="SGN78:SGP78"/>
    <mergeCell ref="SHE78:SHG78"/>
    <mergeCell ref="SBH78:SBJ78"/>
    <mergeCell ref="SBY78:SCA78"/>
    <mergeCell ref="SCP78:SCR78"/>
    <mergeCell ref="SDG78:SDI78"/>
    <mergeCell ref="SDX78:SDZ78"/>
    <mergeCell ref="RYA78:RYC78"/>
    <mergeCell ref="RYR78:RYT78"/>
    <mergeCell ref="RZI78:RZK78"/>
    <mergeCell ref="RZZ78:SAB78"/>
    <mergeCell ref="SAQ78:SAS78"/>
    <mergeCell ref="RUT78:RUV78"/>
    <mergeCell ref="RVK78:RVM78"/>
    <mergeCell ref="RWB78:RWD78"/>
    <mergeCell ref="RWS78:RWU78"/>
    <mergeCell ref="RXJ78:RXL78"/>
    <mergeCell ref="SRQ78:SRS78"/>
    <mergeCell ref="SSH78:SSJ78"/>
    <mergeCell ref="SSY78:STA78"/>
    <mergeCell ref="STP78:STR78"/>
    <mergeCell ref="SUG78:SUI78"/>
    <mergeCell ref="SOJ78:SOL78"/>
    <mergeCell ref="SPA78:SPC78"/>
    <mergeCell ref="SPR78:SPT78"/>
    <mergeCell ref="SQI78:SQK78"/>
    <mergeCell ref="SQZ78:SRB78"/>
    <mergeCell ref="SLC78:SLE78"/>
    <mergeCell ref="SLT78:SLV78"/>
    <mergeCell ref="SMK78:SMM78"/>
    <mergeCell ref="SNB78:SND78"/>
    <mergeCell ref="SNS78:SNU78"/>
    <mergeCell ref="SHV78:SHX78"/>
    <mergeCell ref="SIM78:SIO78"/>
    <mergeCell ref="SJD78:SJF78"/>
    <mergeCell ref="SJU78:SJW78"/>
    <mergeCell ref="SKL78:SKN78"/>
    <mergeCell ref="TES78:TEU78"/>
    <mergeCell ref="TFJ78:TFL78"/>
    <mergeCell ref="TGA78:TGC78"/>
    <mergeCell ref="TGR78:TGT78"/>
    <mergeCell ref="THI78:THK78"/>
    <mergeCell ref="TBL78:TBN78"/>
    <mergeCell ref="TCC78:TCE78"/>
    <mergeCell ref="TCT78:TCV78"/>
    <mergeCell ref="TDK78:TDM78"/>
    <mergeCell ref="TEB78:TED78"/>
    <mergeCell ref="SYE78:SYG78"/>
    <mergeCell ref="SYV78:SYX78"/>
    <mergeCell ref="SZM78:SZO78"/>
    <mergeCell ref="TAD78:TAF78"/>
    <mergeCell ref="TAU78:TAW78"/>
    <mergeCell ref="SUX78:SUZ78"/>
    <mergeCell ref="SVO78:SVQ78"/>
    <mergeCell ref="SWF78:SWH78"/>
    <mergeCell ref="SWW78:SWY78"/>
    <mergeCell ref="SXN78:SXP78"/>
    <mergeCell ref="TRU78:TRW78"/>
    <mergeCell ref="TSL78:TSN78"/>
    <mergeCell ref="TTC78:TTE78"/>
    <mergeCell ref="TTT78:TTV78"/>
    <mergeCell ref="TUK78:TUM78"/>
    <mergeCell ref="TON78:TOP78"/>
    <mergeCell ref="TPE78:TPG78"/>
    <mergeCell ref="TPV78:TPX78"/>
    <mergeCell ref="TQM78:TQO78"/>
    <mergeCell ref="TRD78:TRF78"/>
    <mergeCell ref="TLG78:TLI78"/>
    <mergeCell ref="TLX78:TLZ78"/>
    <mergeCell ref="TMO78:TMQ78"/>
    <mergeCell ref="TNF78:TNH78"/>
    <mergeCell ref="TNW78:TNY78"/>
    <mergeCell ref="THZ78:TIB78"/>
    <mergeCell ref="TIQ78:TIS78"/>
    <mergeCell ref="TJH78:TJJ78"/>
    <mergeCell ref="TJY78:TKA78"/>
    <mergeCell ref="TKP78:TKR78"/>
    <mergeCell ref="UEW78:UEY78"/>
    <mergeCell ref="UFN78:UFP78"/>
    <mergeCell ref="UGE78:UGG78"/>
    <mergeCell ref="UGV78:UGX78"/>
    <mergeCell ref="UHM78:UHO78"/>
    <mergeCell ref="UBP78:UBR78"/>
    <mergeCell ref="UCG78:UCI78"/>
    <mergeCell ref="UCX78:UCZ78"/>
    <mergeCell ref="UDO78:UDQ78"/>
    <mergeCell ref="UEF78:UEH78"/>
    <mergeCell ref="TYI78:TYK78"/>
    <mergeCell ref="TYZ78:TZB78"/>
    <mergeCell ref="TZQ78:TZS78"/>
    <mergeCell ref="UAH78:UAJ78"/>
    <mergeCell ref="UAY78:UBA78"/>
    <mergeCell ref="TVB78:TVD78"/>
    <mergeCell ref="TVS78:TVU78"/>
    <mergeCell ref="TWJ78:TWL78"/>
    <mergeCell ref="TXA78:TXC78"/>
    <mergeCell ref="TXR78:TXT78"/>
    <mergeCell ref="URY78:USA78"/>
    <mergeCell ref="USP78:USR78"/>
    <mergeCell ref="UTG78:UTI78"/>
    <mergeCell ref="UTX78:UTZ78"/>
    <mergeCell ref="UUO78:UUQ78"/>
    <mergeCell ref="UOR78:UOT78"/>
    <mergeCell ref="UPI78:UPK78"/>
    <mergeCell ref="UPZ78:UQB78"/>
    <mergeCell ref="UQQ78:UQS78"/>
    <mergeCell ref="URH78:URJ78"/>
    <mergeCell ref="ULK78:ULM78"/>
    <mergeCell ref="UMB78:UMD78"/>
    <mergeCell ref="UMS78:UMU78"/>
    <mergeCell ref="UNJ78:UNL78"/>
    <mergeCell ref="UOA78:UOC78"/>
    <mergeCell ref="UID78:UIF78"/>
    <mergeCell ref="UIU78:UIW78"/>
    <mergeCell ref="UJL78:UJN78"/>
    <mergeCell ref="UKC78:UKE78"/>
    <mergeCell ref="UKT78:UKV78"/>
    <mergeCell ref="VFA78:VFC78"/>
    <mergeCell ref="VFR78:VFT78"/>
    <mergeCell ref="VGI78:VGK78"/>
    <mergeCell ref="VGZ78:VHB78"/>
    <mergeCell ref="VHQ78:VHS78"/>
    <mergeCell ref="VBT78:VBV78"/>
    <mergeCell ref="VCK78:VCM78"/>
    <mergeCell ref="VDB78:VDD78"/>
    <mergeCell ref="VDS78:VDU78"/>
    <mergeCell ref="VEJ78:VEL78"/>
    <mergeCell ref="UYM78:UYO78"/>
    <mergeCell ref="UZD78:UZF78"/>
    <mergeCell ref="UZU78:UZW78"/>
    <mergeCell ref="VAL78:VAN78"/>
    <mergeCell ref="VBC78:VBE78"/>
    <mergeCell ref="UVF78:UVH78"/>
    <mergeCell ref="UVW78:UVY78"/>
    <mergeCell ref="UWN78:UWP78"/>
    <mergeCell ref="UXE78:UXG78"/>
    <mergeCell ref="UXV78:UXX78"/>
    <mergeCell ref="VSC78:VSE78"/>
    <mergeCell ref="VST78:VSV78"/>
    <mergeCell ref="VTK78:VTM78"/>
    <mergeCell ref="VUB78:VUD78"/>
    <mergeCell ref="VUS78:VUU78"/>
    <mergeCell ref="VOV78:VOX78"/>
    <mergeCell ref="VPM78:VPO78"/>
    <mergeCell ref="VQD78:VQF78"/>
    <mergeCell ref="VQU78:VQW78"/>
    <mergeCell ref="VRL78:VRN78"/>
    <mergeCell ref="VLO78:VLQ78"/>
    <mergeCell ref="VMF78:VMH78"/>
    <mergeCell ref="VMW78:VMY78"/>
    <mergeCell ref="VNN78:VNP78"/>
    <mergeCell ref="VOE78:VOG78"/>
    <mergeCell ref="VIH78:VIJ78"/>
    <mergeCell ref="VIY78:VJA78"/>
    <mergeCell ref="VJP78:VJR78"/>
    <mergeCell ref="VKG78:VKI78"/>
    <mergeCell ref="VKX78:VKZ78"/>
    <mergeCell ref="WFE78:WFG78"/>
    <mergeCell ref="WFV78:WFX78"/>
    <mergeCell ref="WGM78:WGO78"/>
    <mergeCell ref="WHD78:WHF78"/>
    <mergeCell ref="WHU78:WHW78"/>
    <mergeCell ref="WBX78:WBZ78"/>
    <mergeCell ref="WCO78:WCQ78"/>
    <mergeCell ref="WDF78:WDH78"/>
    <mergeCell ref="WDW78:WDY78"/>
    <mergeCell ref="WEN78:WEP78"/>
    <mergeCell ref="VYQ78:VYS78"/>
    <mergeCell ref="VZH78:VZJ78"/>
    <mergeCell ref="VZY78:WAA78"/>
    <mergeCell ref="WAP78:WAR78"/>
    <mergeCell ref="WBG78:WBI78"/>
    <mergeCell ref="VVJ78:VVL78"/>
    <mergeCell ref="VWA78:VWC78"/>
    <mergeCell ref="VWR78:VWT78"/>
    <mergeCell ref="VXI78:VXK78"/>
    <mergeCell ref="VXZ78:VYB78"/>
    <mergeCell ref="XDJ78:XDL78"/>
    <mergeCell ref="XEA78:XEC78"/>
    <mergeCell ref="XER78:XET78"/>
    <mergeCell ref="WYU78:WYW78"/>
    <mergeCell ref="WZL78:WZN78"/>
    <mergeCell ref="XAC78:XAE78"/>
    <mergeCell ref="XAT78:XAV78"/>
    <mergeCell ref="XBK78:XBM78"/>
    <mergeCell ref="WVN78:WVP78"/>
    <mergeCell ref="WWE78:WWG78"/>
    <mergeCell ref="WWV78:WWX78"/>
    <mergeCell ref="WXM78:WXO78"/>
    <mergeCell ref="WYD78:WYF78"/>
    <mergeCell ref="WSG78:WSI78"/>
    <mergeCell ref="WSX78:WSZ78"/>
    <mergeCell ref="WTO78:WTQ78"/>
    <mergeCell ref="WUF78:WUH78"/>
    <mergeCell ref="WUW78:WUY78"/>
    <mergeCell ref="FO80:FQ80"/>
    <mergeCell ref="GF80:GH80"/>
    <mergeCell ref="GW80:GY80"/>
    <mergeCell ref="HN80:HP80"/>
    <mergeCell ref="IE80:IG80"/>
    <mergeCell ref="CH80:CJ80"/>
    <mergeCell ref="CY80:DA80"/>
    <mergeCell ref="DP80:DR80"/>
    <mergeCell ref="EG80:EI80"/>
    <mergeCell ref="EX80:EZ80"/>
    <mergeCell ref="A80:C80"/>
    <mergeCell ref="R80:T80"/>
    <mergeCell ref="AI80:AK80"/>
    <mergeCell ref="AZ80:BB80"/>
    <mergeCell ref="BQ80:BS80"/>
    <mergeCell ref="XCB78:XCD78"/>
    <mergeCell ref="XCS78:XCU78"/>
    <mergeCell ref="WOZ78:WPB78"/>
    <mergeCell ref="WPQ78:WPS78"/>
    <mergeCell ref="WQH78:WQJ78"/>
    <mergeCell ref="WQY78:WRA78"/>
    <mergeCell ref="WRP78:WRR78"/>
    <mergeCell ref="WLS78:WLU78"/>
    <mergeCell ref="WMJ78:WML78"/>
    <mergeCell ref="WNA78:WNC78"/>
    <mergeCell ref="WNR78:WNT78"/>
    <mergeCell ref="WOI78:WOK78"/>
    <mergeCell ref="WIL78:WIN78"/>
    <mergeCell ref="WJC78:WJE78"/>
    <mergeCell ref="WJT78:WJV78"/>
    <mergeCell ref="WKK78:WKM78"/>
    <mergeCell ref="WLB78:WLD78"/>
    <mergeCell ref="SQ80:SS80"/>
    <mergeCell ref="TH80:TJ80"/>
    <mergeCell ref="TY80:UA80"/>
    <mergeCell ref="UP80:UR80"/>
    <mergeCell ref="VG80:VI80"/>
    <mergeCell ref="PJ80:PL80"/>
    <mergeCell ref="QA80:QC80"/>
    <mergeCell ref="QR80:QT80"/>
    <mergeCell ref="RI80:RK80"/>
    <mergeCell ref="RZ80:SB80"/>
    <mergeCell ref="MC80:ME80"/>
    <mergeCell ref="MT80:MV80"/>
    <mergeCell ref="NK80:NM80"/>
    <mergeCell ref="OB80:OD80"/>
    <mergeCell ref="OS80:OU80"/>
    <mergeCell ref="IV80:IX80"/>
    <mergeCell ref="JM80:JO80"/>
    <mergeCell ref="KD80:KF80"/>
    <mergeCell ref="KU80:KW80"/>
    <mergeCell ref="LL80:LN80"/>
    <mergeCell ref="AFS80:AFU80"/>
    <mergeCell ref="AGJ80:AGL80"/>
    <mergeCell ref="AHA80:AHC80"/>
    <mergeCell ref="AHR80:AHT80"/>
    <mergeCell ref="AII80:AIK80"/>
    <mergeCell ref="ACL80:ACN80"/>
    <mergeCell ref="ADC80:ADE80"/>
    <mergeCell ref="ADT80:ADV80"/>
    <mergeCell ref="AEK80:AEM80"/>
    <mergeCell ref="AFB80:AFD80"/>
    <mergeCell ref="ZE80:ZG80"/>
    <mergeCell ref="ZV80:ZX80"/>
    <mergeCell ref="AAM80:AAO80"/>
    <mergeCell ref="ABD80:ABF80"/>
    <mergeCell ref="ABU80:ABW80"/>
    <mergeCell ref="VX80:VZ80"/>
    <mergeCell ref="WO80:WQ80"/>
    <mergeCell ref="XF80:XH80"/>
    <mergeCell ref="XW80:XY80"/>
    <mergeCell ref="YN80:YP80"/>
    <mergeCell ref="ASU80:ASW80"/>
    <mergeCell ref="ATL80:ATN80"/>
    <mergeCell ref="AUC80:AUE80"/>
    <mergeCell ref="AUT80:AUV80"/>
    <mergeCell ref="AVK80:AVM80"/>
    <mergeCell ref="APN80:APP80"/>
    <mergeCell ref="AQE80:AQG80"/>
    <mergeCell ref="AQV80:AQX80"/>
    <mergeCell ref="ARM80:ARO80"/>
    <mergeCell ref="ASD80:ASF80"/>
    <mergeCell ref="AMG80:AMI80"/>
    <mergeCell ref="AMX80:AMZ80"/>
    <mergeCell ref="ANO80:ANQ80"/>
    <mergeCell ref="AOF80:AOH80"/>
    <mergeCell ref="AOW80:AOY80"/>
    <mergeCell ref="AIZ80:AJB80"/>
    <mergeCell ref="AJQ80:AJS80"/>
    <mergeCell ref="AKH80:AKJ80"/>
    <mergeCell ref="AKY80:ALA80"/>
    <mergeCell ref="ALP80:ALR80"/>
    <mergeCell ref="BFW80:BFY80"/>
    <mergeCell ref="BGN80:BGP80"/>
    <mergeCell ref="BHE80:BHG80"/>
    <mergeCell ref="BHV80:BHX80"/>
    <mergeCell ref="BIM80:BIO80"/>
    <mergeCell ref="BCP80:BCR80"/>
    <mergeCell ref="BDG80:BDI80"/>
    <mergeCell ref="BDX80:BDZ80"/>
    <mergeCell ref="BEO80:BEQ80"/>
    <mergeCell ref="BFF80:BFH80"/>
    <mergeCell ref="AZI80:AZK80"/>
    <mergeCell ref="AZZ80:BAB80"/>
    <mergeCell ref="BAQ80:BAS80"/>
    <mergeCell ref="BBH80:BBJ80"/>
    <mergeCell ref="BBY80:BCA80"/>
    <mergeCell ref="AWB80:AWD80"/>
    <mergeCell ref="AWS80:AWU80"/>
    <mergeCell ref="AXJ80:AXL80"/>
    <mergeCell ref="AYA80:AYC80"/>
    <mergeCell ref="AYR80:AYT80"/>
    <mergeCell ref="BSY80:BTA80"/>
    <mergeCell ref="BTP80:BTR80"/>
    <mergeCell ref="BUG80:BUI80"/>
    <mergeCell ref="BUX80:BUZ80"/>
    <mergeCell ref="BVO80:BVQ80"/>
    <mergeCell ref="BPR80:BPT80"/>
    <mergeCell ref="BQI80:BQK80"/>
    <mergeCell ref="BQZ80:BRB80"/>
    <mergeCell ref="BRQ80:BRS80"/>
    <mergeCell ref="BSH80:BSJ80"/>
    <mergeCell ref="BMK80:BMM80"/>
    <mergeCell ref="BNB80:BND80"/>
    <mergeCell ref="BNS80:BNU80"/>
    <mergeCell ref="BOJ80:BOL80"/>
    <mergeCell ref="BPA80:BPC80"/>
    <mergeCell ref="BJD80:BJF80"/>
    <mergeCell ref="BJU80:BJW80"/>
    <mergeCell ref="BKL80:BKN80"/>
    <mergeCell ref="BLC80:BLE80"/>
    <mergeCell ref="BLT80:BLV80"/>
    <mergeCell ref="CGA80:CGC80"/>
    <mergeCell ref="CGR80:CGT80"/>
    <mergeCell ref="CHI80:CHK80"/>
    <mergeCell ref="CHZ80:CIB80"/>
    <mergeCell ref="CIQ80:CIS80"/>
    <mergeCell ref="CCT80:CCV80"/>
    <mergeCell ref="CDK80:CDM80"/>
    <mergeCell ref="CEB80:CED80"/>
    <mergeCell ref="CES80:CEU80"/>
    <mergeCell ref="CFJ80:CFL80"/>
    <mergeCell ref="BZM80:BZO80"/>
    <mergeCell ref="CAD80:CAF80"/>
    <mergeCell ref="CAU80:CAW80"/>
    <mergeCell ref="CBL80:CBN80"/>
    <mergeCell ref="CCC80:CCE80"/>
    <mergeCell ref="BWF80:BWH80"/>
    <mergeCell ref="BWW80:BWY80"/>
    <mergeCell ref="BXN80:BXP80"/>
    <mergeCell ref="BYE80:BYG80"/>
    <mergeCell ref="BYV80:BYX80"/>
    <mergeCell ref="CTC80:CTE80"/>
    <mergeCell ref="CTT80:CTV80"/>
    <mergeCell ref="CUK80:CUM80"/>
    <mergeCell ref="CVB80:CVD80"/>
    <mergeCell ref="CVS80:CVU80"/>
    <mergeCell ref="CPV80:CPX80"/>
    <mergeCell ref="CQM80:CQO80"/>
    <mergeCell ref="CRD80:CRF80"/>
    <mergeCell ref="CRU80:CRW80"/>
    <mergeCell ref="CSL80:CSN80"/>
    <mergeCell ref="CMO80:CMQ80"/>
    <mergeCell ref="CNF80:CNH80"/>
    <mergeCell ref="CNW80:CNY80"/>
    <mergeCell ref="CON80:COP80"/>
    <mergeCell ref="CPE80:CPG80"/>
    <mergeCell ref="CJH80:CJJ80"/>
    <mergeCell ref="CJY80:CKA80"/>
    <mergeCell ref="CKP80:CKR80"/>
    <mergeCell ref="CLG80:CLI80"/>
    <mergeCell ref="CLX80:CLZ80"/>
    <mergeCell ref="DGE80:DGG80"/>
    <mergeCell ref="DGV80:DGX80"/>
    <mergeCell ref="DHM80:DHO80"/>
    <mergeCell ref="DID80:DIF80"/>
    <mergeCell ref="DIU80:DIW80"/>
    <mergeCell ref="DCX80:DCZ80"/>
    <mergeCell ref="DDO80:DDQ80"/>
    <mergeCell ref="DEF80:DEH80"/>
    <mergeCell ref="DEW80:DEY80"/>
    <mergeCell ref="DFN80:DFP80"/>
    <mergeCell ref="CZQ80:CZS80"/>
    <mergeCell ref="DAH80:DAJ80"/>
    <mergeCell ref="DAY80:DBA80"/>
    <mergeCell ref="DBP80:DBR80"/>
    <mergeCell ref="DCG80:DCI80"/>
    <mergeCell ref="CWJ80:CWL80"/>
    <mergeCell ref="CXA80:CXC80"/>
    <mergeCell ref="CXR80:CXT80"/>
    <mergeCell ref="CYI80:CYK80"/>
    <mergeCell ref="CYZ80:CZB80"/>
    <mergeCell ref="DTG80:DTI80"/>
    <mergeCell ref="DTX80:DTZ80"/>
    <mergeCell ref="DUO80:DUQ80"/>
    <mergeCell ref="DVF80:DVH80"/>
    <mergeCell ref="DVW80:DVY80"/>
    <mergeCell ref="DPZ80:DQB80"/>
    <mergeCell ref="DQQ80:DQS80"/>
    <mergeCell ref="DRH80:DRJ80"/>
    <mergeCell ref="DRY80:DSA80"/>
    <mergeCell ref="DSP80:DSR80"/>
    <mergeCell ref="DMS80:DMU80"/>
    <mergeCell ref="DNJ80:DNL80"/>
    <mergeCell ref="DOA80:DOC80"/>
    <mergeCell ref="DOR80:DOT80"/>
    <mergeCell ref="DPI80:DPK80"/>
    <mergeCell ref="DJL80:DJN80"/>
    <mergeCell ref="DKC80:DKE80"/>
    <mergeCell ref="DKT80:DKV80"/>
    <mergeCell ref="DLK80:DLM80"/>
    <mergeCell ref="DMB80:DMD80"/>
    <mergeCell ref="EGI80:EGK80"/>
    <mergeCell ref="EGZ80:EHB80"/>
    <mergeCell ref="EHQ80:EHS80"/>
    <mergeCell ref="EIH80:EIJ80"/>
    <mergeCell ref="EIY80:EJA80"/>
    <mergeCell ref="EDB80:EDD80"/>
    <mergeCell ref="EDS80:EDU80"/>
    <mergeCell ref="EEJ80:EEL80"/>
    <mergeCell ref="EFA80:EFC80"/>
    <mergeCell ref="EFR80:EFT80"/>
    <mergeCell ref="DZU80:DZW80"/>
    <mergeCell ref="EAL80:EAN80"/>
    <mergeCell ref="EBC80:EBE80"/>
    <mergeCell ref="EBT80:EBV80"/>
    <mergeCell ref="ECK80:ECM80"/>
    <mergeCell ref="DWN80:DWP80"/>
    <mergeCell ref="DXE80:DXG80"/>
    <mergeCell ref="DXV80:DXX80"/>
    <mergeCell ref="DYM80:DYO80"/>
    <mergeCell ref="DZD80:DZF80"/>
    <mergeCell ref="ETK80:ETM80"/>
    <mergeCell ref="EUB80:EUD80"/>
    <mergeCell ref="EUS80:EUU80"/>
    <mergeCell ref="EVJ80:EVL80"/>
    <mergeCell ref="EWA80:EWC80"/>
    <mergeCell ref="EQD80:EQF80"/>
    <mergeCell ref="EQU80:EQW80"/>
    <mergeCell ref="ERL80:ERN80"/>
    <mergeCell ref="ESC80:ESE80"/>
    <mergeCell ref="EST80:ESV80"/>
    <mergeCell ref="EMW80:EMY80"/>
    <mergeCell ref="ENN80:ENP80"/>
    <mergeCell ref="EOE80:EOG80"/>
    <mergeCell ref="EOV80:EOX80"/>
    <mergeCell ref="EPM80:EPO80"/>
    <mergeCell ref="EJP80:EJR80"/>
    <mergeCell ref="EKG80:EKI80"/>
    <mergeCell ref="EKX80:EKZ80"/>
    <mergeCell ref="ELO80:ELQ80"/>
    <mergeCell ref="EMF80:EMH80"/>
    <mergeCell ref="FGM80:FGO80"/>
    <mergeCell ref="FHD80:FHF80"/>
    <mergeCell ref="FHU80:FHW80"/>
    <mergeCell ref="FIL80:FIN80"/>
    <mergeCell ref="FJC80:FJE80"/>
    <mergeCell ref="FDF80:FDH80"/>
    <mergeCell ref="FDW80:FDY80"/>
    <mergeCell ref="FEN80:FEP80"/>
    <mergeCell ref="FFE80:FFG80"/>
    <mergeCell ref="FFV80:FFX80"/>
    <mergeCell ref="EZY80:FAA80"/>
    <mergeCell ref="FAP80:FAR80"/>
    <mergeCell ref="FBG80:FBI80"/>
    <mergeCell ref="FBX80:FBZ80"/>
    <mergeCell ref="FCO80:FCQ80"/>
    <mergeCell ref="EWR80:EWT80"/>
    <mergeCell ref="EXI80:EXK80"/>
    <mergeCell ref="EXZ80:EYB80"/>
    <mergeCell ref="EYQ80:EYS80"/>
    <mergeCell ref="EZH80:EZJ80"/>
    <mergeCell ref="FTO80:FTQ80"/>
    <mergeCell ref="FUF80:FUH80"/>
    <mergeCell ref="FUW80:FUY80"/>
    <mergeCell ref="FVN80:FVP80"/>
    <mergeCell ref="FWE80:FWG80"/>
    <mergeCell ref="FQH80:FQJ80"/>
    <mergeCell ref="FQY80:FRA80"/>
    <mergeCell ref="FRP80:FRR80"/>
    <mergeCell ref="FSG80:FSI80"/>
    <mergeCell ref="FSX80:FSZ80"/>
    <mergeCell ref="FNA80:FNC80"/>
    <mergeCell ref="FNR80:FNT80"/>
    <mergeCell ref="FOI80:FOK80"/>
    <mergeCell ref="FOZ80:FPB80"/>
    <mergeCell ref="FPQ80:FPS80"/>
    <mergeCell ref="FJT80:FJV80"/>
    <mergeCell ref="FKK80:FKM80"/>
    <mergeCell ref="FLB80:FLD80"/>
    <mergeCell ref="FLS80:FLU80"/>
    <mergeCell ref="FMJ80:FML80"/>
    <mergeCell ref="GGQ80:GGS80"/>
    <mergeCell ref="GHH80:GHJ80"/>
    <mergeCell ref="GHY80:GIA80"/>
    <mergeCell ref="GIP80:GIR80"/>
    <mergeCell ref="GJG80:GJI80"/>
    <mergeCell ref="GDJ80:GDL80"/>
    <mergeCell ref="GEA80:GEC80"/>
    <mergeCell ref="GER80:GET80"/>
    <mergeCell ref="GFI80:GFK80"/>
    <mergeCell ref="GFZ80:GGB80"/>
    <mergeCell ref="GAC80:GAE80"/>
    <mergeCell ref="GAT80:GAV80"/>
    <mergeCell ref="GBK80:GBM80"/>
    <mergeCell ref="GCB80:GCD80"/>
    <mergeCell ref="GCS80:GCU80"/>
    <mergeCell ref="FWV80:FWX80"/>
    <mergeCell ref="FXM80:FXO80"/>
    <mergeCell ref="FYD80:FYF80"/>
    <mergeCell ref="FYU80:FYW80"/>
    <mergeCell ref="FZL80:FZN80"/>
    <mergeCell ref="GTS80:GTU80"/>
    <mergeCell ref="GUJ80:GUL80"/>
    <mergeCell ref="GVA80:GVC80"/>
    <mergeCell ref="GVR80:GVT80"/>
    <mergeCell ref="GWI80:GWK80"/>
    <mergeCell ref="GQL80:GQN80"/>
    <mergeCell ref="GRC80:GRE80"/>
    <mergeCell ref="GRT80:GRV80"/>
    <mergeCell ref="GSK80:GSM80"/>
    <mergeCell ref="GTB80:GTD80"/>
    <mergeCell ref="GNE80:GNG80"/>
    <mergeCell ref="GNV80:GNX80"/>
    <mergeCell ref="GOM80:GOO80"/>
    <mergeCell ref="GPD80:GPF80"/>
    <mergeCell ref="GPU80:GPW80"/>
    <mergeCell ref="GJX80:GJZ80"/>
    <mergeCell ref="GKO80:GKQ80"/>
    <mergeCell ref="GLF80:GLH80"/>
    <mergeCell ref="GLW80:GLY80"/>
    <mergeCell ref="GMN80:GMP80"/>
    <mergeCell ref="HGU80:HGW80"/>
    <mergeCell ref="HHL80:HHN80"/>
    <mergeCell ref="HIC80:HIE80"/>
    <mergeCell ref="HIT80:HIV80"/>
    <mergeCell ref="HJK80:HJM80"/>
    <mergeCell ref="HDN80:HDP80"/>
    <mergeCell ref="HEE80:HEG80"/>
    <mergeCell ref="HEV80:HEX80"/>
    <mergeCell ref="HFM80:HFO80"/>
    <mergeCell ref="HGD80:HGF80"/>
    <mergeCell ref="HAG80:HAI80"/>
    <mergeCell ref="HAX80:HAZ80"/>
    <mergeCell ref="HBO80:HBQ80"/>
    <mergeCell ref="HCF80:HCH80"/>
    <mergeCell ref="HCW80:HCY80"/>
    <mergeCell ref="GWZ80:GXB80"/>
    <mergeCell ref="GXQ80:GXS80"/>
    <mergeCell ref="GYH80:GYJ80"/>
    <mergeCell ref="GYY80:GZA80"/>
    <mergeCell ref="GZP80:GZR80"/>
    <mergeCell ref="HTW80:HTY80"/>
    <mergeCell ref="HUN80:HUP80"/>
    <mergeCell ref="HVE80:HVG80"/>
    <mergeCell ref="HVV80:HVX80"/>
    <mergeCell ref="HWM80:HWO80"/>
    <mergeCell ref="HQP80:HQR80"/>
    <mergeCell ref="HRG80:HRI80"/>
    <mergeCell ref="HRX80:HRZ80"/>
    <mergeCell ref="HSO80:HSQ80"/>
    <mergeCell ref="HTF80:HTH80"/>
    <mergeCell ref="HNI80:HNK80"/>
    <mergeCell ref="HNZ80:HOB80"/>
    <mergeCell ref="HOQ80:HOS80"/>
    <mergeCell ref="HPH80:HPJ80"/>
    <mergeCell ref="HPY80:HQA80"/>
    <mergeCell ref="HKB80:HKD80"/>
    <mergeCell ref="HKS80:HKU80"/>
    <mergeCell ref="HLJ80:HLL80"/>
    <mergeCell ref="HMA80:HMC80"/>
    <mergeCell ref="HMR80:HMT80"/>
    <mergeCell ref="IGY80:IHA80"/>
    <mergeCell ref="IHP80:IHR80"/>
    <mergeCell ref="IIG80:III80"/>
    <mergeCell ref="IIX80:IIZ80"/>
    <mergeCell ref="IJO80:IJQ80"/>
    <mergeCell ref="IDR80:IDT80"/>
    <mergeCell ref="IEI80:IEK80"/>
    <mergeCell ref="IEZ80:IFB80"/>
    <mergeCell ref="IFQ80:IFS80"/>
    <mergeCell ref="IGH80:IGJ80"/>
    <mergeCell ref="IAK80:IAM80"/>
    <mergeCell ref="IBB80:IBD80"/>
    <mergeCell ref="IBS80:IBU80"/>
    <mergeCell ref="ICJ80:ICL80"/>
    <mergeCell ref="IDA80:IDC80"/>
    <mergeCell ref="HXD80:HXF80"/>
    <mergeCell ref="HXU80:HXW80"/>
    <mergeCell ref="HYL80:HYN80"/>
    <mergeCell ref="HZC80:HZE80"/>
    <mergeCell ref="HZT80:HZV80"/>
    <mergeCell ref="IUA80:IUC80"/>
    <mergeCell ref="IUR80:IUT80"/>
    <mergeCell ref="IVI80:IVK80"/>
    <mergeCell ref="IVZ80:IWB80"/>
    <mergeCell ref="IWQ80:IWS80"/>
    <mergeCell ref="IQT80:IQV80"/>
    <mergeCell ref="IRK80:IRM80"/>
    <mergeCell ref="ISB80:ISD80"/>
    <mergeCell ref="ISS80:ISU80"/>
    <mergeCell ref="ITJ80:ITL80"/>
    <mergeCell ref="INM80:INO80"/>
    <mergeCell ref="IOD80:IOF80"/>
    <mergeCell ref="IOU80:IOW80"/>
    <mergeCell ref="IPL80:IPN80"/>
    <mergeCell ref="IQC80:IQE80"/>
    <mergeCell ref="IKF80:IKH80"/>
    <mergeCell ref="IKW80:IKY80"/>
    <mergeCell ref="ILN80:ILP80"/>
    <mergeCell ref="IME80:IMG80"/>
    <mergeCell ref="IMV80:IMX80"/>
    <mergeCell ref="JHC80:JHE80"/>
    <mergeCell ref="JHT80:JHV80"/>
    <mergeCell ref="JIK80:JIM80"/>
    <mergeCell ref="JJB80:JJD80"/>
    <mergeCell ref="JJS80:JJU80"/>
    <mergeCell ref="JDV80:JDX80"/>
    <mergeCell ref="JEM80:JEO80"/>
    <mergeCell ref="JFD80:JFF80"/>
    <mergeCell ref="JFU80:JFW80"/>
    <mergeCell ref="JGL80:JGN80"/>
    <mergeCell ref="JAO80:JAQ80"/>
    <mergeCell ref="JBF80:JBH80"/>
    <mergeCell ref="JBW80:JBY80"/>
    <mergeCell ref="JCN80:JCP80"/>
    <mergeCell ref="JDE80:JDG80"/>
    <mergeCell ref="IXH80:IXJ80"/>
    <mergeCell ref="IXY80:IYA80"/>
    <mergeCell ref="IYP80:IYR80"/>
    <mergeCell ref="IZG80:IZI80"/>
    <mergeCell ref="IZX80:IZZ80"/>
    <mergeCell ref="JUE80:JUG80"/>
    <mergeCell ref="JUV80:JUX80"/>
    <mergeCell ref="JVM80:JVO80"/>
    <mergeCell ref="JWD80:JWF80"/>
    <mergeCell ref="JWU80:JWW80"/>
    <mergeCell ref="JQX80:JQZ80"/>
    <mergeCell ref="JRO80:JRQ80"/>
    <mergeCell ref="JSF80:JSH80"/>
    <mergeCell ref="JSW80:JSY80"/>
    <mergeCell ref="JTN80:JTP80"/>
    <mergeCell ref="JNQ80:JNS80"/>
    <mergeCell ref="JOH80:JOJ80"/>
    <mergeCell ref="JOY80:JPA80"/>
    <mergeCell ref="JPP80:JPR80"/>
    <mergeCell ref="JQG80:JQI80"/>
    <mergeCell ref="JKJ80:JKL80"/>
    <mergeCell ref="JLA80:JLC80"/>
    <mergeCell ref="JLR80:JLT80"/>
    <mergeCell ref="JMI80:JMK80"/>
    <mergeCell ref="JMZ80:JNB80"/>
    <mergeCell ref="KHG80:KHI80"/>
    <mergeCell ref="KHX80:KHZ80"/>
    <mergeCell ref="KIO80:KIQ80"/>
    <mergeCell ref="KJF80:KJH80"/>
    <mergeCell ref="KJW80:KJY80"/>
    <mergeCell ref="KDZ80:KEB80"/>
    <mergeCell ref="KEQ80:KES80"/>
    <mergeCell ref="KFH80:KFJ80"/>
    <mergeCell ref="KFY80:KGA80"/>
    <mergeCell ref="KGP80:KGR80"/>
    <mergeCell ref="KAS80:KAU80"/>
    <mergeCell ref="KBJ80:KBL80"/>
    <mergeCell ref="KCA80:KCC80"/>
    <mergeCell ref="KCR80:KCT80"/>
    <mergeCell ref="KDI80:KDK80"/>
    <mergeCell ref="JXL80:JXN80"/>
    <mergeCell ref="JYC80:JYE80"/>
    <mergeCell ref="JYT80:JYV80"/>
    <mergeCell ref="JZK80:JZM80"/>
    <mergeCell ref="KAB80:KAD80"/>
    <mergeCell ref="KUI80:KUK80"/>
    <mergeCell ref="KUZ80:KVB80"/>
    <mergeCell ref="KVQ80:KVS80"/>
    <mergeCell ref="KWH80:KWJ80"/>
    <mergeCell ref="KWY80:KXA80"/>
    <mergeCell ref="KRB80:KRD80"/>
    <mergeCell ref="KRS80:KRU80"/>
    <mergeCell ref="KSJ80:KSL80"/>
    <mergeCell ref="KTA80:KTC80"/>
    <mergeCell ref="KTR80:KTT80"/>
    <mergeCell ref="KNU80:KNW80"/>
    <mergeCell ref="KOL80:KON80"/>
    <mergeCell ref="KPC80:KPE80"/>
    <mergeCell ref="KPT80:KPV80"/>
    <mergeCell ref="KQK80:KQM80"/>
    <mergeCell ref="KKN80:KKP80"/>
    <mergeCell ref="KLE80:KLG80"/>
    <mergeCell ref="KLV80:KLX80"/>
    <mergeCell ref="KMM80:KMO80"/>
    <mergeCell ref="KND80:KNF80"/>
    <mergeCell ref="LHK80:LHM80"/>
    <mergeCell ref="LIB80:LID80"/>
    <mergeCell ref="LIS80:LIU80"/>
    <mergeCell ref="LJJ80:LJL80"/>
    <mergeCell ref="LKA80:LKC80"/>
    <mergeCell ref="LED80:LEF80"/>
    <mergeCell ref="LEU80:LEW80"/>
    <mergeCell ref="LFL80:LFN80"/>
    <mergeCell ref="LGC80:LGE80"/>
    <mergeCell ref="LGT80:LGV80"/>
    <mergeCell ref="LAW80:LAY80"/>
    <mergeCell ref="LBN80:LBP80"/>
    <mergeCell ref="LCE80:LCG80"/>
    <mergeCell ref="LCV80:LCX80"/>
    <mergeCell ref="LDM80:LDO80"/>
    <mergeCell ref="KXP80:KXR80"/>
    <mergeCell ref="KYG80:KYI80"/>
    <mergeCell ref="KYX80:KYZ80"/>
    <mergeCell ref="KZO80:KZQ80"/>
    <mergeCell ref="LAF80:LAH80"/>
    <mergeCell ref="LUM80:LUO80"/>
    <mergeCell ref="LVD80:LVF80"/>
    <mergeCell ref="LVU80:LVW80"/>
    <mergeCell ref="LWL80:LWN80"/>
    <mergeCell ref="LXC80:LXE80"/>
    <mergeCell ref="LRF80:LRH80"/>
    <mergeCell ref="LRW80:LRY80"/>
    <mergeCell ref="LSN80:LSP80"/>
    <mergeCell ref="LTE80:LTG80"/>
    <mergeCell ref="LTV80:LTX80"/>
    <mergeCell ref="LNY80:LOA80"/>
    <mergeCell ref="LOP80:LOR80"/>
    <mergeCell ref="LPG80:LPI80"/>
    <mergeCell ref="LPX80:LPZ80"/>
    <mergeCell ref="LQO80:LQQ80"/>
    <mergeCell ref="LKR80:LKT80"/>
    <mergeCell ref="LLI80:LLK80"/>
    <mergeCell ref="LLZ80:LMB80"/>
    <mergeCell ref="LMQ80:LMS80"/>
    <mergeCell ref="LNH80:LNJ80"/>
    <mergeCell ref="MHO80:MHQ80"/>
    <mergeCell ref="MIF80:MIH80"/>
    <mergeCell ref="MIW80:MIY80"/>
    <mergeCell ref="MJN80:MJP80"/>
    <mergeCell ref="MKE80:MKG80"/>
    <mergeCell ref="MEH80:MEJ80"/>
    <mergeCell ref="MEY80:MFA80"/>
    <mergeCell ref="MFP80:MFR80"/>
    <mergeCell ref="MGG80:MGI80"/>
    <mergeCell ref="MGX80:MGZ80"/>
    <mergeCell ref="MBA80:MBC80"/>
    <mergeCell ref="MBR80:MBT80"/>
    <mergeCell ref="MCI80:MCK80"/>
    <mergeCell ref="MCZ80:MDB80"/>
    <mergeCell ref="MDQ80:MDS80"/>
    <mergeCell ref="LXT80:LXV80"/>
    <mergeCell ref="LYK80:LYM80"/>
    <mergeCell ref="LZB80:LZD80"/>
    <mergeCell ref="LZS80:LZU80"/>
    <mergeCell ref="MAJ80:MAL80"/>
    <mergeCell ref="MUQ80:MUS80"/>
    <mergeCell ref="MVH80:MVJ80"/>
    <mergeCell ref="MVY80:MWA80"/>
    <mergeCell ref="MWP80:MWR80"/>
    <mergeCell ref="MXG80:MXI80"/>
    <mergeCell ref="MRJ80:MRL80"/>
    <mergeCell ref="MSA80:MSC80"/>
    <mergeCell ref="MSR80:MST80"/>
    <mergeCell ref="MTI80:MTK80"/>
    <mergeCell ref="MTZ80:MUB80"/>
    <mergeCell ref="MOC80:MOE80"/>
    <mergeCell ref="MOT80:MOV80"/>
    <mergeCell ref="MPK80:MPM80"/>
    <mergeCell ref="MQB80:MQD80"/>
    <mergeCell ref="MQS80:MQU80"/>
    <mergeCell ref="MKV80:MKX80"/>
    <mergeCell ref="MLM80:MLO80"/>
    <mergeCell ref="MMD80:MMF80"/>
    <mergeCell ref="MMU80:MMW80"/>
    <mergeCell ref="MNL80:MNN80"/>
    <mergeCell ref="NHS80:NHU80"/>
    <mergeCell ref="NIJ80:NIL80"/>
    <mergeCell ref="NJA80:NJC80"/>
    <mergeCell ref="NJR80:NJT80"/>
    <mergeCell ref="NKI80:NKK80"/>
    <mergeCell ref="NEL80:NEN80"/>
    <mergeCell ref="NFC80:NFE80"/>
    <mergeCell ref="NFT80:NFV80"/>
    <mergeCell ref="NGK80:NGM80"/>
    <mergeCell ref="NHB80:NHD80"/>
    <mergeCell ref="NBE80:NBG80"/>
    <mergeCell ref="NBV80:NBX80"/>
    <mergeCell ref="NCM80:NCO80"/>
    <mergeCell ref="NDD80:NDF80"/>
    <mergeCell ref="NDU80:NDW80"/>
    <mergeCell ref="MXX80:MXZ80"/>
    <mergeCell ref="MYO80:MYQ80"/>
    <mergeCell ref="MZF80:MZH80"/>
    <mergeCell ref="MZW80:MZY80"/>
    <mergeCell ref="NAN80:NAP80"/>
    <mergeCell ref="NUU80:NUW80"/>
    <mergeCell ref="NVL80:NVN80"/>
    <mergeCell ref="NWC80:NWE80"/>
    <mergeCell ref="NWT80:NWV80"/>
    <mergeCell ref="NXK80:NXM80"/>
    <mergeCell ref="NRN80:NRP80"/>
    <mergeCell ref="NSE80:NSG80"/>
    <mergeCell ref="NSV80:NSX80"/>
    <mergeCell ref="NTM80:NTO80"/>
    <mergeCell ref="NUD80:NUF80"/>
    <mergeCell ref="NOG80:NOI80"/>
    <mergeCell ref="NOX80:NOZ80"/>
    <mergeCell ref="NPO80:NPQ80"/>
    <mergeCell ref="NQF80:NQH80"/>
    <mergeCell ref="NQW80:NQY80"/>
    <mergeCell ref="NKZ80:NLB80"/>
    <mergeCell ref="NLQ80:NLS80"/>
    <mergeCell ref="NMH80:NMJ80"/>
    <mergeCell ref="NMY80:NNA80"/>
    <mergeCell ref="NNP80:NNR80"/>
    <mergeCell ref="OHW80:OHY80"/>
    <mergeCell ref="OIN80:OIP80"/>
    <mergeCell ref="OJE80:OJG80"/>
    <mergeCell ref="OJV80:OJX80"/>
    <mergeCell ref="OKM80:OKO80"/>
    <mergeCell ref="OEP80:OER80"/>
    <mergeCell ref="OFG80:OFI80"/>
    <mergeCell ref="OFX80:OFZ80"/>
    <mergeCell ref="OGO80:OGQ80"/>
    <mergeCell ref="OHF80:OHH80"/>
    <mergeCell ref="OBI80:OBK80"/>
    <mergeCell ref="OBZ80:OCB80"/>
    <mergeCell ref="OCQ80:OCS80"/>
    <mergeCell ref="ODH80:ODJ80"/>
    <mergeCell ref="ODY80:OEA80"/>
    <mergeCell ref="NYB80:NYD80"/>
    <mergeCell ref="NYS80:NYU80"/>
    <mergeCell ref="NZJ80:NZL80"/>
    <mergeCell ref="OAA80:OAC80"/>
    <mergeCell ref="OAR80:OAT80"/>
    <mergeCell ref="OUY80:OVA80"/>
    <mergeCell ref="OVP80:OVR80"/>
    <mergeCell ref="OWG80:OWI80"/>
    <mergeCell ref="OWX80:OWZ80"/>
    <mergeCell ref="OXO80:OXQ80"/>
    <mergeCell ref="ORR80:ORT80"/>
    <mergeCell ref="OSI80:OSK80"/>
    <mergeCell ref="OSZ80:OTB80"/>
    <mergeCell ref="OTQ80:OTS80"/>
    <mergeCell ref="OUH80:OUJ80"/>
    <mergeCell ref="OOK80:OOM80"/>
    <mergeCell ref="OPB80:OPD80"/>
    <mergeCell ref="OPS80:OPU80"/>
    <mergeCell ref="OQJ80:OQL80"/>
    <mergeCell ref="ORA80:ORC80"/>
    <mergeCell ref="OLD80:OLF80"/>
    <mergeCell ref="OLU80:OLW80"/>
    <mergeCell ref="OML80:OMN80"/>
    <mergeCell ref="ONC80:ONE80"/>
    <mergeCell ref="ONT80:ONV80"/>
    <mergeCell ref="PIA80:PIC80"/>
    <mergeCell ref="PIR80:PIT80"/>
    <mergeCell ref="PJI80:PJK80"/>
    <mergeCell ref="PJZ80:PKB80"/>
    <mergeCell ref="PKQ80:PKS80"/>
    <mergeCell ref="PET80:PEV80"/>
    <mergeCell ref="PFK80:PFM80"/>
    <mergeCell ref="PGB80:PGD80"/>
    <mergeCell ref="PGS80:PGU80"/>
    <mergeCell ref="PHJ80:PHL80"/>
    <mergeCell ref="PBM80:PBO80"/>
    <mergeCell ref="PCD80:PCF80"/>
    <mergeCell ref="PCU80:PCW80"/>
    <mergeCell ref="PDL80:PDN80"/>
    <mergeCell ref="PEC80:PEE80"/>
    <mergeCell ref="OYF80:OYH80"/>
    <mergeCell ref="OYW80:OYY80"/>
    <mergeCell ref="OZN80:OZP80"/>
    <mergeCell ref="PAE80:PAG80"/>
    <mergeCell ref="PAV80:PAX80"/>
    <mergeCell ref="PVC80:PVE80"/>
    <mergeCell ref="PVT80:PVV80"/>
    <mergeCell ref="PWK80:PWM80"/>
    <mergeCell ref="PXB80:PXD80"/>
    <mergeCell ref="PXS80:PXU80"/>
    <mergeCell ref="PRV80:PRX80"/>
    <mergeCell ref="PSM80:PSO80"/>
    <mergeCell ref="PTD80:PTF80"/>
    <mergeCell ref="PTU80:PTW80"/>
    <mergeCell ref="PUL80:PUN80"/>
    <mergeCell ref="POO80:POQ80"/>
    <mergeCell ref="PPF80:PPH80"/>
    <mergeCell ref="PPW80:PPY80"/>
    <mergeCell ref="PQN80:PQP80"/>
    <mergeCell ref="PRE80:PRG80"/>
    <mergeCell ref="PLH80:PLJ80"/>
    <mergeCell ref="PLY80:PMA80"/>
    <mergeCell ref="PMP80:PMR80"/>
    <mergeCell ref="PNG80:PNI80"/>
    <mergeCell ref="PNX80:PNZ80"/>
    <mergeCell ref="QIE80:QIG80"/>
    <mergeCell ref="QIV80:QIX80"/>
    <mergeCell ref="QJM80:QJO80"/>
    <mergeCell ref="QKD80:QKF80"/>
    <mergeCell ref="QKU80:QKW80"/>
    <mergeCell ref="QEX80:QEZ80"/>
    <mergeCell ref="QFO80:QFQ80"/>
    <mergeCell ref="QGF80:QGH80"/>
    <mergeCell ref="QGW80:QGY80"/>
    <mergeCell ref="QHN80:QHP80"/>
    <mergeCell ref="QBQ80:QBS80"/>
    <mergeCell ref="QCH80:QCJ80"/>
    <mergeCell ref="QCY80:QDA80"/>
    <mergeCell ref="QDP80:QDR80"/>
    <mergeCell ref="QEG80:QEI80"/>
    <mergeCell ref="PYJ80:PYL80"/>
    <mergeCell ref="PZA80:PZC80"/>
    <mergeCell ref="PZR80:PZT80"/>
    <mergeCell ref="QAI80:QAK80"/>
    <mergeCell ref="QAZ80:QBB80"/>
    <mergeCell ref="QVG80:QVI80"/>
    <mergeCell ref="QVX80:QVZ80"/>
    <mergeCell ref="QWO80:QWQ80"/>
    <mergeCell ref="QXF80:QXH80"/>
    <mergeCell ref="QXW80:QXY80"/>
    <mergeCell ref="QRZ80:QSB80"/>
    <mergeCell ref="QSQ80:QSS80"/>
    <mergeCell ref="QTH80:QTJ80"/>
    <mergeCell ref="QTY80:QUA80"/>
    <mergeCell ref="QUP80:QUR80"/>
    <mergeCell ref="QOS80:QOU80"/>
    <mergeCell ref="QPJ80:QPL80"/>
    <mergeCell ref="QQA80:QQC80"/>
    <mergeCell ref="QQR80:QQT80"/>
    <mergeCell ref="QRI80:QRK80"/>
    <mergeCell ref="QLL80:QLN80"/>
    <mergeCell ref="QMC80:QME80"/>
    <mergeCell ref="QMT80:QMV80"/>
    <mergeCell ref="QNK80:QNM80"/>
    <mergeCell ref="QOB80:QOD80"/>
    <mergeCell ref="RII80:RIK80"/>
    <mergeCell ref="RIZ80:RJB80"/>
    <mergeCell ref="RJQ80:RJS80"/>
    <mergeCell ref="RKH80:RKJ80"/>
    <mergeCell ref="RKY80:RLA80"/>
    <mergeCell ref="RFB80:RFD80"/>
    <mergeCell ref="RFS80:RFU80"/>
    <mergeCell ref="RGJ80:RGL80"/>
    <mergeCell ref="RHA80:RHC80"/>
    <mergeCell ref="RHR80:RHT80"/>
    <mergeCell ref="RBU80:RBW80"/>
    <mergeCell ref="RCL80:RCN80"/>
    <mergeCell ref="RDC80:RDE80"/>
    <mergeCell ref="RDT80:RDV80"/>
    <mergeCell ref="REK80:REM80"/>
    <mergeCell ref="QYN80:QYP80"/>
    <mergeCell ref="QZE80:QZG80"/>
    <mergeCell ref="QZV80:QZX80"/>
    <mergeCell ref="RAM80:RAO80"/>
    <mergeCell ref="RBD80:RBF80"/>
    <mergeCell ref="RVK80:RVM80"/>
    <mergeCell ref="RWB80:RWD80"/>
    <mergeCell ref="RWS80:RWU80"/>
    <mergeCell ref="RXJ80:RXL80"/>
    <mergeCell ref="RYA80:RYC80"/>
    <mergeCell ref="RSD80:RSF80"/>
    <mergeCell ref="RSU80:RSW80"/>
    <mergeCell ref="RTL80:RTN80"/>
    <mergeCell ref="RUC80:RUE80"/>
    <mergeCell ref="RUT80:RUV80"/>
    <mergeCell ref="ROW80:ROY80"/>
    <mergeCell ref="RPN80:RPP80"/>
    <mergeCell ref="RQE80:RQG80"/>
    <mergeCell ref="RQV80:RQX80"/>
    <mergeCell ref="RRM80:RRO80"/>
    <mergeCell ref="RLP80:RLR80"/>
    <mergeCell ref="RMG80:RMI80"/>
    <mergeCell ref="RMX80:RMZ80"/>
    <mergeCell ref="RNO80:RNQ80"/>
    <mergeCell ref="ROF80:ROH80"/>
    <mergeCell ref="SIM80:SIO80"/>
    <mergeCell ref="SJD80:SJF80"/>
    <mergeCell ref="SJU80:SJW80"/>
    <mergeCell ref="SKL80:SKN80"/>
    <mergeCell ref="SLC80:SLE80"/>
    <mergeCell ref="SFF80:SFH80"/>
    <mergeCell ref="SFW80:SFY80"/>
    <mergeCell ref="SGN80:SGP80"/>
    <mergeCell ref="SHE80:SHG80"/>
    <mergeCell ref="SHV80:SHX80"/>
    <mergeCell ref="SBY80:SCA80"/>
    <mergeCell ref="SCP80:SCR80"/>
    <mergeCell ref="SDG80:SDI80"/>
    <mergeCell ref="SDX80:SDZ80"/>
    <mergeCell ref="SEO80:SEQ80"/>
    <mergeCell ref="RYR80:RYT80"/>
    <mergeCell ref="RZI80:RZK80"/>
    <mergeCell ref="RZZ80:SAB80"/>
    <mergeCell ref="SAQ80:SAS80"/>
    <mergeCell ref="SBH80:SBJ80"/>
    <mergeCell ref="SVO80:SVQ80"/>
    <mergeCell ref="SWF80:SWH80"/>
    <mergeCell ref="SWW80:SWY80"/>
    <mergeCell ref="SXN80:SXP80"/>
    <mergeCell ref="SYE80:SYG80"/>
    <mergeCell ref="SSH80:SSJ80"/>
    <mergeCell ref="SSY80:STA80"/>
    <mergeCell ref="STP80:STR80"/>
    <mergeCell ref="SUG80:SUI80"/>
    <mergeCell ref="SUX80:SUZ80"/>
    <mergeCell ref="SPA80:SPC80"/>
    <mergeCell ref="SPR80:SPT80"/>
    <mergeCell ref="SQI80:SQK80"/>
    <mergeCell ref="SQZ80:SRB80"/>
    <mergeCell ref="SRQ80:SRS80"/>
    <mergeCell ref="SLT80:SLV80"/>
    <mergeCell ref="SMK80:SMM80"/>
    <mergeCell ref="SNB80:SND80"/>
    <mergeCell ref="SNS80:SNU80"/>
    <mergeCell ref="SOJ80:SOL80"/>
    <mergeCell ref="TIQ80:TIS80"/>
    <mergeCell ref="TJH80:TJJ80"/>
    <mergeCell ref="TJY80:TKA80"/>
    <mergeCell ref="TKP80:TKR80"/>
    <mergeCell ref="TLG80:TLI80"/>
    <mergeCell ref="TFJ80:TFL80"/>
    <mergeCell ref="TGA80:TGC80"/>
    <mergeCell ref="TGR80:TGT80"/>
    <mergeCell ref="THI80:THK80"/>
    <mergeCell ref="THZ80:TIB80"/>
    <mergeCell ref="TCC80:TCE80"/>
    <mergeCell ref="TCT80:TCV80"/>
    <mergeCell ref="TDK80:TDM80"/>
    <mergeCell ref="TEB80:TED80"/>
    <mergeCell ref="TES80:TEU80"/>
    <mergeCell ref="SYV80:SYX80"/>
    <mergeCell ref="SZM80:SZO80"/>
    <mergeCell ref="TAD80:TAF80"/>
    <mergeCell ref="TAU80:TAW80"/>
    <mergeCell ref="TBL80:TBN80"/>
    <mergeCell ref="TVS80:TVU80"/>
    <mergeCell ref="TWJ80:TWL80"/>
    <mergeCell ref="TXA80:TXC80"/>
    <mergeCell ref="TXR80:TXT80"/>
    <mergeCell ref="TYI80:TYK80"/>
    <mergeCell ref="TSL80:TSN80"/>
    <mergeCell ref="TTC80:TTE80"/>
    <mergeCell ref="TTT80:TTV80"/>
    <mergeCell ref="TUK80:TUM80"/>
    <mergeCell ref="TVB80:TVD80"/>
    <mergeCell ref="TPE80:TPG80"/>
    <mergeCell ref="TPV80:TPX80"/>
    <mergeCell ref="TQM80:TQO80"/>
    <mergeCell ref="TRD80:TRF80"/>
    <mergeCell ref="TRU80:TRW80"/>
    <mergeCell ref="TLX80:TLZ80"/>
    <mergeCell ref="TMO80:TMQ80"/>
    <mergeCell ref="TNF80:TNH80"/>
    <mergeCell ref="TNW80:TNY80"/>
    <mergeCell ref="TON80:TOP80"/>
    <mergeCell ref="UIU80:UIW80"/>
    <mergeCell ref="UJL80:UJN80"/>
    <mergeCell ref="UKC80:UKE80"/>
    <mergeCell ref="UKT80:UKV80"/>
    <mergeCell ref="ULK80:ULM80"/>
    <mergeCell ref="UFN80:UFP80"/>
    <mergeCell ref="UGE80:UGG80"/>
    <mergeCell ref="UGV80:UGX80"/>
    <mergeCell ref="UHM80:UHO80"/>
    <mergeCell ref="UID80:UIF80"/>
    <mergeCell ref="UCG80:UCI80"/>
    <mergeCell ref="UCX80:UCZ80"/>
    <mergeCell ref="UDO80:UDQ80"/>
    <mergeCell ref="UEF80:UEH80"/>
    <mergeCell ref="UEW80:UEY80"/>
    <mergeCell ref="TYZ80:TZB80"/>
    <mergeCell ref="TZQ80:TZS80"/>
    <mergeCell ref="UAH80:UAJ80"/>
    <mergeCell ref="UAY80:UBA80"/>
    <mergeCell ref="UBP80:UBR80"/>
    <mergeCell ref="UVW80:UVY80"/>
    <mergeCell ref="UWN80:UWP80"/>
    <mergeCell ref="UXE80:UXG80"/>
    <mergeCell ref="UXV80:UXX80"/>
    <mergeCell ref="UYM80:UYO80"/>
    <mergeCell ref="USP80:USR80"/>
    <mergeCell ref="UTG80:UTI80"/>
    <mergeCell ref="UTX80:UTZ80"/>
    <mergeCell ref="UUO80:UUQ80"/>
    <mergeCell ref="UVF80:UVH80"/>
    <mergeCell ref="UPI80:UPK80"/>
    <mergeCell ref="UPZ80:UQB80"/>
    <mergeCell ref="UQQ80:UQS80"/>
    <mergeCell ref="URH80:URJ80"/>
    <mergeCell ref="URY80:USA80"/>
    <mergeCell ref="UMB80:UMD80"/>
    <mergeCell ref="UMS80:UMU80"/>
    <mergeCell ref="UNJ80:UNL80"/>
    <mergeCell ref="UOA80:UOC80"/>
    <mergeCell ref="UOR80:UOT80"/>
    <mergeCell ref="VIY80:VJA80"/>
    <mergeCell ref="VJP80:VJR80"/>
    <mergeCell ref="VKG80:VKI80"/>
    <mergeCell ref="VKX80:VKZ80"/>
    <mergeCell ref="VLO80:VLQ80"/>
    <mergeCell ref="VFR80:VFT80"/>
    <mergeCell ref="VGI80:VGK80"/>
    <mergeCell ref="VGZ80:VHB80"/>
    <mergeCell ref="VHQ80:VHS80"/>
    <mergeCell ref="VIH80:VIJ80"/>
    <mergeCell ref="VCK80:VCM80"/>
    <mergeCell ref="VDB80:VDD80"/>
    <mergeCell ref="VDS80:VDU80"/>
    <mergeCell ref="VEJ80:VEL80"/>
    <mergeCell ref="VFA80:VFC80"/>
    <mergeCell ref="UZD80:UZF80"/>
    <mergeCell ref="UZU80:UZW80"/>
    <mergeCell ref="VAL80:VAN80"/>
    <mergeCell ref="VBC80:VBE80"/>
    <mergeCell ref="VBT80:VBV80"/>
    <mergeCell ref="VWA80:VWC80"/>
    <mergeCell ref="VWR80:VWT80"/>
    <mergeCell ref="VXI80:VXK80"/>
    <mergeCell ref="VXZ80:VYB80"/>
    <mergeCell ref="VYQ80:VYS80"/>
    <mergeCell ref="VST80:VSV80"/>
    <mergeCell ref="VTK80:VTM80"/>
    <mergeCell ref="VUB80:VUD80"/>
    <mergeCell ref="VUS80:VUU80"/>
    <mergeCell ref="VVJ80:VVL80"/>
    <mergeCell ref="VPM80:VPO80"/>
    <mergeCell ref="VQD80:VQF80"/>
    <mergeCell ref="VQU80:VQW80"/>
    <mergeCell ref="VRL80:VRN80"/>
    <mergeCell ref="VSC80:VSE80"/>
    <mergeCell ref="VMF80:VMH80"/>
    <mergeCell ref="VMW80:VMY80"/>
    <mergeCell ref="VNN80:VNP80"/>
    <mergeCell ref="VOE80:VOG80"/>
    <mergeCell ref="VOV80:VOX80"/>
    <mergeCell ref="WJT80:WJV80"/>
    <mergeCell ref="WKK80:WKM80"/>
    <mergeCell ref="WLB80:WLD80"/>
    <mergeCell ref="WLS80:WLU80"/>
    <mergeCell ref="WFV80:WFX80"/>
    <mergeCell ref="WGM80:WGO80"/>
    <mergeCell ref="WHD80:WHF80"/>
    <mergeCell ref="WHU80:WHW80"/>
    <mergeCell ref="WIL80:WIN80"/>
    <mergeCell ref="WCO80:WCQ80"/>
    <mergeCell ref="WDF80:WDH80"/>
    <mergeCell ref="WDW80:WDY80"/>
    <mergeCell ref="WEN80:WEP80"/>
    <mergeCell ref="WFE80:WFG80"/>
    <mergeCell ref="VZH80:VZJ80"/>
    <mergeCell ref="VZY80:WAA80"/>
    <mergeCell ref="WAP80:WAR80"/>
    <mergeCell ref="WBG80:WBI80"/>
    <mergeCell ref="WBX80:WBZ80"/>
    <mergeCell ref="B67:C67"/>
    <mergeCell ref="B66:C66"/>
    <mergeCell ref="XCS80:XCU80"/>
    <mergeCell ref="XDJ80:XDL80"/>
    <mergeCell ref="XEA80:XEC80"/>
    <mergeCell ref="XER80:XET80"/>
    <mergeCell ref="WZL80:WZN80"/>
    <mergeCell ref="XAC80:XAE80"/>
    <mergeCell ref="XAT80:XAV80"/>
    <mergeCell ref="XBK80:XBM80"/>
    <mergeCell ref="XCB80:XCD80"/>
    <mergeCell ref="WWE80:WWG80"/>
    <mergeCell ref="WWV80:WWX80"/>
    <mergeCell ref="WXM80:WXO80"/>
    <mergeCell ref="WYD80:WYF80"/>
    <mergeCell ref="WYU80:WYW80"/>
    <mergeCell ref="WSX80:WSZ80"/>
    <mergeCell ref="WTO80:WTQ80"/>
    <mergeCell ref="WUF80:WUH80"/>
    <mergeCell ref="WUW80:WUY80"/>
    <mergeCell ref="WVN80:WVP80"/>
    <mergeCell ref="WPQ80:WPS80"/>
    <mergeCell ref="WQH80:WQJ80"/>
    <mergeCell ref="WQY80:WRA80"/>
    <mergeCell ref="WRP80:WRR80"/>
    <mergeCell ref="WSG80:WSI80"/>
    <mergeCell ref="WMJ80:WML80"/>
    <mergeCell ref="WNA80:WNC80"/>
    <mergeCell ref="WNR80:WNT80"/>
    <mergeCell ref="WOI80:WOK80"/>
    <mergeCell ref="WOZ80:WPB80"/>
    <mergeCell ref="WJC80:WJE80"/>
  </mergeCells>
  <printOptions horizontalCentered="1"/>
  <pageMargins left="0.25" right="0.25" top="0.75" bottom="0.75" header="0.3" footer="0.3"/>
  <pageSetup paperSize="9" scale="65" orientation="landscape" r:id="rId1"/>
  <headerFooter>
    <oddHeader>&amp;C&amp;"Times New Roman,Félkövér"&amp;12Martonvásár Város Önkormányzatának kiadásai 2026.
Intézmények mindösszesen&amp;R&amp;"Times New Roman,Félkövér"&amp;12 6. melléklet</oddHeader>
  </headerFooter>
  <rowBreaks count="1" manualBreakCount="1">
    <brk id="50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14999847407452621"/>
    <pageSetUpPr fitToPage="1"/>
  </sheetPr>
  <dimension ref="A1:K103"/>
  <sheetViews>
    <sheetView topLeftCell="A61" zoomScaleNormal="100" workbookViewId="0">
      <selection activeCell="F100" sqref="F100"/>
    </sheetView>
  </sheetViews>
  <sheetFormatPr defaultColWidth="9.140625" defaultRowHeight="15" x14ac:dyDescent="0.25"/>
  <cols>
    <col min="1" max="1" width="9.140625" style="889"/>
    <col min="2" max="2" width="7.140625" style="20" customWidth="1"/>
    <col min="3" max="3" width="48.85546875" style="20" customWidth="1"/>
    <col min="4" max="4" width="8.85546875" style="20" customWidth="1"/>
    <col min="5" max="5" width="10.28515625" style="42" customWidth="1"/>
    <col min="6" max="7" width="8.85546875" style="16" customWidth="1"/>
    <col min="8" max="8" width="14" style="16" customWidth="1"/>
    <col min="9" max="9" width="14.85546875" style="1" customWidth="1"/>
    <col min="10" max="10" width="15.42578125" style="1" customWidth="1"/>
    <col min="11" max="16384" width="9.140625" style="1"/>
  </cols>
  <sheetData>
    <row r="1" spans="1:10" ht="18.75" customHeight="1" x14ac:dyDescent="0.25">
      <c r="E1" s="1696" t="s">
        <v>375</v>
      </c>
      <c r="F1" s="1696"/>
      <c r="G1" s="1696"/>
      <c r="H1" s="1"/>
    </row>
    <row r="2" spans="1:10" ht="39.75" customHeight="1" x14ac:dyDescent="0.25">
      <c r="A2" s="1778" t="s">
        <v>0</v>
      </c>
      <c r="B2" s="1792" t="s">
        <v>182</v>
      </c>
      <c r="C2" s="1793"/>
      <c r="D2" s="1786" t="s">
        <v>289</v>
      </c>
      <c r="E2" s="1787"/>
      <c r="F2" s="1787"/>
      <c r="G2" s="1788"/>
      <c r="H2" s="1783" t="s">
        <v>520</v>
      </c>
    </row>
    <row r="3" spans="1:10" s="2" customFormat="1" ht="39.6" customHeight="1" x14ac:dyDescent="0.25">
      <c r="A3" s="1779"/>
      <c r="B3" s="1794"/>
      <c r="C3" s="1795"/>
      <c r="D3" s="1067" t="s">
        <v>958</v>
      </c>
      <c r="E3" s="1133" t="s">
        <v>850</v>
      </c>
      <c r="F3" s="700" t="s">
        <v>178</v>
      </c>
      <c r="G3" s="700" t="s">
        <v>179</v>
      </c>
      <c r="H3" s="1784"/>
    </row>
    <row r="4" spans="1:10" s="51" customFormat="1" ht="13.5" customHeight="1" x14ac:dyDescent="0.25">
      <c r="A4" s="1780"/>
      <c r="B4" s="1796"/>
      <c r="C4" s="1797"/>
      <c r="D4" s="1789" t="s">
        <v>189</v>
      </c>
      <c r="E4" s="1790"/>
      <c r="F4" s="1790"/>
      <c r="G4" s="1791"/>
      <c r="H4" s="1785"/>
    </row>
    <row r="5" spans="1:10" ht="12" customHeight="1" x14ac:dyDescent="0.25">
      <c r="A5" s="11" t="s">
        <v>2</v>
      </c>
      <c r="B5" s="1774" t="s">
        <v>1</v>
      </c>
      <c r="C5" s="1774"/>
      <c r="D5" s="701">
        <v>233916</v>
      </c>
      <c r="E5" s="1120">
        <f>281995+7458+19745+5560</f>
        <v>314758</v>
      </c>
      <c r="F5" s="702">
        <v>314156</v>
      </c>
      <c r="G5" s="702">
        <v>153490</v>
      </c>
      <c r="H5" s="703">
        <f>+G5/F5</f>
        <v>0.4885789225734985</v>
      </c>
      <c r="I5" s="1064"/>
      <c r="J5" s="216"/>
    </row>
    <row r="6" spans="1:10" ht="12" customHeight="1" x14ac:dyDescent="0.25">
      <c r="A6" s="704" t="s">
        <v>4</v>
      </c>
      <c r="B6" s="1774" t="s">
        <v>3</v>
      </c>
      <c r="C6" s="1774"/>
      <c r="D6" s="701">
        <v>10438</v>
      </c>
      <c r="E6" s="1120">
        <v>1500</v>
      </c>
      <c r="F6" s="702">
        <v>3400</v>
      </c>
      <c r="G6" s="702">
        <v>1900</v>
      </c>
      <c r="H6" s="703">
        <f t="shared" ref="H6:H65" si="0">+G6/F6</f>
        <v>0.55882352941176472</v>
      </c>
      <c r="I6" s="1065"/>
      <c r="J6" s="216"/>
    </row>
    <row r="7" spans="1:10" ht="12" customHeight="1" x14ac:dyDescent="0.25">
      <c r="A7" s="704" t="s">
        <v>6</v>
      </c>
      <c r="B7" s="1774" t="s">
        <v>5</v>
      </c>
      <c r="C7" s="1774"/>
      <c r="D7" s="701">
        <v>9178</v>
      </c>
      <c r="E7" s="1120">
        <v>16454</v>
      </c>
      <c r="F7" s="702">
        <v>16814</v>
      </c>
      <c r="G7" s="702">
        <v>11759</v>
      </c>
      <c r="H7" s="703">
        <f t="shared" si="0"/>
        <v>0.69935767812537175</v>
      </c>
      <c r="I7" s="1065"/>
      <c r="J7" s="216"/>
    </row>
    <row r="8" spans="1:10" ht="12" customHeight="1" x14ac:dyDescent="0.25">
      <c r="A8" s="704" t="s">
        <v>8</v>
      </c>
      <c r="B8" s="1774" t="s">
        <v>7</v>
      </c>
      <c r="C8" s="1774"/>
      <c r="D8" s="701">
        <v>10693</v>
      </c>
      <c r="E8" s="1120">
        <v>0</v>
      </c>
      <c r="F8" s="702">
        <v>920</v>
      </c>
      <c r="G8" s="702">
        <v>920</v>
      </c>
      <c r="H8" s="703">
        <f t="shared" si="0"/>
        <v>1</v>
      </c>
      <c r="I8" s="1065"/>
      <c r="J8" s="216"/>
    </row>
    <row r="9" spans="1:10" ht="12" customHeight="1" x14ac:dyDescent="0.25">
      <c r="A9" s="704" t="s">
        <v>10</v>
      </c>
      <c r="B9" s="1774" t="s">
        <v>9</v>
      </c>
      <c r="C9" s="1774"/>
      <c r="D9" s="701"/>
      <c r="E9" s="1120"/>
      <c r="F9" s="702">
        <v>0</v>
      </c>
      <c r="G9" s="702"/>
      <c r="H9" s="703"/>
      <c r="I9" s="1065"/>
      <c r="J9" s="216"/>
    </row>
    <row r="10" spans="1:10" ht="12" customHeight="1" x14ac:dyDescent="0.25">
      <c r="A10" s="704" t="s">
        <v>12</v>
      </c>
      <c r="B10" s="1774" t="s">
        <v>11</v>
      </c>
      <c r="C10" s="1774"/>
      <c r="D10" s="701">
        <v>0</v>
      </c>
      <c r="E10" s="1120">
        <v>6421</v>
      </c>
      <c r="F10" s="705">
        <v>6421</v>
      </c>
      <c r="G10" s="705">
        <v>5075</v>
      </c>
      <c r="H10" s="703">
        <f t="shared" si="0"/>
        <v>0.79037533094533563</v>
      </c>
      <c r="I10" s="1065"/>
      <c r="J10" s="216"/>
    </row>
    <row r="11" spans="1:10" ht="12" customHeight="1" x14ac:dyDescent="0.25">
      <c r="A11" s="704" t="s">
        <v>14</v>
      </c>
      <c r="B11" s="1774" t="s">
        <v>13</v>
      </c>
      <c r="C11" s="1774"/>
      <c r="D11" s="701">
        <v>4698</v>
      </c>
      <c r="E11" s="1120">
        <v>5012</v>
      </c>
      <c r="F11" s="705">
        <v>12639</v>
      </c>
      <c r="G11" s="705">
        <f>4758+7627+181</f>
        <v>12566</v>
      </c>
      <c r="H11" s="703">
        <f t="shared" si="0"/>
        <v>0.99422422660020571</v>
      </c>
      <c r="I11" s="1065"/>
      <c r="J11" s="216"/>
    </row>
    <row r="12" spans="1:10" ht="12" customHeight="1" x14ac:dyDescent="0.25">
      <c r="A12" s="704" t="s">
        <v>16</v>
      </c>
      <c r="B12" s="1774" t="s">
        <v>15</v>
      </c>
      <c r="C12" s="1774"/>
      <c r="D12" s="701"/>
      <c r="E12" s="1120"/>
      <c r="F12" s="705">
        <v>0</v>
      </c>
      <c r="G12" s="705"/>
      <c r="H12" s="703"/>
      <c r="I12" s="1065"/>
      <c r="J12" s="216"/>
    </row>
    <row r="13" spans="1:10" ht="12" customHeight="1" x14ac:dyDescent="0.25">
      <c r="A13" s="704" t="s">
        <v>18</v>
      </c>
      <c r="B13" s="1774" t="s">
        <v>17</v>
      </c>
      <c r="C13" s="1774"/>
      <c r="D13" s="701">
        <v>2778</v>
      </c>
      <c r="E13" s="1120">
        <v>3924</v>
      </c>
      <c r="F13" s="705">
        <v>3924</v>
      </c>
      <c r="G13" s="705">
        <v>1476</v>
      </c>
      <c r="H13" s="703">
        <f t="shared" si="0"/>
        <v>0.37614678899082571</v>
      </c>
      <c r="I13" s="1065"/>
      <c r="J13" s="216"/>
    </row>
    <row r="14" spans="1:10" ht="12" customHeight="1" x14ac:dyDescent="0.25">
      <c r="A14" s="704" t="s">
        <v>20</v>
      </c>
      <c r="B14" s="1774" t="s">
        <v>19</v>
      </c>
      <c r="C14" s="1774"/>
      <c r="D14" s="701">
        <v>402</v>
      </c>
      <c r="E14" s="1120">
        <v>693</v>
      </c>
      <c r="F14" s="705">
        <v>693</v>
      </c>
      <c r="G14" s="705">
        <v>200</v>
      </c>
      <c r="H14" s="703">
        <f t="shared" si="0"/>
        <v>0.28860028860028858</v>
      </c>
      <c r="I14" s="1065"/>
      <c r="J14" s="216"/>
    </row>
    <row r="15" spans="1:10" ht="12" customHeight="1" x14ac:dyDescent="0.25">
      <c r="A15" s="704" t="s">
        <v>22</v>
      </c>
      <c r="B15" s="1774" t="s">
        <v>21</v>
      </c>
      <c r="C15" s="1774"/>
      <c r="D15" s="701">
        <v>1269</v>
      </c>
      <c r="E15" s="1120">
        <v>1350</v>
      </c>
      <c r="F15" s="705">
        <v>1350</v>
      </c>
      <c r="G15" s="705">
        <v>894</v>
      </c>
      <c r="H15" s="703">
        <f t="shared" si="0"/>
        <v>0.66222222222222227</v>
      </c>
      <c r="I15" s="1065"/>
      <c r="J15" s="216"/>
    </row>
    <row r="16" spans="1:10" ht="12" customHeight="1" x14ac:dyDescent="0.25">
      <c r="A16" s="704" t="s">
        <v>24</v>
      </c>
      <c r="B16" s="1774" t="s">
        <v>23</v>
      </c>
      <c r="C16" s="1774"/>
      <c r="D16" s="701">
        <v>8307</v>
      </c>
      <c r="E16" s="1120">
        <v>1000</v>
      </c>
      <c r="F16" s="705">
        <v>1000</v>
      </c>
      <c r="G16" s="705">
        <v>309</v>
      </c>
      <c r="H16" s="703">
        <f t="shared" si="0"/>
        <v>0.309</v>
      </c>
      <c r="I16" s="1065"/>
      <c r="J16" s="216"/>
    </row>
    <row r="17" spans="1:11" ht="12" customHeight="1" x14ac:dyDescent="0.25">
      <c r="A17" s="704" t="s">
        <v>25</v>
      </c>
      <c r="B17" s="1774" t="s">
        <v>175</v>
      </c>
      <c r="C17" s="1774"/>
      <c r="D17" s="701">
        <v>6504</v>
      </c>
      <c r="E17" s="1120">
        <v>1057</v>
      </c>
      <c r="F17" s="705">
        <v>3324</v>
      </c>
      <c r="G17" s="705">
        <v>2965</v>
      </c>
      <c r="H17" s="703">
        <f t="shared" si="0"/>
        <v>0.89199759326113115</v>
      </c>
      <c r="I17" s="1065"/>
      <c r="J17" s="216"/>
    </row>
    <row r="18" spans="1:11" ht="12" customHeight="1" x14ac:dyDescent="0.25">
      <c r="A18" s="704" t="s">
        <v>25</v>
      </c>
      <c r="B18" s="1774" t="s">
        <v>26</v>
      </c>
      <c r="C18" s="1774"/>
      <c r="D18" s="701"/>
      <c r="E18" s="1120"/>
      <c r="F18" s="705">
        <v>0</v>
      </c>
      <c r="G18" s="705"/>
      <c r="H18" s="703"/>
      <c r="I18" s="1065"/>
      <c r="J18" s="216"/>
    </row>
    <row r="19" spans="1:11" ht="12" customHeight="1" x14ac:dyDescent="0.25">
      <c r="A19" s="706" t="s">
        <v>27</v>
      </c>
      <c r="B19" s="1775" t="s">
        <v>174</v>
      </c>
      <c r="C19" s="1775"/>
      <c r="D19" s="707">
        <f>SUM(D5:D18)</f>
        <v>288183</v>
      </c>
      <c r="E19" s="1121">
        <f>SUM(E5:E18)</f>
        <v>352169</v>
      </c>
      <c r="F19" s="708">
        <v>364641</v>
      </c>
      <c r="G19" s="708">
        <f>SUM(G5:G18)</f>
        <v>191554</v>
      </c>
      <c r="H19" s="703">
        <f t="shared" si="0"/>
        <v>0.52532216618537142</v>
      </c>
      <c r="I19" s="1064"/>
      <c r="J19" s="216"/>
    </row>
    <row r="20" spans="1:11" ht="12" customHeight="1" x14ac:dyDescent="0.25">
      <c r="A20" s="704" t="s">
        <v>29</v>
      </c>
      <c r="B20" s="1774" t="s">
        <v>28</v>
      </c>
      <c r="C20" s="1774"/>
      <c r="D20" s="701"/>
      <c r="E20" s="1120"/>
      <c r="F20" s="705">
        <v>0</v>
      </c>
      <c r="G20" s="705"/>
      <c r="H20" s="703"/>
      <c r="I20" s="1065"/>
      <c r="J20" s="216"/>
    </row>
    <row r="21" spans="1:11" ht="12" customHeight="1" x14ac:dyDescent="0.25">
      <c r="A21" s="704" t="s">
        <v>592</v>
      </c>
      <c r="B21" s="1774" t="s">
        <v>30</v>
      </c>
      <c r="C21" s="1774"/>
      <c r="D21" s="701"/>
      <c r="E21" s="1120"/>
      <c r="F21" s="705">
        <v>1000</v>
      </c>
      <c r="G21" s="705">
        <v>1000</v>
      </c>
      <c r="H21" s="703">
        <f t="shared" si="0"/>
        <v>1</v>
      </c>
      <c r="I21" s="1065"/>
      <c r="J21" s="216"/>
    </row>
    <row r="22" spans="1:11" ht="12" customHeight="1" x14ac:dyDescent="0.25">
      <c r="A22" s="704" t="s">
        <v>32</v>
      </c>
      <c r="B22" s="1774" t="s">
        <v>31</v>
      </c>
      <c r="C22" s="1774"/>
      <c r="D22" s="701">
        <v>219</v>
      </c>
      <c r="E22" s="1120">
        <v>30</v>
      </c>
      <c r="F22" s="705">
        <v>358</v>
      </c>
      <c r="G22" s="705">
        <v>333</v>
      </c>
      <c r="H22" s="703">
        <f t="shared" si="0"/>
        <v>0.93016759776536317</v>
      </c>
      <c r="I22" s="1065"/>
      <c r="J22" s="216"/>
    </row>
    <row r="23" spans="1:11" ht="12" customHeight="1" x14ac:dyDescent="0.25">
      <c r="A23" s="706" t="s">
        <v>33</v>
      </c>
      <c r="B23" s="1775" t="s">
        <v>173</v>
      </c>
      <c r="C23" s="1775"/>
      <c r="D23" s="707">
        <v>219</v>
      </c>
      <c r="E23" s="1121">
        <f>SUM(E20:E22)</f>
        <v>30</v>
      </c>
      <c r="F23" s="708">
        <v>1358</v>
      </c>
      <c r="G23" s="708">
        <f>SUM(G20:G22)</f>
        <v>1333</v>
      </c>
      <c r="H23" s="703">
        <f t="shared" si="0"/>
        <v>0.98159057437407948</v>
      </c>
      <c r="I23" s="1065"/>
      <c r="J23" s="216"/>
    </row>
    <row r="24" spans="1:11" s="34" customFormat="1" ht="12" customHeight="1" x14ac:dyDescent="0.25">
      <c r="A24" s="709" t="s">
        <v>34</v>
      </c>
      <c r="B24" s="1776" t="s">
        <v>172</v>
      </c>
      <c r="C24" s="1776"/>
      <c r="D24" s="710">
        <v>288399</v>
      </c>
      <c r="E24" s="1122">
        <f>+E23+E19</f>
        <v>352199</v>
      </c>
      <c r="F24" s="711">
        <v>365999</v>
      </c>
      <c r="G24" s="711">
        <f>+G23+G19</f>
        <v>192887</v>
      </c>
      <c r="H24" s="703">
        <f t="shared" si="0"/>
        <v>0.52701510113415606</v>
      </c>
      <c r="I24" s="1066"/>
      <c r="J24" s="216"/>
    </row>
    <row r="25" spans="1:11" ht="10.5" customHeight="1" x14ac:dyDescent="0.25">
      <c r="A25" s="712"/>
      <c r="B25" s="713"/>
      <c r="C25" s="713"/>
      <c r="D25" s="714"/>
      <c r="E25" s="1123"/>
      <c r="F25" s="715"/>
      <c r="G25" s="715"/>
      <c r="H25" s="703"/>
      <c r="I25" s="1065"/>
      <c r="J25" s="216"/>
    </row>
    <row r="26" spans="1:11" s="34" customFormat="1" ht="12" customHeight="1" x14ac:dyDescent="0.25">
      <c r="A26" s="9" t="s">
        <v>35</v>
      </c>
      <c r="B26" s="1776" t="s">
        <v>171</v>
      </c>
      <c r="C26" s="1776"/>
      <c r="D26" s="38">
        <v>41067</v>
      </c>
      <c r="E26" s="1124">
        <f>SUM(E27:E31)</f>
        <v>50518</v>
      </c>
      <c r="F26" s="556">
        <v>51346</v>
      </c>
      <c r="G26" s="556">
        <f>SUM(G27:G31)</f>
        <v>28622</v>
      </c>
      <c r="H26" s="703">
        <f t="shared" si="0"/>
        <v>0.55743387995170024</v>
      </c>
      <c r="I26" s="1066"/>
      <c r="J26" s="216"/>
    </row>
    <row r="27" spans="1:11" ht="14.25" customHeight="1" x14ac:dyDescent="0.25">
      <c r="A27" s="716" t="s">
        <v>35</v>
      </c>
      <c r="B27" s="717"/>
      <c r="C27" s="718" t="s">
        <v>36</v>
      </c>
      <c r="D27" s="701">
        <v>37728</v>
      </c>
      <c r="E27" s="1120">
        <f>42966+1000</f>
        <v>43966</v>
      </c>
      <c r="F27" s="705">
        <v>44794</v>
      </c>
      <c r="G27" s="705">
        <v>24804</v>
      </c>
      <c r="H27" s="703">
        <f t="shared" si="0"/>
        <v>0.55373487520650089</v>
      </c>
      <c r="I27" s="1065"/>
      <c r="K27" s="216"/>
    </row>
    <row r="28" spans="1:11" ht="12" customHeight="1" x14ac:dyDescent="0.25">
      <c r="A28" s="716" t="s">
        <v>35</v>
      </c>
      <c r="B28" s="717"/>
      <c r="C28" s="718" t="s">
        <v>37</v>
      </c>
      <c r="D28" s="701">
        <v>2551</v>
      </c>
      <c r="E28" s="1120">
        <v>5796</v>
      </c>
      <c r="F28" s="705">
        <v>5796</v>
      </c>
      <c r="G28" s="705">
        <v>1868</v>
      </c>
      <c r="H28" s="703">
        <f t="shared" si="0"/>
        <v>0.3222912353347136</v>
      </c>
    </row>
    <row r="29" spans="1:11" ht="12" customHeight="1" x14ac:dyDescent="0.25">
      <c r="A29" s="716" t="s">
        <v>35</v>
      </c>
      <c r="B29" s="717"/>
      <c r="C29" s="718" t="s">
        <v>38</v>
      </c>
      <c r="D29" s="701">
        <v>9</v>
      </c>
      <c r="E29" s="1120"/>
      <c r="F29" s="705">
        <v>0</v>
      </c>
      <c r="G29" s="705"/>
      <c r="H29" s="703"/>
    </row>
    <row r="30" spans="1:11" ht="12" customHeight="1" x14ac:dyDescent="0.25">
      <c r="A30" s="716" t="s">
        <v>35</v>
      </c>
      <c r="B30" s="717"/>
      <c r="C30" s="718" t="s">
        <v>39</v>
      </c>
      <c r="D30" s="701"/>
      <c r="E30" s="1120"/>
      <c r="F30" s="705">
        <v>0</v>
      </c>
      <c r="G30" s="705"/>
      <c r="H30" s="703"/>
    </row>
    <row r="31" spans="1:11" ht="12" customHeight="1" x14ac:dyDescent="0.25">
      <c r="A31" s="719" t="s">
        <v>35</v>
      </c>
      <c r="B31" s="717"/>
      <c r="C31" s="718" t="s">
        <v>40</v>
      </c>
      <c r="D31" s="701">
        <v>779</v>
      </c>
      <c r="E31" s="1120">
        <v>756</v>
      </c>
      <c r="F31" s="720">
        <v>756</v>
      </c>
      <c r="G31" s="720">
        <v>1950</v>
      </c>
      <c r="H31" s="703">
        <f t="shared" si="0"/>
        <v>2.5793650793650795</v>
      </c>
    </row>
    <row r="32" spans="1:11" ht="8.25" customHeight="1" x14ac:dyDescent="0.25">
      <c r="A32" s="721"/>
      <c r="B32" s="18"/>
      <c r="C32" s="10"/>
      <c r="D32" s="714"/>
      <c r="E32" s="1123"/>
      <c r="F32" s="715"/>
      <c r="G32" s="715"/>
      <c r="H32" s="703"/>
    </row>
    <row r="33" spans="1:8" ht="12" customHeight="1" x14ac:dyDescent="0.25">
      <c r="A33" s="11" t="s">
        <v>42</v>
      </c>
      <c r="B33" s="1701" t="s">
        <v>41</v>
      </c>
      <c r="C33" s="1701"/>
      <c r="D33" s="701">
        <v>779</v>
      </c>
      <c r="E33" s="1120">
        <v>1300</v>
      </c>
      <c r="F33" s="557">
        <v>1300</v>
      </c>
      <c r="G33" s="557">
        <v>538</v>
      </c>
      <c r="H33" s="703">
        <f t="shared" si="0"/>
        <v>0.41384615384615386</v>
      </c>
    </row>
    <row r="34" spans="1:8" ht="12" customHeight="1" x14ac:dyDescent="0.25">
      <c r="A34" s="704" t="s">
        <v>44</v>
      </c>
      <c r="B34" s="1774" t="s">
        <v>43</v>
      </c>
      <c r="C34" s="1774"/>
      <c r="D34" s="701">
        <v>3399</v>
      </c>
      <c r="E34" s="1120">
        <v>3634</v>
      </c>
      <c r="F34" s="705">
        <v>4100</v>
      </c>
      <c r="G34" s="705">
        <v>1750</v>
      </c>
      <c r="H34" s="703">
        <f t="shared" si="0"/>
        <v>0.42682926829268292</v>
      </c>
    </row>
    <row r="35" spans="1:8" ht="12" customHeight="1" x14ac:dyDescent="0.25">
      <c r="A35" s="704" t="s">
        <v>46</v>
      </c>
      <c r="B35" s="1774" t="s">
        <v>45</v>
      </c>
      <c r="C35" s="1774"/>
      <c r="D35" s="701"/>
      <c r="E35" s="1120"/>
      <c r="F35" s="705">
        <v>0</v>
      </c>
      <c r="G35" s="705"/>
      <c r="H35" s="703"/>
    </row>
    <row r="36" spans="1:8" s="34" customFormat="1" ht="12" customHeight="1" x14ac:dyDescent="0.25">
      <c r="A36" s="706" t="s">
        <v>47</v>
      </c>
      <c r="B36" s="1775" t="s">
        <v>170</v>
      </c>
      <c r="C36" s="1775"/>
      <c r="D36" s="707">
        <v>4178</v>
      </c>
      <c r="E36" s="1121">
        <f>SUM(E33:E35)</f>
        <v>4934</v>
      </c>
      <c r="F36" s="708">
        <v>5400</v>
      </c>
      <c r="G36" s="708">
        <f>SUM(G33:G34)</f>
        <v>2288</v>
      </c>
      <c r="H36" s="703">
        <f t="shared" si="0"/>
        <v>0.42370370370370369</v>
      </c>
    </row>
    <row r="37" spans="1:8" ht="12" customHeight="1" x14ac:dyDescent="0.25">
      <c r="A37" s="704" t="s">
        <v>49</v>
      </c>
      <c r="B37" s="1774" t="s">
        <v>48</v>
      </c>
      <c r="C37" s="1774"/>
      <c r="D37" s="701">
        <v>2124</v>
      </c>
      <c r="E37" s="1120">
        <v>2200</v>
      </c>
      <c r="F37" s="705">
        <v>2200</v>
      </c>
      <c r="G37" s="705">
        <v>738</v>
      </c>
      <c r="H37" s="703">
        <f t="shared" si="0"/>
        <v>0.33545454545454545</v>
      </c>
    </row>
    <row r="38" spans="1:8" ht="12" customHeight="1" x14ac:dyDescent="0.25">
      <c r="A38" s="704" t="s">
        <v>51</v>
      </c>
      <c r="B38" s="1774" t="s">
        <v>50</v>
      </c>
      <c r="C38" s="1774"/>
      <c r="D38" s="701">
        <v>826</v>
      </c>
      <c r="E38" s="1120">
        <v>900</v>
      </c>
      <c r="F38" s="705">
        <v>900</v>
      </c>
      <c r="G38" s="705">
        <v>534</v>
      </c>
      <c r="H38" s="703">
        <f t="shared" si="0"/>
        <v>0.59333333333333338</v>
      </c>
    </row>
    <row r="39" spans="1:8" s="34" customFormat="1" ht="12" customHeight="1" x14ac:dyDescent="0.25">
      <c r="A39" s="706" t="s">
        <v>52</v>
      </c>
      <c r="B39" s="1775" t="s">
        <v>169</v>
      </c>
      <c r="C39" s="1775"/>
      <c r="D39" s="707">
        <v>2950</v>
      </c>
      <c r="E39" s="1121">
        <f>SUM(E37:E38)</f>
        <v>3100</v>
      </c>
      <c r="F39" s="708">
        <v>3100</v>
      </c>
      <c r="G39" s="708">
        <f>SUM(G37:G38)</f>
        <v>1272</v>
      </c>
      <c r="H39" s="703">
        <f t="shared" si="0"/>
        <v>0.41032258064516131</v>
      </c>
    </row>
    <row r="40" spans="1:8" ht="12" customHeight="1" x14ac:dyDescent="0.25">
      <c r="A40" s="704" t="s">
        <v>823</v>
      </c>
      <c r="B40" s="1774" t="s">
        <v>824</v>
      </c>
      <c r="C40" s="1774"/>
      <c r="D40" s="701">
        <v>604</v>
      </c>
      <c r="E40" s="1125">
        <v>1360</v>
      </c>
      <c r="F40" s="705">
        <v>1360</v>
      </c>
      <c r="G40" s="705">
        <v>690</v>
      </c>
      <c r="H40" s="703">
        <f t="shared" si="0"/>
        <v>0.50735294117647056</v>
      </c>
    </row>
    <row r="41" spans="1:8" ht="12" customHeight="1" x14ac:dyDescent="0.25">
      <c r="A41" s="704" t="s">
        <v>825</v>
      </c>
      <c r="B41" s="1774" t="s">
        <v>826</v>
      </c>
      <c r="C41" s="1774"/>
      <c r="D41" s="701">
        <v>813</v>
      </c>
      <c r="E41" s="1125">
        <v>1140</v>
      </c>
      <c r="F41" s="705">
        <v>1140</v>
      </c>
      <c r="G41" s="705">
        <v>690</v>
      </c>
      <c r="H41" s="703">
        <f t="shared" si="0"/>
        <v>0.60526315789473684</v>
      </c>
    </row>
    <row r="42" spans="1:8" ht="12" customHeight="1" x14ac:dyDescent="0.25">
      <c r="A42" s="704" t="s">
        <v>827</v>
      </c>
      <c r="B42" s="1774" t="s">
        <v>828</v>
      </c>
      <c r="C42" s="1774"/>
      <c r="D42" s="701">
        <v>0</v>
      </c>
      <c r="E42" s="1125">
        <v>410</v>
      </c>
      <c r="F42" s="705">
        <v>410</v>
      </c>
      <c r="G42" s="705">
        <v>0</v>
      </c>
      <c r="H42" s="703">
        <f t="shared" si="0"/>
        <v>0</v>
      </c>
    </row>
    <row r="43" spans="1:8" ht="12" customHeight="1" x14ac:dyDescent="0.25">
      <c r="A43" s="704" t="s">
        <v>56</v>
      </c>
      <c r="B43" s="1774" t="s">
        <v>55</v>
      </c>
      <c r="C43" s="1774"/>
      <c r="D43" s="701"/>
      <c r="E43" s="1120"/>
      <c r="F43" s="705">
        <v>0</v>
      </c>
      <c r="G43" s="705"/>
      <c r="H43" s="703"/>
    </row>
    <row r="44" spans="1:8" ht="12" customHeight="1" x14ac:dyDescent="0.25">
      <c r="A44" s="704" t="s">
        <v>57</v>
      </c>
      <c r="B44" s="1774" t="s">
        <v>167</v>
      </c>
      <c r="C44" s="1774"/>
      <c r="D44" s="701"/>
      <c r="E44" s="1120"/>
      <c r="F44" s="705">
        <v>0</v>
      </c>
      <c r="G44" s="705"/>
      <c r="H44" s="703"/>
    </row>
    <row r="45" spans="1:8" ht="12" customHeight="1" x14ac:dyDescent="0.25">
      <c r="A45" s="704" t="s">
        <v>59</v>
      </c>
      <c r="B45" s="1774" t="s">
        <v>58</v>
      </c>
      <c r="C45" s="1774"/>
      <c r="D45" s="701">
        <v>193</v>
      </c>
      <c r="E45" s="1120">
        <v>800</v>
      </c>
      <c r="F45" s="705">
        <v>800</v>
      </c>
      <c r="G45" s="705">
        <v>211</v>
      </c>
      <c r="H45" s="703">
        <f t="shared" si="0"/>
        <v>0.26374999999999998</v>
      </c>
    </row>
    <row r="46" spans="1:8" ht="12" customHeight="1" x14ac:dyDescent="0.25">
      <c r="A46" s="704" t="s">
        <v>60</v>
      </c>
      <c r="B46" s="1777" t="s">
        <v>166</v>
      </c>
      <c r="C46" s="1777"/>
      <c r="D46" s="701">
        <v>1866</v>
      </c>
      <c r="E46" s="1120">
        <v>1000</v>
      </c>
      <c r="F46" s="705">
        <v>1000</v>
      </c>
      <c r="G46" s="705">
        <v>946</v>
      </c>
      <c r="H46" s="703">
        <f t="shared" si="0"/>
        <v>0.94599999999999995</v>
      </c>
    </row>
    <row r="47" spans="1:8" ht="12" customHeight="1" x14ac:dyDescent="0.25">
      <c r="A47" s="716" t="s">
        <v>60</v>
      </c>
      <c r="B47" s="717"/>
      <c r="C47" s="718" t="s">
        <v>61</v>
      </c>
      <c r="D47" s="722"/>
      <c r="E47" s="1126"/>
      <c r="F47" s="705">
        <v>0</v>
      </c>
      <c r="G47" s="705"/>
      <c r="H47" s="703"/>
    </row>
    <row r="48" spans="1:8" ht="12" customHeight="1" x14ac:dyDescent="0.25">
      <c r="A48" s="716" t="s">
        <v>60</v>
      </c>
      <c r="B48" s="717"/>
      <c r="C48" s="718" t="s">
        <v>168</v>
      </c>
      <c r="D48" s="722"/>
      <c r="E48" s="1126"/>
      <c r="F48" s="705">
        <v>0</v>
      </c>
      <c r="G48" s="705"/>
      <c r="H48" s="703"/>
    </row>
    <row r="49" spans="1:9" ht="12" customHeight="1" x14ac:dyDescent="0.25">
      <c r="A49" s="704" t="s">
        <v>63</v>
      </c>
      <c r="B49" s="1701" t="s">
        <v>62</v>
      </c>
      <c r="C49" s="1701"/>
      <c r="D49" s="705">
        <v>327</v>
      </c>
      <c r="E49" s="1127">
        <v>1880</v>
      </c>
      <c r="F49" s="705">
        <v>1880</v>
      </c>
      <c r="G49" s="705">
        <v>150</v>
      </c>
      <c r="H49" s="703">
        <f t="shared" si="0"/>
        <v>7.9787234042553196E-2</v>
      </c>
    </row>
    <row r="50" spans="1:9" ht="12" customHeight="1" x14ac:dyDescent="0.25">
      <c r="A50" s="704" t="s">
        <v>65</v>
      </c>
      <c r="B50" s="1774" t="s">
        <v>64</v>
      </c>
      <c r="C50" s="1774"/>
      <c r="D50" s="723">
        <v>6829</v>
      </c>
      <c r="E50" s="1127">
        <f>7200</f>
        <v>7200</v>
      </c>
      <c r="F50" s="705">
        <v>7156</v>
      </c>
      <c r="G50" s="705">
        <v>3669</v>
      </c>
      <c r="H50" s="703">
        <f t="shared" si="0"/>
        <v>0.51271660145332587</v>
      </c>
    </row>
    <row r="51" spans="1:9" s="34" customFormat="1" ht="12" customHeight="1" x14ac:dyDescent="0.25">
      <c r="A51" s="706" t="s">
        <v>66</v>
      </c>
      <c r="B51" s="1775" t="s">
        <v>156</v>
      </c>
      <c r="C51" s="1775"/>
      <c r="D51" s="707">
        <f>D40+D43+D44+D45+D46+D49+D50+D41+D42</f>
        <v>10632</v>
      </c>
      <c r="E51" s="1121">
        <f>E40+E43+E44+E45+E46+E49+E50+E41+E42</f>
        <v>13790</v>
      </c>
      <c r="F51" s="708">
        <v>13746</v>
      </c>
      <c r="G51" s="708">
        <f>G40+G43+G44+G45+G46+G49+G50+G41+G42</f>
        <v>6356</v>
      </c>
      <c r="H51" s="703">
        <f t="shared" si="0"/>
        <v>0.46238905863523933</v>
      </c>
    </row>
    <row r="52" spans="1:9" ht="12" customHeight="1" x14ac:dyDescent="0.25">
      <c r="A52" s="704" t="s">
        <v>68</v>
      </c>
      <c r="B52" s="1774" t="s">
        <v>67</v>
      </c>
      <c r="C52" s="1774"/>
      <c r="D52" s="42">
        <v>133</v>
      </c>
      <c r="E52" s="1128">
        <v>300</v>
      </c>
      <c r="F52" s="705">
        <v>302</v>
      </c>
      <c r="G52" s="705">
        <v>36</v>
      </c>
      <c r="H52" s="703">
        <f t="shared" si="0"/>
        <v>0.11920529801324503</v>
      </c>
    </row>
    <row r="53" spans="1:9" ht="12" customHeight="1" x14ac:dyDescent="0.25">
      <c r="A53" s="704" t="s">
        <v>70</v>
      </c>
      <c r="B53" s="1774" t="s">
        <v>69</v>
      </c>
      <c r="C53" s="1774"/>
      <c r="D53" s="701"/>
      <c r="E53" s="1120"/>
      <c r="F53" s="705">
        <v>0</v>
      </c>
      <c r="G53" s="705">
        <v>0</v>
      </c>
      <c r="H53" s="703"/>
    </row>
    <row r="54" spans="1:9" ht="12" customHeight="1" x14ac:dyDescent="0.25">
      <c r="A54" s="706" t="s">
        <v>71</v>
      </c>
      <c r="B54" s="1775" t="s">
        <v>155</v>
      </c>
      <c r="C54" s="1775"/>
      <c r="D54" s="707">
        <v>133</v>
      </c>
      <c r="E54" s="1121">
        <v>300</v>
      </c>
      <c r="F54" s="708">
        <v>302</v>
      </c>
      <c r="G54" s="708">
        <f>SUM(G52:G53)</f>
        <v>36</v>
      </c>
      <c r="H54" s="703">
        <f t="shared" si="0"/>
        <v>0.11920529801324503</v>
      </c>
    </row>
    <row r="55" spans="1:9" ht="12" customHeight="1" x14ac:dyDescent="0.25">
      <c r="A55" s="704" t="s">
        <v>73</v>
      </c>
      <c r="B55" s="1774" t="s">
        <v>72</v>
      </c>
      <c r="C55" s="1774"/>
      <c r="D55" s="42">
        <v>2711</v>
      </c>
      <c r="E55" s="1128">
        <f>3516+260</f>
        <v>3776</v>
      </c>
      <c r="F55" s="705">
        <v>3944</v>
      </c>
      <c r="G55" s="705">
        <v>1596</v>
      </c>
      <c r="H55" s="703">
        <f t="shared" si="0"/>
        <v>0.40466531440162273</v>
      </c>
    </row>
    <row r="56" spans="1:9" ht="12" customHeight="1" x14ac:dyDescent="0.25">
      <c r="A56" s="704" t="s">
        <v>75</v>
      </c>
      <c r="B56" s="1774" t="s">
        <v>74</v>
      </c>
      <c r="C56" s="1774"/>
      <c r="D56" s="701"/>
      <c r="E56" s="1120"/>
      <c r="F56" s="705">
        <v>0</v>
      </c>
      <c r="G56" s="705"/>
      <c r="H56" s="703"/>
    </row>
    <row r="57" spans="1:9" ht="12" customHeight="1" x14ac:dyDescent="0.25">
      <c r="A57" s="704" t="s">
        <v>76</v>
      </c>
      <c r="B57" s="1774" t="s">
        <v>154</v>
      </c>
      <c r="C57" s="1774"/>
      <c r="D57" s="701"/>
      <c r="E57" s="1120"/>
      <c r="F57" s="705">
        <v>0</v>
      </c>
      <c r="G57" s="705"/>
      <c r="H57" s="703"/>
    </row>
    <row r="58" spans="1:9" ht="12" customHeight="1" x14ac:dyDescent="0.25">
      <c r="A58" s="704" t="s">
        <v>77</v>
      </c>
      <c r="B58" s="1774" t="s">
        <v>153</v>
      </c>
      <c r="C58" s="1774"/>
      <c r="D58" s="701"/>
      <c r="E58" s="1120"/>
      <c r="F58" s="705">
        <v>0</v>
      </c>
      <c r="G58" s="705"/>
      <c r="H58" s="703"/>
    </row>
    <row r="59" spans="1:9" ht="12" customHeight="1" x14ac:dyDescent="0.25">
      <c r="A59" s="704" t="s">
        <v>79</v>
      </c>
      <c r="B59" s="1774" t="s">
        <v>78</v>
      </c>
      <c r="C59" s="1774"/>
      <c r="D59" s="42">
        <v>266</v>
      </c>
      <c r="E59" s="1128">
        <v>400</v>
      </c>
      <c r="F59" s="705">
        <v>963</v>
      </c>
      <c r="G59" s="705">
        <v>594</v>
      </c>
      <c r="H59" s="703">
        <f t="shared" si="0"/>
        <v>0.61682242990654201</v>
      </c>
    </row>
    <row r="60" spans="1:9" ht="12" customHeight="1" x14ac:dyDescent="0.25">
      <c r="A60" s="706" t="s">
        <v>80</v>
      </c>
      <c r="B60" s="1775" t="s">
        <v>152</v>
      </c>
      <c r="C60" s="1775"/>
      <c r="D60" s="707">
        <f>SUM(D55:D59)</f>
        <v>2977</v>
      </c>
      <c r="E60" s="1121">
        <f>SUM(E55:E59)</f>
        <v>4176</v>
      </c>
      <c r="F60" s="708">
        <v>4907</v>
      </c>
      <c r="G60" s="708">
        <f>SUM(G55:G59)</f>
        <v>2190</v>
      </c>
      <c r="H60" s="703">
        <f t="shared" si="0"/>
        <v>0.44630120236396986</v>
      </c>
    </row>
    <row r="61" spans="1:9" ht="12" customHeight="1" x14ac:dyDescent="0.25">
      <c r="A61" s="709" t="s">
        <v>81</v>
      </c>
      <c r="B61" s="1776" t="s">
        <v>151</v>
      </c>
      <c r="C61" s="1776"/>
      <c r="D61" s="710">
        <f>+D36+D39+D51+D54+D60</f>
        <v>20870</v>
      </c>
      <c r="E61" s="1122">
        <f>+E36+E39+E51+E54+E60</f>
        <v>26300</v>
      </c>
      <c r="F61" s="711">
        <v>27455</v>
      </c>
      <c r="G61" s="711">
        <f>+G36+G39+G51+G54+G60</f>
        <v>12142</v>
      </c>
      <c r="H61" s="703">
        <f t="shared" si="0"/>
        <v>0.44225095610999821</v>
      </c>
      <c r="I61" s="1064"/>
    </row>
    <row r="62" spans="1:9" ht="12" customHeight="1" x14ac:dyDescent="0.25">
      <c r="A62" s="712"/>
      <c r="B62" s="713"/>
      <c r="C62" s="713"/>
      <c r="D62" s="714"/>
      <c r="E62" s="1123"/>
      <c r="F62" s="715"/>
      <c r="G62" s="724"/>
      <c r="H62" s="703"/>
      <c r="I62" s="216"/>
    </row>
    <row r="63" spans="1:9" ht="12" customHeight="1" x14ac:dyDescent="0.25">
      <c r="A63" s="704" t="s">
        <v>107</v>
      </c>
      <c r="B63" s="1781" t="s">
        <v>164</v>
      </c>
      <c r="C63" s="1782"/>
      <c r="D63" s="701">
        <v>9884</v>
      </c>
      <c r="E63" s="1120">
        <v>9357</v>
      </c>
      <c r="F63" s="705">
        <v>9357</v>
      </c>
      <c r="G63" s="705">
        <v>4657</v>
      </c>
      <c r="H63" s="703"/>
      <c r="I63" s="216"/>
    </row>
    <row r="64" spans="1:9" ht="12" customHeight="1" x14ac:dyDescent="0.25">
      <c r="A64" s="725" t="s">
        <v>107</v>
      </c>
      <c r="B64" s="717"/>
      <c r="C64" s="726" t="s">
        <v>104</v>
      </c>
      <c r="D64" s="701">
        <v>9884</v>
      </c>
      <c r="E64" s="1120">
        <v>9357</v>
      </c>
      <c r="F64" s="705">
        <v>9357</v>
      </c>
      <c r="G64" s="705">
        <v>4657</v>
      </c>
      <c r="H64" s="703">
        <f t="shared" si="0"/>
        <v>0.49770225499625947</v>
      </c>
      <c r="I64" s="216"/>
    </row>
    <row r="65" spans="1:8" ht="12" customHeight="1" x14ac:dyDescent="0.25">
      <c r="A65" s="709" t="s">
        <v>108</v>
      </c>
      <c r="B65" s="1776" t="s">
        <v>163</v>
      </c>
      <c r="C65" s="1776"/>
      <c r="D65" s="711">
        <v>9884</v>
      </c>
      <c r="E65" s="1129">
        <f>+E63</f>
        <v>9357</v>
      </c>
      <c r="F65" s="711">
        <v>9357</v>
      </c>
      <c r="G65" s="711">
        <f>+G63</f>
        <v>4657</v>
      </c>
      <c r="H65" s="703">
        <f t="shared" si="0"/>
        <v>0.49770225499625947</v>
      </c>
    </row>
    <row r="66" spans="1:8" ht="12" customHeight="1" x14ac:dyDescent="0.25">
      <c r="A66" s="712"/>
      <c r="B66" s="713"/>
      <c r="C66" s="713"/>
      <c r="D66" s="714"/>
      <c r="E66" s="1123"/>
      <c r="F66" s="715">
        <v>0</v>
      </c>
      <c r="G66" s="715"/>
      <c r="H66" s="703"/>
    </row>
    <row r="67" spans="1:8" ht="12" customHeight="1" x14ac:dyDescent="0.25">
      <c r="A67" s="11" t="s">
        <v>110</v>
      </c>
      <c r="B67" s="1701" t="s">
        <v>109</v>
      </c>
      <c r="C67" s="1701"/>
      <c r="D67" s="25"/>
      <c r="E67" s="1130"/>
      <c r="F67" s="557">
        <v>0</v>
      </c>
      <c r="G67" s="557"/>
      <c r="H67" s="703"/>
    </row>
    <row r="68" spans="1:8" ht="12" customHeight="1" x14ac:dyDescent="0.25">
      <c r="A68" s="704" t="s">
        <v>111</v>
      </c>
      <c r="B68" s="1774" t="s">
        <v>162</v>
      </c>
      <c r="C68" s="1774"/>
      <c r="D68" s="701"/>
      <c r="E68" s="1120"/>
      <c r="F68" s="705">
        <v>0</v>
      </c>
      <c r="G68" s="705"/>
      <c r="H68" s="703"/>
    </row>
    <row r="69" spans="1:8" ht="12" customHeight="1" x14ac:dyDescent="0.25">
      <c r="A69" s="727" t="s">
        <v>111</v>
      </c>
      <c r="B69" s="717"/>
      <c r="C69" s="728" t="s">
        <v>112</v>
      </c>
      <c r="D69" s="701"/>
      <c r="E69" s="1120"/>
      <c r="F69" s="705">
        <v>0</v>
      </c>
      <c r="G69" s="705"/>
      <c r="H69" s="703"/>
    </row>
    <row r="70" spans="1:8" ht="12" customHeight="1" x14ac:dyDescent="0.25">
      <c r="A70" s="704" t="s">
        <v>114</v>
      </c>
      <c r="B70" s="1774" t="s">
        <v>113</v>
      </c>
      <c r="C70" s="1774"/>
      <c r="D70" s="701"/>
      <c r="E70" s="1120"/>
      <c r="F70" s="705">
        <v>0</v>
      </c>
      <c r="G70" s="705"/>
      <c r="H70" s="703"/>
    </row>
    <row r="71" spans="1:8" ht="12" customHeight="1" x14ac:dyDescent="0.25">
      <c r="A71" s="704" t="s">
        <v>116</v>
      </c>
      <c r="B71" s="1774" t="s">
        <v>115</v>
      </c>
      <c r="C71" s="1774"/>
      <c r="D71" s="701">
        <v>7</v>
      </c>
      <c r="E71" s="1120"/>
      <c r="F71" s="705">
        <v>51</v>
      </c>
      <c r="G71" s="705">
        <v>51</v>
      </c>
      <c r="H71" s="703">
        <f t="shared" ref="H71:H85" si="1">+G71/F71</f>
        <v>1</v>
      </c>
    </row>
    <row r="72" spans="1:8" ht="12" customHeight="1" x14ac:dyDescent="0.25">
      <c r="A72" s="704" t="s">
        <v>118</v>
      </c>
      <c r="B72" s="1774" t="s">
        <v>117</v>
      </c>
      <c r="C72" s="1774"/>
      <c r="D72" s="701"/>
      <c r="E72" s="1120"/>
      <c r="F72" s="705">
        <v>0</v>
      </c>
      <c r="G72" s="705"/>
      <c r="H72" s="703"/>
    </row>
    <row r="73" spans="1:8" ht="12" customHeight="1" x14ac:dyDescent="0.25">
      <c r="A73" s="704" t="s">
        <v>120</v>
      </c>
      <c r="B73" s="1774" t="s">
        <v>119</v>
      </c>
      <c r="C73" s="1774"/>
      <c r="D73" s="701"/>
      <c r="E73" s="1120"/>
      <c r="F73" s="705">
        <v>0</v>
      </c>
      <c r="G73" s="705"/>
      <c r="H73" s="703"/>
    </row>
    <row r="74" spans="1:8" ht="12" customHeight="1" x14ac:dyDescent="0.25">
      <c r="A74" s="704" t="s">
        <v>122</v>
      </c>
      <c r="B74" s="1774" t="s">
        <v>121</v>
      </c>
      <c r="C74" s="1774"/>
      <c r="D74" s="701">
        <v>2</v>
      </c>
      <c r="E74" s="1120"/>
      <c r="F74" s="705">
        <v>14</v>
      </c>
      <c r="G74" s="705">
        <v>14</v>
      </c>
      <c r="H74" s="703">
        <f t="shared" si="1"/>
        <v>1</v>
      </c>
    </row>
    <row r="75" spans="1:8" ht="12" customHeight="1" x14ac:dyDescent="0.25">
      <c r="A75" s="709" t="s">
        <v>123</v>
      </c>
      <c r="B75" s="1776" t="s">
        <v>161</v>
      </c>
      <c r="C75" s="1776"/>
      <c r="D75" s="710">
        <v>9</v>
      </c>
      <c r="E75" s="1122">
        <f>+E74+E73+E72+E71+E70+E68+E67</f>
        <v>0</v>
      </c>
      <c r="F75" s="711">
        <v>65</v>
      </c>
      <c r="G75" s="711">
        <f>+G74+G73+G72+G71+G70+G68+G67</f>
        <v>65</v>
      </c>
      <c r="H75" s="703">
        <f t="shared" si="1"/>
        <v>1</v>
      </c>
    </row>
    <row r="76" spans="1:8" ht="12" customHeight="1" x14ac:dyDescent="0.25">
      <c r="A76" s="712"/>
      <c r="B76" s="713"/>
      <c r="C76" s="713"/>
      <c r="D76" s="714"/>
      <c r="E76" s="1123"/>
      <c r="F76" s="715"/>
      <c r="G76" s="715"/>
      <c r="H76" s="703"/>
    </row>
    <row r="77" spans="1:8" ht="12" hidden="1" customHeight="1" x14ac:dyDescent="0.25">
      <c r="A77" s="11" t="s">
        <v>125</v>
      </c>
      <c r="B77" s="1701" t="s">
        <v>124</v>
      </c>
      <c r="C77" s="1701"/>
      <c r="D77" s="25"/>
      <c r="E77" s="1130"/>
      <c r="F77" s="557"/>
      <c r="G77" s="557"/>
      <c r="H77" s="703"/>
    </row>
    <row r="78" spans="1:8" ht="12" hidden="1" customHeight="1" x14ac:dyDescent="0.25">
      <c r="A78" s="704" t="s">
        <v>127</v>
      </c>
      <c r="B78" s="1774" t="s">
        <v>126</v>
      </c>
      <c r="C78" s="1774"/>
      <c r="D78" s="701"/>
      <c r="E78" s="1120"/>
      <c r="F78" s="705"/>
      <c r="G78" s="705"/>
      <c r="H78" s="703"/>
    </row>
    <row r="79" spans="1:8" ht="12" hidden="1" customHeight="1" x14ac:dyDescent="0.25">
      <c r="A79" s="704" t="s">
        <v>129</v>
      </c>
      <c r="B79" s="1774" t="s">
        <v>128</v>
      </c>
      <c r="C79" s="1774"/>
      <c r="D79" s="701"/>
      <c r="E79" s="1120"/>
      <c r="F79" s="705"/>
      <c r="G79" s="705"/>
      <c r="H79" s="703"/>
    </row>
    <row r="80" spans="1:8" ht="12" hidden="1" customHeight="1" x14ac:dyDescent="0.25">
      <c r="A80" s="704" t="s">
        <v>131</v>
      </c>
      <c r="B80" s="1774" t="s">
        <v>130</v>
      </c>
      <c r="C80" s="1774"/>
      <c r="D80" s="701"/>
      <c r="E80" s="1120"/>
      <c r="F80" s="705">
        <v>0</v>
      </c>
      <c r="G80" s="705"/>
      <c r="H80" s="703"/>
    </row>
    <row r="81" spans="1:8" ht="12" customHeight="1" x14ac:dyDescent="0.25">
      <c r="A81" s="706" t="s">
        <v>132</v>
      </c>
      <c r="B81" s="1775" t="s">
        <v>160</v>
      </c>
      <c r="C81" s="1775"/>
      <c r="D81" s="707">
        <v>0</v>
      </c>
      <c r="E81" s="1121">
        <f>SUM(E77:E80)</f>
        <v>0</v>
      </c>
      <c r="F81" s="708"/>
      <c r="G81" s="708">
        <f>SUM(G77:G80)</f>
        <v>0</v>
      </c>
      <c r="H81" s="703"/>
    </row>
    <row r="82" spans="1:8" ht="12" customHeight="1" x14ac:dyDescent="0.25">
      <c r="A82" s="712"/>
      <c r="B82" s="729"/>
      <c r="C82" s="729"/>
      <c r="D82" s="714"/>
      <c r="E82" s="1123"/>
      <c r="F82" s="715"/>
      <c r="G82" s="715"/>
      <c r="H82" s="703"/>
    </row>
    <row r="83" spans="1:8" ht="12" customHeight="1" x14ac:dyDescent="0.25">
      <c r="A83" s="12" t="s">
        <v>134</v>
      </c>
      <c r="B83" s="1702" t="s">
        <v>158</v>
      </c>
      <c r="C83" s="1702"/>
      <c r="D83" s="701"/>
      <c r="E83" s="1120"/>
      <c r="F83" s="705"/>
      <c r="G83" s="705"/>
      <c r="H83" s="703"/>
    </row>
    <row r="84" spans="1:8" ht="12" customHeight="1" thickBot="1" x14ac:dyDescent="0.3">
      <c r="A84" s="730"/>
      <c r="B84" s="731"/>
      <c r="C84" s="731"/>
      <c r="D84" s="732"/>
      <c r="E84" s="1131"/>
      <c r="F84" s="733"/>
      <c r="G84" s="733"/>
      <c r="H84" s="703"/>
    </row>
    <row r="85" spans="1:8" ht="12" customHeight="1" thickBot="1" x14ac:dyDescent="0.3">
      <c r="A85" s="35" t="s">
        <v>135</v>
      </c>
      <c r="B85" s="1620" t="s">
        <v>157</v>
      </c>
      <c r="C85" s="1620"/>
      <c r="D85" s="43">
        <f>+D830+D81+D75+D65+D61+D26+D24</f>
        <v>360229</v>
      </c>
      <c r="E85" s="1132">
        <f>+E83+E81+E75+E65+E61+E26+E24</f>
        <v>438374</v>
      </c>
      <c r="F85" s="43">
        <v>454222</v>
      </c>
      <c r="G85" s="43">
        <f>+G83+G81+G75+G65+G61+G26+G24</f>
        <v>238373</v>
      </c>
      <c r="H85" s="703">
        <f t="shared" si="1"/>
        <v>0.52479404344131286</v>
      </c>
    </row>
    <row r="87" spans="1:8" ht="15" customHeight="1" x14ac:dyDescent="0.25">
      <c r="A87" s="47"/>
      <c r="B87" s="47"/>
      <c r="C87" s="47"/>
      <c r="D87" s="47"/>
      <c r="E87" s="1033"/>
      <c r="F87" s="909"/>
      <c r="G87" s="909"/>
      <c r="H87" s="909"/>
    </row>
    <row r="88" spans="1:8" x14ac:dyDescent="0.25">
      <c r="B88" s="1"/>
      <c r="C88" s="1"/>
      <c r="D88" s="1"/>
      <c r="E88" s="1"/>
      <c r="F88" s="1"/>
      <c r="G88" s="1"/>
      <c r="H88" s="1"/>
    </row>
    <row r="89" spans="1:8" x14ac:dyDescent="0.25">
      <c r="B89" s="1"/>
      <c r="C89" s="1"/>
      <c r="D89" s="1"/>
      <c r="E89" s="1"/>
      <c r="F89" s="1"/>
      <c r="G89" s="1"/>
      <c r="H89" s="1"/>
    </row>
    <row r="90" spans="1:8" x14ac:dyDescent="0.25">
      <c r="B90" s="1"/>
      <c r="C90" s="1"/>
      <c r="D90" s="1"/>
      <c r="E90" s="1"/>
      <c r="F90" s="1"/>
      <c r="G90" s="1"/>
      <c r="H90" s="1"/>
    </row>
    <row r="91" spans="1:8" x14ac:dyDescent="0.25">
      <c r="B91" s="1"/>
      <c r="C91" s="1"/>
      <c r="D91" s="1"/>
      <c r="E91" s="1"/>
      <c r="F91" s="1"/>
      <c r="G91" s="1"/>
      <c r="H91" s="1"/>
    </row>
    <row r="92" spans="1:8" x14ac:dyDescent="0.25">
      <c r="B92" s="1"/>
      <c r="C92" s="1"/>
      <c r="D92" s="1"/>
      <c r="E92" s="1"/>
      <c r="F92" s="1"/>
      <c r="G92" s="1"/>
      <c r="H92" s="1"/>
    </row>
    <row r="93" spans="1:8" x14ac:dyDescent="0.25">
      <c r="B93" s="1"/>
      <c r="C93" s="1"/>
      <c r="D93" s="1"/>
      <c r="E93" s="1"/>
      <c r="F93" s="1"/>
      <c r="G93" s="1"/>
      <c r="H93" s="1"/>
    </row>
    <row r="94" spans="1:8" x14ac:dyDescent="0.25">
      <c r="B94" s="1"/>
      <c r="C94" s="1"/>
      <c r="D94" s="1"/>
      <c r="E94" s="1"/>
      <c r="F94" s="1"/>
      <c r="G94" s="1"/>
      <c r="H94" s="1"/>
    </row>
    <row r="95" spans="1:8" x14ac:dyDescent="0.25">
      <c r="B95" s="1"/>
      <c r="C95" s="1"/>
      <c r="D95" s="1"/>
      <c r="E95" s="1"/>
      <c r="F95" s="1"/>
      <c r="G95" s="1"/>
      <c r="H95" s="1"/>
    </row>
    <row r="96" spans="1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</sheetData>
  <mergeCells count="71">
    <mergeCell ref="H2:H4"/>
    <mergeCell ref="B5:C5"/>
    <mergeCell ref="D2:G2"/>
    <mergeCell ref="D4:G4"/>
    <mergeCell ref="B54:C54"/>
    <mergeCell ref="B6:C6"/>
    <mergeCell ref="B33:C33"/>
    <mergeCell ref="B2:C4"/>
    <mergeCell ref="B13:C13"/>
    <mergeCell ref="B14:C14"/>
    <mergeCell ref="B15:C15"/>
    <mergeCell ref="B16:C16"/>
    <mergeCell ref="B55:C55"/>
    <mergeCell ref="B56:C56"/>
    <mergeCell ref="B51:C51"/>
    <mergeCell ref="B40:C40"/>
    <mergeCell ref="B43:C43"/>
    <mergeCell ref="B57:C57"/>
    <mergeCell ref="B58:C58"/>
    <mergeCell ref="B59:C59"/>
    <mergeCell ref="B60:C60"/>
    <mergeCell ref="B77:C77"/>
    <mergeCell ref="B61:C61"/>
    <mergeCell ref="B71:C71"/>
    <mergeCell ref="B65:C65"/>
    <mergeCell ref="B67:C67"/>
    <mergeCell ref="B70:C70"/>
    <mergeCell ref="B63:C63"/>
    <mergeCell ref="B68:C68"/>
    <mergeCell ref="A2:A4"/>
    <mergeCell ref="B38:C38"/>
    <mergeCell ref="B39:C39"/>
    <mergeCell ref="B12:C12"/>
    <mergeCell ref="B7:C7"/>
    <mergeCell ref="B8:C8"/>
    <mergeCell ref="B34:C34"/>
    <mergeCell ref="B35:C35"/>
    <mergeCell ref="B9:C9"/>
    <mergeCell ref="B18:C18"/>
    <mergeCell ref="B23:C23"/>
    <mergeCell ref="B19:C19"/>
    <mergeCell ref="B10:C10"/>
    <mergeCell ref="B11:C11"/>
    <mergeCell ref="B17:C17"/>
    <mergeCell ref="B24:C24"/>
    <mergeCell ref="E1:G1"/>
    <mergeCell ref="B52:C52"/>
    <mergeCell ref="B53:C53"/>
    <mergeCell ref="B20:C20"/>
    <mergeCell ref="B21:C21"/>
    <mergeCell ref="B44:C44"/>
    <mergeCell ref="B45:C45"/>
    <mergeCell ref="B46:C46"/>
    <mergeCell ref="B49:C49"/>
    <mergeCell ref="B50:C50"/>
    <mergeCell ref="B36:C36"/>
    <mergeCell ref="B37:C37"/>
    <mergeCell ref="B42:C42"/>
    <mergeCell ref="B41:C41"/>
    <mergeCell ref="B26:C26"/>
    <mergeCell ref="B22:C22"/>
    <mergeCell ref="B83:C83"/>
    <mergeCell ref="B85:C85"/>
    <mergeCell ref="B72:C72"/>
    <mergeCell ref="B73:C73"/>
    <mergeCell ref="B79:C79"/>
    <mergeCell ref="B80:C80"/>
    <mergeCell ref="B81:C81"/>
    <mergeCell ref="B74:C74"/>
    <mergeCell ref="B75:C75"/>
    <mergeCell ref="B78:C78"/>
  </mergeCells>
  <printOptions horizontalCentered="1"/>
  <pageMargins left="0.25" right="0.25" top="0.75" bottom="0.75" header="0.3" footer="0.3"/>
  <pageSetup paperSize="8" scale="98" orientation="portrait" r:id="rId1"/>
  <headerFooter>
    <oddHeader>&amp;C&amp;"Times New Roman,Félkövér"&amp;12Martonvásár Város Önkormányzatának kiadásai 2026.
Intézmények mindösszesen&amp;R&amp;"Times New Roman,Félkövér"&amp;12 6. melléklet</oddHeader>
  </headerFooter>
  <rowBreaks count="1" manualBreakCount="1">
    <brk id="61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14999847407452621"/>
    <pageSetUpPr fitToPage="1"/>
  </sheetPr>
  <dimension ref="A1:V86"/>
  <sheetViews>
    <sheetView zoomScale="90" zoomScaleNormal="90" workbookViewId="0">
      <selection activeCell="U16" sqref="U16"/>
    </sheetView>
  </sheetViews>
  <sheetFormatPr defaultColWidth="8.7109375" defaultRowHeight="15" x14ac:dyDescent="0.25"/>
  <cols>
    <col min="1" max="1" width="6.140625" style="525" customWidth="1"/>
    <col min="2" max="2" width="7.140625" style="526" customWidth="1"/>
    <col min="3" max="3" width="25" style="526" customWidth="1"/>
    <col min="4" max="4" width="8.7109375" style="1099" customWidth="1"/>
    <col min="5" max="5" width="8.85546875" style="527" bestFit="1" customWidth="1"/>
    <col min="6" max="6" width="9.140625" style="527" customWidth="1"/>
    <col min="7" max="7" width="10" style="527" customWidth="1"/>
    <col min="8" max="8" width="7.7109375" style="528" customWidth="1"/>
    <col min="9" max="9" width="8.85546875" style="527" bestFit="1" customWidth="1"/>
    <col min="10" max="10" width="8.140625" style="527" customWidth="1"/>
    <col min="11" max="11" width="8.42578125" style="527" customWidth="1"/>
    <col min="12" max="12" width="8.85546875" style="527" bestFit="1" customWidth="1"/>
    <col min="13" max="13" width="7.140625" style="527" customWidth="1"/>
    <col min="14" max="14" width="6.42578125" style="527" customWidth="1"/>
    <col min="15" max="15" width="8.5703125" style="527" customWidth="1"/>
    <col min="16" max="17" width="6.85546875" style="527" customWidth="1"/>
    <col min="18" max="18" width="8.85546875" style="527" bestFit="1" customWidth="1"/>
    <col min="19" max="20" width="6.7109375" style="527" bestFit="1" customWidth="1"/>
    <col min="21" max="21" width="11.7109375" style="546" customWidth="1"/>
    <col min="22" max="16384" width="8.7109375" style="546"/>
  </cols>
  <sheetData>
    <row r="1" spans="1:20" x14ac:dyDescent="0.25">
      <c r="A1" s="542"/>
      <c r="B1" s="543"/>
      <c r="C1" s="543"/>
      <c r="D1" s="543"/>
      <c r="E1" s="544"/>
      <c r="F1" s="544"/>
      <c r="G1" s="544"/>
      <c r="H1" s="545"/>
      <c r="I1" s="544"/>
      <c r="J1" s="544"/>
      <c r="K1" s="544"/>
      <c r="L1" s="544"/>
      <c r="M1" s="544"/>
      <c r="N1" s="544"/>
      <c r="O1" s="544"/>
      <c r="P1" s="544"/>
      <c r="Q1" s="544"/>
      <c r="R1" s="1808" t="s">
        <v>375</v>
      </c>
      <c r="S1" s="1808"/>
      <c r="T1" s="1808"/>
    </row>
    <row r="2" spans="1:20" ht="40.5" customHeight="1" x14ac:dyDescent="0.25">
      <c r="A2" s="1809" t="s">
        <v>0</v>
      </c>
      <c r="B2" s="1809" t="s">
        <v>182</v>
      </c>
      <c r="C2" s="1809"/>
      <c r="D2" s="1802" t="s">
        <v>180</v>
      </c>
      <c r="E2" s="1803"/>
      <c r="F2" s="1803"/>
      <c r="G2" s="1804"/>
      <c r="H2" s="1801" t="s">
        <v>508</v>
      </c>
      <c r="I2" s="1800" t="s">
        <v>185</v>
      </c>
      <c r="J2" s="1800"/>
      <c r="K2" s="1800"/>
      <c r="L2" s="1800" t="s">
        <v>284</v>
      </c>
      <c r="M2" s="1800"/>
      <c r="N2" s="1800"/>
      <c r="O2" s="1800" t="s">
        <v>285</v>
      </c>
      <c r="P2" s="1800"/>
      <c r="Q2" s="1800"/>
      <c r="R2" s="1800" t="s">
        <v>527</v>
      </c>
      <c r="S2" s="1800"/>
      <c r="T2" s="1800"/>
    </row>
    <row r="3" spans="1:20" ht="15" customHeight="1" x14ac:dyDescent="0.25">
      <c r="A3" s="1809"/>
      <c r="B3" s="1809"/>
      <c r="C3" s="1809"/>
      <c r="D3" s="1805"/>
      <c r="E3" s="1806"/>
      <c r="F3" s="1806"/>
      <c r="G3" s="1807"/>
      <c r="H3" s="1801"/>
      <c r="I3" s="1800" t="s">
        <v>189</v>
      </c>
      <c r="J3" s="1800"/>
      <c r="K3" s="1800"/>
      <c r="L3" s="1800" t="s">
        <v>189</v>
      </c>
      <c r="M3" s="1800"/>
      <c r="N3" s="1800"/>
      <c r="O3" s="1800" t="s">
        <v>189</v>
      </c>
      <c r="P3" s="1800"/>
      <c r="Q3" s="1800"/>
      <c r="R3" s="1800" t="s">
        <v>189</v>
      </c>
      <c r="S3" s="1800"/>
      <c r="T3" s="1800"/>
    </row>
    <row r="4" spans="1:20" s="547" customFormat="1" ht="36" customHeight="1" thickBot="1" x14ac:dyDescent="0.3">
      <c r="A4" s="1809"/>
      <c r="B4" s="1809"/>
      <c r="C4" s="1809"/>
      <c r="D4" s="1098" t="s">
        <v>958</v>
      </c>
      <c r="E4" s="1108" t="s">
        <v>850</v>
      </c>
      <c r="F4" s="891" t="s">
        <v>178</v>
      </c>
      <c r="G4" s="891" t="s">
        <v>179</v>
      </c>
      <c r="H4" s="1801"/>
      <c r="I4" s="1108" t="s">
        <v>850</v>
      </c>
      <c r="J4" s="891" t="s">
        <v>178</v>
      </c>
      <c r="K4" s="891" t="s">
        <v>179</v>
      </c>
      <c r="L4" s="1116" t="s">
        <v>850</v>
      </c>
      <c r="M4" s="891" t="s">
        <v>178</v>
      </c>
      <c r="N4" s="891" t="s">
        <v>179</v>
      </c>
      <c r="O4" s="1108" t="s">
        <v>850</v>
      </c>
      <c r="P4" s="891" t="s">
        <v>178</v>
      </c>
      <c r="Q4" s="891" t="s">
        <v>179</v>
      </c>
      <c r="R4" s="1108" t="s">
        <v>850</v>
      </c>
      <c r="S4" s="891" t="s">
        <v>178</v>
      </c>
      <c r="T4" s="891" t="s">
        <v>179</v>
      </c>
    </row>
    <row r="5" spans="1:20" ht="22.5" customHeight="1" x14ac:dyDescent="0.25">
      <c r="A5" s="734" t="s">
        <v>2</v>
      </c>
      <c r="B5" s="1799" t="s">
        <v>1</v>
      </c>
      <c r="C5" s="1799"/>
      <c r="D5" s="1100">
        <v>247282</v>
      </c>
      <c r="E5" s="1109">
        <f>+I5+L5+O5</f>
        <v>297367</v>
      </c>
      <c r="F5" s="737">
        <f t="shared" ref="F5:G18" si="0">+J5+M5+P5</f>
        <v>285521</v>
      </c>
      <c r="G5" s="737">
        <f t="shared" si="0"/>
        <v>132942</v>
      </c>
      <c r="H5" s="736">
        <f>+G5/F5</f>
        <v>0.46561198650887325</v>
      </c>
      <c r="I5" s="1109">
        <f>285104</f>
        <v>285104</v>
      </c>
      <c r="J5" s="735">
        <v>273258</v>
      </c>
      <c r="K5" s="735">
        <v>127562</v>
      </c>
      <c r="L5" s="1109">
        <v>1921</v>
      </c>
      <c r="M5" s="735">
        <v>1921</v>
      </c>
      <c r="N5" s="735">
        <v>819</v>
      </c>
      <c r="O5" s="1109">
        <v>10342</v>
      </c>
      <c r="P5" s="735">
        <v>10342</v>
      </c>
      <c r="Q5" s="735">
        <v>4561</v>
      </c>
      <c r="R5" s="1109"/>
      <c r="S5" s="735"/>
      <c r="T5" s="735"/>
    </row>
    <row r="6" spans="1:20" ht="15" customHeight="1" x14ac:dyDescent="0.25">
      <c r="A6" s="734" t="s">
        <v>4</v>
      </c>
      <c r="B6" s="1799" t="s">
        <v>3</v>
      </c>
      <c r="C6" s="1799"/>
      <c r="D6" s="1100">
        <v>6806</v>
      </c>
      <c r="E6" s="1109">
        <f t="shared" ref="E6:E17" si="1">+I6+L6+O6</f>
        <v>0</v>
      </c>
      <c r="F6" s="737">
        <f t="shared" si="0"/>
        <v>0</v>
      </c>
      <c r="G6" s="737">
        <f t="shared" si="0"/>
        <v>0</v>
      </c>
      <c r="H6" s="736"/>
      <c r="I6" s="1109"/>
      <c r="J6" s="735">
        <v>0</v>
      </c>
      <c r="K6" s="735"/>
      <c r="L6" s="1109"/>
      <c r="M6" s="735">
        <v>0</v>
      </c>
      <c r="N6" s="735"/>
      <c r="O6" s="1109"/>
      <c r="P6" s="735">
        <v>0</v>
      </c>
      <c r="Q6" s="735"/>
      <c r="R6" s="1109"/>
      <c r="S6" s="735"/>
      <c r="T6" s="735"/>
    </row>
    <row r="7" spans="1:20" ht="15" customHeight="1" x14ac:dyDescent="0.25">
      <c r="A7" s="734" t="s">
        <v>6</v>
      </c>
      <c r="B7" s="1799" t="s">
        <v>5</v>
      </c>
      <c r="C7" s="1799"/>
      <c r="D7" s="1100">
        <v>1506</v>
      </c>
      <c r="E7" s="1109">
        <f t="shared" si="1"/>
        <v>0</v>
      </c>
      <c r="F7" s="737">
        <f t="shared" si="0"/>
        <v>0</v>
      </c>
      <c r="G7" s="737">
        <f t="shared" si="0"/>
        <v>0</v>
      </c>
      <c r="H7" s="736"/>
      <c r="I7" s="1109"/>
      <c r="J7" s="735">
        <v>0</v>
      </c>
      <c r="K7" s="735"/>
      <c r="L7" s="1109"/>
      <c r="M7" s="735">
        <v>0</v>
      </c>
      <c r="N7" s="735"/>
      <c r="O7" s="1109"/>
      <c r="P7" s="735">
        <v>0</v>
      </c>
      <c r="Q7" s="735"/>
      <c r="R7" s="1109"/>
      <c r="S7" s="735"/>
      <c r="T7" s="735"/>
    </row>
    <row r="8" spans="1:20" ht="22.5" customHeight="1" x14ac:dyDescent="0.25">
      <c r="A8" s="734" t="s">
        <v>8</v>
      </c>
      <c r="B8" s="1799" t="s">
        <v>7</v>
      </c>
      <c r="C8" s="1799"/>
      <c r="D8" s="1100">
        <v>10823</v>
      </c>
      <c r="E8" s="1109">
        <f t="shared" si="1"/>
        <v>0</v>
      </c>
      <c r="F8" s="737">
        <f t="shared" si="0"/>
        <v>6784</v>
      </c>
      <c r="G8" s="737">
        <f t="shared" si="0"/>
        <v>6700</v>
      </c>
      <c r="H8" s="736">
        <f t="shared" ref="H8:H65" si="2">+G8/F8</f>
        <v>0.98761792452830188</v>
      </c>
      <c r="I8" s="1109"/>
      <c r="J8" s="735">
        <v>6784</v>
      </c>
      <c r="K8" s="735">
        <v>6700</v>
      </c>
      <c r="L8" s="1109"/>
      <c r="M8" s="735">
        <v>0</v>
      </c>
      <c r="N8" s="735"/>
      <c r="O8" s="1109"/>
      <c r="P8" s="735">
        <v>0</v>
      </c>
      <c r="Q8" s="735"/>
      <c r="R8" s="1109"/>
      <c r="S8" s="735"/>
      <c r="T8" s="735"/>
    </row>
    <row r="9" spans="1:20" ht="15" customHeight="1" x14ac:dyDescent="0.25">
      <c r="A9" s="734" t="s">
        <v>10</v>
      </c>
      <c r="B9" s="1799" t="s">
        <v>9</v>
      </c>
      <c r="C9" s="1799"/>
      <c r="D9" s="1100"/>
      <c r="E9" s="1109">
        <f t="shared" si="1"/>
        <v>0</v>
      </c>
      <c r="F9" s="737">
        <f t="shared" si="0"/>
        <v>0</v>
      </c>
      <c r="G9" s="737">
        <f t="shared" si="0"/>
        <v>0</v>
      </c>
      <c r="H9" s="736"/>
      <c r="I9" s="1109"/>
      <c r="J9" s="735">
        <v>0</v>
      </c>
      <c r="K9" s="735"/>
      <c r="L9" s="1109"/>
      <c r="M9" s="735">
        <v>0</v>
      </c>
      <c r="N9" s="735"/>
      <c r="O9" s="1109"/>
      <c r="P9" s="735">
        <v>0</v>
      </c>
      <c r="Q9" s="735"/>
      <c r="R9" s="1109"/>
      <c r="S9" s="735"/>
      <c r="T9" s="735"/>
    </row>
    <row r="10" spans="1:20" ht="15" customHeight="1" x14ac:dyDescent="0.25">
      <c r="A10" s="734" t="s">
        <v>12</v>
      </c>
      <c r="B10" s="1799" t="s">
        <v>11</v>
      </c>
      <c r="C10" s="1799"/>
      <c r="D10" s="1100">
        <v>6145</v>
      </c>
      <c r="E10" s="1109">
        <f t="shared" si="1"/>
        <v>4479</v>
      </c>
      <c r="F10" s="737">
        <f t="shared" si="0"/>
        <v>4479</v>
      </c>
      <c r="G10" s="737">
        <f t="shared" si="0"/>
        <v>0</v>
      </c>
      <c r="H10" s="736">
        <f t="shared" si="2"/>
        <v>0</v>
      </c>
      <c r="I10" s="1109">
        <v>4479</v>
      </c>
      <c r="J10" s="735">
        <v>4479</v>
      </c>
      <c r="K10" s="735">
        <v>0</v>
      </c>
      <c r="L10" s="1109"/>
      <c r="M10" s="735">
        <v>0</v>
      </c>
      <c r="N10" s="735"/>
      <c r="O10" s="1109"/>
      <c r="P10" s="735">
        <v>0</v>
      </c>
      <c r="Q10" s="735"/>
      <c r="R10" s="1109"/>
      <c r="S10" s="735"/>
      <c r="T10" s="735"/>
    </row>
    <row r="11" spans="1:20" ht="15" customHeight="1" x14ac:dyDescent="0.25">
      <c r="A11" s="734" t="s">
        <v>14</v>
      </c>
      <c r="B11" s="1799" t="s">
        <v>13</v>
      </c>
      <c r="C11" s="1799"/>
      <c r="D11" s="1100">
        <v>4360</v>
      </c>
      <c r="E11" s="1109">
        <f t="shared" si="1"/>
        <v>4400</v>
      </c>
      <c r="F11" s="737">
        <f t="shared" si="0"/>
        <v>16795</v>
      </c>
      <c r="G11" s="737">
        <f t="shared" si="0"/>
        <v>16446</v>
      </c>
      <c r="H11" s="736">
        <f t="shared" si="2"/>
        <v>0.97922000595415304</v>
      </c>
      <c r="I11" s="1109">
        <v>4160</v>
      </c>
      <c r="J11" s="735">
        <v>16555</v>
      </c>
      <c r="K11" s="735">
        <v>16326</v>
      </c>
      <c r="L11" s="1109">
        <v>120</v>
      </c>
      <c r="M11" s="735">
        <v>120</v>
      </c>
      <c r="N11" s="735"/>
      <c r="O11" s="1109">
        <v>120</v>
      </c>
      <c r="P11" s="735">
        <v>120</v>
      </c>
      <c r="Q11" s="735">
        <v>120</v>
      </c>
      <c r="R11" s="1109"/>
      <c r="S11" s="735"/>
      <c r="T11" s="735"/>
    </row>
    <row r="12" spans="1:20" ht="15" customHeight="1" x14ac:dyDescent="0.25">
      <c r="A12" s="734" t="s">
        <v>16</v>
      </c>
      <c r="B12" s="1799" t="s">
        <v>15</v>
      </c>
      <c r="C12" s="1799"/>
      <c r="D12" s="1100"/>
      <c r="E12" s="1109">
        <f t="shared" si="1"/>
        <v>0</v>
      </c>
      <c r="F12" s="737">
        <f t="shared" si="0"/>
        <v>0</v>
      </c>
      <c r="G12" s="737">
        <f t="shared" si="0"/>
        <v>0</v>
      </c>
      <c r="H12" s="736"/>
      <c r="I12" s="1109"/>
      <c r="J12" s="735">
        <v>0</v>
      </c>
      <c r="K12" s="735"/>
      <c r="L12" s="1109"/>
      <c r="M12" s="735">
        <v>0</v>
      </c>
      <c r="N12" s="735"/>
      <c r="O12" s="1109"/>
      <c r="P12" s="735">
        <v>0</v>
      </c>
      <c r="Q12" s="735"/>
      <c r="R12" s="1109"/>
      <c r="S12" s="735"/>
      <c r="T12" s="735"/>
    </row>
    <row r="13" spans="1:20" ht="15" customHeight="1" x14ac:dyDescent="0.25">
      <c r="A13" s="734" t="s">
        <v>18</v>
      </c>
      <c r="B13" s="1799" t="s">
        <v>17</v>
      </c>
      <c r="C13" s="1799"/>
      <c r="D13" s="1100">
        <v>2105</v>
      </c>
      <c r="E13" s="1109">
        <f t="shared" si="1"/>
        <v>1826</v>
      </c>
      <c r="F13" s="737">
        <f t="shared" si="0"/>
        <v>1826</v>
      </c>
      <c r="G13" s="737">
        <f t="shared" si="0"/>
        <v>982</v>
      </c>
      <c r="H13" s="736">
        <f t="shared" si="2"/>
        <v>0.53778751369112809</v>
      </c>
      <c r="I13" s="1109">
        <v>1310</v>
      </c>
      <c r="J13" s="735">
        <v>1310</v>
      </c>
      <c r="K13" s="735">
        <v>760</v>
      </c>
      <c r="L13" s="1117"/>
      <c r="M13" s="735">
        <v>0</v>
      </c>
      <c r="N13" s="735"/>
      <c r="O13" s="1109">
        <v>516</v>
      </c>
      <c r="P13" s="735">
        <v>516</v>
      </c>
      <c r="Q13" s="735">
        <v>222</v>
      </c>
      <c r="R13" s="1109"/>
      <c r="S13" s="735"/>
      <c r="T13" s="735"/>
    </row>
    <row r="14" spans="1:20" ht="15" customHeight="1" x14ac:dyDescent="0.25">
      <c r="A14" s="734" t="s">
        <v>20</v>
      </c>
      <c r="B14" s="1799" t="s">
        <v>19</v>
      </c>
      <c r="C14" s="1799"/>
      <c r="D14" s="1100"/>
      <c r="E14" s="1109">
        <f t="shared" si="1"/>
        <v>0</v>
      </c>
      <c r="F14" s="737">
        <f t="shared" si="0"/>
        <v>0</v>
      </c>
      <c r="G14" s="737">
        <f t="shared" si="0"/>
        <v>0</v>
      </c>
      <c r="H14" s="736"/>
      <c r="I14" s="1109"/>
      <c r="J14" s="735">
        <v>0</v>
      </c>
      <c r="K14" s="735"/>
      <c r="L14" s="1109"/>
      <c r="M14" s="735">
        <v>0</v>
      </c>
      <c r="N14" s="735"/>
      <c r="O14" s="1109"/>
      <c r="P14" s="735">
        <v>0</v>
      </c>
      <c r="Q14" s="735"/>
      <c r="R14" s="1109"/>
      <c r="S14" s="735"/>
      <c r="T14" s="735"/>
    </row>
    <row r="15" spans="1:20" ht="15" customHeight="1" x14ac:dyDescent="0.25">
      <c r="A15" s="734" t="s">
        <v>22</v>
      </c>
      <c r="B15" s="1799" t="s">
        <v>21</v>
      </c>
      <c r="C15" s="1799"/>
      <c r="D15" s="1100"/>
      <c r="E15" s="1109">
        <f t="shared" si="1"/>
        <v>0</v>
      </c>
      <c r="F15" s="737">
        <f t="shared" si="0"/>
        <v>0</v>
      </c>
      <c r="G15" s="737">
        <f t="shared" si="0"/>
        <v>0</v>
      </c>
      <c r="H15" s="736"/>
      <c r="I15" s="1109"/>
      <c r="J15" s="735">
        <v>0</v>
      </c>
      <c r="K15" s="735"/>
      <c r="L15" s="1109"/>
      <c r="M15" s="735">
        <v>0</v>
      </c>
      <c r="N15" s="735"/>
      <c r="O15" s="1109"/>
      <c r="P15" s="735">
        <v>0</v>
      </c>
      <c r="Q15" s="735"/>
      <c r="R15" s="1109"/>
      <c r="S15" s="735"/>
      <c r="T15" s="735"/>
    </row>
    <row r="16" spans="1:20" ht="15" customHeight="1" x14ac:dyDescent="0.25">
      <c r="A16" s="734" t="s">
        <v>24</v>
      </c>
      <c r="B16" s="1799" t="s">
        <v>23</v>
      </c>
      <c r="C16" s="1799"/>
      <c r="D16" s="1100">
        <v>100</v>
      </c>
      <c r="E16" s="1109">
        <f t="shared" si="1"/>
        <v>300</v>
      </c>
      <c r="F16" s="737">
        <f t="shared" si="0"/>
        <v>300</v>
      </c>
      <c r="G16" s="737">
        <f t="shared" si="0"/>
        <v>61</v>
      </c>
      <c r="H16" s="736">
        <f t="shared" si="2"/>
        <v>0.20333333333333334</v>
      </c>
      <c r="I16" s="1109">
        <v>300</v>
      </c>
      <c r="J16" s="735">
        <v>300</v>
      </c>
      <c r="K16" s="735">
        <v>61</v>
      </c>
      <c r="L16" s="1109"/>
      <c r="M16" s="735">
        <v>0</v>
      </c>
      <c r="N16" s="735"/>
      <c r="O16" s="1109"/>
      <c r="P16" s="735">
        <v>0</v>
      </c>
      <c r="Q16" s="735"/>
      <c r="R16" s="1109"/>
      <c r="S16" s="735"/>
      <c r="T16" s="735"/>
    </row>
    <row r="17" spans="1:22" ht="27.75" customHeight="1" x14ac:dyDescent="0.25">
      <c r="A17" s="734" t="s">
        <v>25</v>
      </c>
      <c r="B17" s="1799" t="s">
        <v>175</v>
      </c>
      <c r="C17" s="1799"/>
      <c r="D17" s="1100">
        <v>5313</v>
      </c>
      <c r="E17" s="1109">
        <f t="shared" si="1"/>
        <v>0</v>
      </c>
      <c r="F17" s="737">
        <f t="shared" si="0"/>
        <v>10377</v>
      </c>
      <c r="G17" s="737">
        <f t="shared" si="0"/>
        <v>9217</v>
      </c>
      <c r="H17" s="736">
        <f t="shared" si="2"/>
        <v>0.88821432013105905</v>
      </c>
      <c r="I17" s="1109"/>
      <c r="J17" s="735">
        <v>10377</v>
      </c>
      <c r="K17" s="735">
        <f>9217-152</f>
        <v>9065</v>
      </c>
      <c r="L17" s="1109"/>
      <c r="M17" s="735">
        <v>0</v>
      </c>
      <c r="N17" s="735"/>
      <c r="O17" s="1109"/>
      <c r="P17" s="735">
        <v>0</v>
      </c>
      <c r="Q17" s="735">
        <v>152</v>
      </c>
      <c r="R17" s="1109"/>
      <c r="S17" s="735"/>
      <c r="T17" s="735"/>
    </row>
    <row r="18" spans="1:22" ht="15" customHeight="1" x14ac:dyDescent="0.25">
      <c r="A18" s="734" t="s">
        <v>25</v>
      </c>
      <c r="B18" s="1799" t="s">
        <v>26</v>
      </c>
      <c r="C18" s="1799"/>
      <c r="D18" s="1100"/>
      <c r="E18" s="1109"/>
      <c r="F18" s="737">
        <f t="shared" si="0"/>
        <v>0</v>
      </c>
      <c r="G18" s="737">
        <f t="shared" si="0"/>
        <v>0</v>
      </c>
      <c r="H18" s="736"/>
      <c r="I18" s="1109"/>
      <c r="J18" s="735">
        <v>0</v>
      </c>
      <c r="K18" s="735"/>
      <c r="L18" s="1109"/>
      <c r="M18" s="735">
        <v>0</v>
      </c>
      <c r="N18" s="735"/>
      <c r="O18" s="1109"/>
      <c r="P18" s="735">
        <v>0</v>
      </c>
      <c r="Q18" s="735"/>
      <c r="R18" s="1109"/>
      <c r="S18" s="735"/>
      <c r="T18" s="735"/>
    </row>
    <row r="19" spans="1:22" s="548" customFormat="1" ht="15" customHeight="1" x14ac:dyDescent="0.25">
      <c r="A19" s="738" t="s">
        <v>27</v>
      </c>
      <c r="B19" s="1798" t="s">
        <v>408</v>
      </c>
      <c r="C19" s="1798"/>
      <c r="D19" s="1101">
        <f>SUM(D5:D18)</f>
        <v>284440</v>
      </c>
      <c r="E19" s="1110">
        <f>SUM(E5:E18)</f>
        <v>308372</v>
      </c>
      <c r="F19" s="1040">
        <f t="shared" ref="F19:T19" si="3">SUM(F5:F18)</f>
        <v>326082</v>
      </c>
      <c r="G19" s="1040">
        <f t="shared" si="3"/>
        <v>166348</v>
      </c>
      <c r="H19" s="736">
        <f t="shared" si="2"/>
        <v>0.51014162081930314</v>
      </c>
      <c r="I19" s="1110">
        <f>SUM(I5:I18)</f>
        <v>295353</v>
      </c>
      <c r="J19" s="739">
        <v>313063</v>
      </c>
      <c r="K19" s="739">
        <f t="shared" si="3"/>
        <v>160474</v>
      </c>
      <c r="L19" s="1110">
        <f t="shared" si="3"/>
        <v>2041</v>
      </c>
      <c r="M19" s="739">
        <v>2041</v>
      </c>
      <c r="N19" s="739">
        <f t="shared" si="3"/>
        <v>819</v>
      </c>
      <c r="O19" s="1110">
        <f>SUM(O5:O18)</f>
        <v>10978</v>
      </c>
      <c r="P19" s="739">
        <v>10978</v>
      </c>
      <c r="Q19" s="739">
        <f t="shared" si="3"/>
        <v>5055</v>
      </c>
      <c r="R19" s="1110">
        <f t="shared" si="3"/>
        <v>0</v>
      </c>
      <c r="S19" s="739">
        <f t="shared" si="3"/>
        <v>0</v>
      </c>
      <c r="T19" s="739">
        <f t="shared" si="3"/>
        <v>0</v>
      </c>
    </row>
    <row r="20" spans="1:22" ht="15" customHeight="1" x14ac:dyDescent="0.25">
      <c r="A20" s="734" t="s">
        <v>29</v>
      </c>
      <c r="B20" s="1799" t="s">
        <v>28</v>
      </c>
      <c r="C20" s="1799"/>
      <c r="D20" s="1100"/>
      <c r="E20" s="1109">
        <f t="shared" ref="E20:E22" si="4">+I20+L20+O20+R20</f>
        <v>0</v>
      </c>
      <c r="F20" s="737">
        <f t="shared" ref="F20" si="5">+J20+M20+P20+S20</f>
        <v>0</v>
      </c>
      <c r="G20" s="737">
        <f t="shared" ref="G20" si="6">+K20+N20+Q20+T20</f>
        <v>0</v>
      </c>
      <c r="H20" s="736"/>
      <c r="I20" s="1109"/>
      <c r="J20" s="735">
        <v>0</v>
      </c>
      <c r="K20" s="735"/>
      <c r="L20" s="1109"/>
      <c r="M20" s="735">
        <v>0</v>
      </c>
      <c r="N20" s="735"/>
      <c r="O20" s="1109"/>
      <c r="P20" s="735"/>
      <c r="Q20" s="735"/>
      <c r="R20" s="1109"/>
      <c r="S20" s="735"/>
      <c r="T20" s="735"/>
    </row>
    <row r="21" spans="1:22" ht="38.25" customHeight="1" x14ac:dyDescent="0.25">
      <c r="A21" s="734" t="s">
        <v>592</v>
      </c>
      <c r="B21" s="1799" t="s">
        <v>30</v>
      </c>
      <c r="C21" s="1799"/>
      <c r="D21" s="1100"/>
      <c r="E21" s="1109">
        <f t="shared" si="4"/>
        <v>1500</v>
      </c>
      <c r="F21" s="737">
        <f t="shared" ref="F21:F22" si="7">+J21+M21+P21+S21</f>
        <v>1500</v>
      </c>
      <c r="G21" s="737">
        <f t="shared" ref="G21:G22" si="8">+K21+N21+Q21+T21</f>
        <v>721</v>
      </c>
      <c r="H21" s="736">
        <f t="shared" si="2"/>
        <v>0.48066666666666669</v>
      </c>
      <c r="I21" s="1109">
        <v>1500</v>
      </c>
      <c r="J21" s="735">
        <v>1500</v>
      </c>
      <c r="K21" s="735">
        <v>721</v>
      </c>
      <c r="L21" s="1109"/>
      <c r="M21" s="735">
        <v>0</v>
      </c>
      <c r="N21" s="735"/>
      <c r="O21" s="1109"/>
      <c r="P21" s="737">
        <v>0</v>
      </c>
      <c r="Q21" s="735"/>
      <c r="R21" s="1109"/>
      <c r="S21" s="735"/>
      <c r="T21" s="735"/>
    </row>
    <row r="22" spans="1:22" ht="15" customHeight="1" x14ac:dyDescent="0.25">
      <c r="A22" s="734" t="s">
        <v>32</v>
      </c>
      <c r="B22" s="1799" t="s">
        <v>31</v>
      </c>
      <c r="C22" s="1799"/>
      <c r="D22" s="1100">
        <v>93</v>
      </c>
      <c r="E22" s="1109">
        <f t="shared" si="4"/>
        <v>30</v>
      </c>
      <c r="F22" s="737">
        <f t="shared" si="7"/>
        <v>30</v>
      </c>
      <c r="G22" s="737">
        <f t="shared" si="8"/>
        <v>0</v>
      </c>
      <c r="H22" s="736">
        <f t="shared" si="2"/>
        <v>0</v>
      </c>
      <c r="I22" s="1109">
        <v>30</v>
      </c>
      <c r="J22" s="735">
        <v>30</v>
      </c>
      <c r="K22" s="735">
        <v>0</v>
      </c>
      <c r="L22" s="1109"/>
      <c r="M22" s="735">
        <v>0</v>
      </c>
      <c r="N22" s="735"/>
      <c r="O22" s="1109"/>
      <c r="P22" s="735">
        <v>0</v>
      </c>
      <c r="Q22" s="735"/>
      <c r="R22" s="1109"/>
      <c r="S22" s="735"/>
      <c r="T22" s="735"/>
    </row>
    <row r="23" spans="1:22" s="548" customFormat="1" ht="15" customHeight="1" x14ac:dyDescent="0.25">
      <c r="A23" s="738" t="s">
        <v>33</v>
      </c>
      <c r="B23" s="1798" t="s">
        <v>409</v>
      </c>
      <c r="C23" s="1798"/>
      <c r="D23" s="1101">
        <v>93</v>
      </c>
      <c r="E23" s="1110">
        <f>SUM(E20:E22)</f>
        <v>1530</v>
      </c>
      <c r="F23" s="1040">
        <f t="shared" ref="F23:T23" si="9">SUM(F20:F22)</f>
        <v>1530</v>
      </c>
      <c r="G23" s="1040">
        <f t="shared" si="9"/>
        <v>721</v>
      </c>
      <c r="H23" s="736">
        <f t="shared" si="2"/>
        <v>0.47124183006535947</v>
      </c>
      <c r="I23" s="1110">
        <f t="shared" si="9"/>
        <v>1530</v>
      </c>
      <c r="J23" s="739">
        <v>1530</v>
      </c>
      <c r="K23" s="739">
        <f t="shared" si="9"/>
        <v>721</v>
      </c>
      <c r="L23" s="1110">
        <f t="shared" si="9"/>
        <v>0</v>
      </c>
      <c r="M23" s="739">
        <v>0</v>
      </c>
      <c r="N23" s="739">
        <f t="shared" si="9"/>
        <v>0</v>
      </c>
      <c r="O23" s="1110">
        <f t="shared" si="9"/>
        <v>0</v>
      </c>
      <c r="P23" s="739">
        <v>0</v>
      </c>
      <c r="Q23" s="739">
        <f t="shared" si="9"/>
        <v>0</v>
      </c>
      <c r="R23" s="1110">
        <f t="shared" si="9"/>
        <v>0</v>
      </c>
      <c r="S23" s="739">
        <f t="shared" si="9"/>
        <v>0</v>
      </c>
      <c r="T23" s="739">
        <f t="shared" si="9"/>
        <v>0</v>
      </c>
    </row>
    <row r="24" spans="1:22" s="549" customFormat="1" ht="15" customHeight="1" x14ac:dyDescent="0.25">
      <c r="A24" s="738" t="s">
        <v>34</v>
      </c>
      <c r="B24" s="1798" t="s">
        <v>410</v>
      </c>
      <c r="C24" s="1798"/>
      <c r="D24" s="1101">
        <f>+D23+D19</f>
        <v>284533</v>
      </c>
      <c r="E24" s="1110">
        <f>+E23+E19</f>
        <v>309902</v>
      </c>
      <c r="F24" s="1040">
        <f t="shared" ref="F24:G24" si="10">+F23+F19</f>
        <v>327612</v>
      </c>
      <c r="G24" s="1040">
        <f t="shared" si="10"/>
        <v>167069</v>
      </c>
      <c r="H24" s="736">
        <f t="shared" si="2"/>
        <v>0.50995995262688787</v>
      </c>
      <c r="I24" s="1110">
        <f t="shared" ref="I24:T24" si="11">+I23+I19</f>
        <v>296883</v>
      </c>
      <c r="J24" s="739">
        <v>314593</v>
      </c>
      <c r="K24" s="739">
        <f t="shared" si="11"/>
        <v>161195</v>
      </c>
      <c r="L24" s="1110">
        <f t="shared" si="11"/>
        <v>2041</v>
      </c>
      <c r="M24" s="739">
        <v>2041</v>
      </c>
      <c r="N24" s="739">
        <f t="shared" si="11"/>
        <v>819</v>
      </c>
      <c r="O24" s="1110">
        <f t="shared" si="11"/>
        <v>10978</v>
      </c>
      <c r="P24" s="739">
        <v>10978</v>
      </c>
      <c r="Q24" s="739">
        <f t="shared" si="11"/>
        <v>5055</v>
      </c>
      <c r="R24" s="1110">
        <f t="shared" si="11"/>
        <v>0</v>
      </c>
      <c r="S24" s="739">
        <f t="shared" si="11"/>
        <v>0</v>
      </c>
      <c r="T24" s="739">
        <f t="shared" si="11"/>
        <v>0</v>
      </c>
      <c r="V24" s="896"/>
    </row>
    <row r="25" spans="1:22" x14ac:dyDescent="0.25">
      <c r="A25" s="740"/>
      <c r="B25" s="741"/>
      <c r="C25" s="741"/>
      <c r="D25" s="1102"/>
      <c r="E25" s="1111"/>
      <c r="F25" s="1290"/>
      <c r="G25" s="1291"/>
      <c r="H25" s="736"/>
      <c r="I25" s="1115"/>
      <c r="J25" s="742"/>
      <c r="K25" s="743"/>
      <c r="L25" s="1115"/>
      <c r="M25" s="742"/>
      <c r="N25" s="743"/>
      <c r="O25" s="1115"/>
      <c r="P25" s="742"/>
      <c r="Q25" s="743"/>
      <c r="R25" s="1115"/>
      <c r="S25" s="742"/>
      <c r="T25" s="742"/>
    </row>
    <row r="26" spans="1:22" s="549" customFormat="1" ht="27" customHeight="1" x14ac:dyDescent="0.25">
      <c r="A26" s="738" t="s">
        <v>35</v>
      </c>
      <c r="B26" s="1798" t="s">
        <v>411</v>
      </c>
      <c r="C26" s="1798"/>
      <c r="D26" s="1103">
        <f>SUM(D27:D31)</f>
        <v>34415</v>
      </c>
      <c r="E26" s="1112">
        <f>SUM(E27:E31)</f>
        <v>40565</v>
      </c>
      <c r="F26" s="1292">
        <f t="shared" ref="F26:G26" si="12">SUM(F27:F31)</f>
        <v>41233</v>
      </c>
      <c r="G26" s="1292">
        <f t="shared" si="12"/>
        <v>23533</v>
      </c>
      <c r="H26" s="736">
        <f t="shared" si="2"/>
        <v>0.5707321805350084</v>
      </c>
      <c r="I26" s="1110">
        <f t="shared" ref="I26:O26" si="13">SUM(I27:I31)</f>
        <v>38899</v>
      </c>
      <c r="J26" s="739">
        <v>39567</v>
      </c>
      <c r="K26" s="739">
        <f t="shared" si="13"/>
        <v>22680</v>
      </c>
      <c r="L26" s="1110">
        <f t="shared" si="13"/>
        <v>287</v>
      </c>
      <c r="M26" s="739">
        <v>287</v>
      </c>
      <c r="N26" s="739">
        <f t="shared" si="13"/>
        <v>111</v>
      </c>
      <c r="O26" s="1110">
        <f t="shared" si="13"/>
        <v>1379</v>
      </c>
      <c r="P26" s="739">
        <v>1379</v>
      </c>
      <c r="Q26" s="739">
        <f t="shared" ref="Q26:T26" si="14">SUM(Q27:Q31)</f>
        <v>742</v>
      </c>
      <c r="R26" s="1110">
        <f t="shared" si="14"/>
        <v>0</v>
      </c>
      <c r="S26" s="739">
        <f t="shared" si="14"/>
        <v>0</v>
      </c>
      <c r="T26" s="739">
        <f t="shared" si="14"/>
        <v>0</v>
      </c>
    </row>
    <row r="27" spans="1:22" ht="25.5" x14ac:dyDescent="0.25">
      <c r="A27" s="746" t="s">
        <v>35</v>
      </c>
      <c r="B27" s="747"/>
      <c r="C27" s="748" t="s">
        <v>36</v>
      </c>
      <c r="D27" s="1104">
        <v>28557</v>
      </c>
      <c r="E27" s="1113">
        <f>+I27+L27+O27</f>
        <v>34179</v>
      </c>
      <c r="F27" s="1293">
        <f t="shared" ref="F27:G27" si="15">+J27+M27+P27</f>
        <v>34847</v>
      </c>
      <c r="G27" s="1293">
        <f t="shared" si="15"/>
        <v>18145</v>
      </c>
      <c r="H27" s="736">
        <f t="shared" si="2"/>
        <v>0.52070479524779756</v>
      </c>
      <c r="I27" s="1113">
        <f>34179-L27-O27</f>
        <v>32549</v>
      </c>
      <c r="J27" s="735">
        <v>33217</v>
      </c>
      <c r="K27" s="735">
        <v>17331</v>
      </c>
      <c r="L27" s="1113">
        <v>269</v>
      </c>
      <c r="M27" s="735">
        <v>269</v>
      </c>
      <c r="N27" s="735">
        <v>90</v>
      </c>
      <c r="O27" s="1113">
        <v>1361</v>
      </c>
      <c r="P27" s="735">
        <v>1361</v>
      </c>
      <c r="Q27" s="735">
        <v>724</v>
      </c>
      <c r="R27" s="1109"/>
      <c r="S27" s="735"/>
      <c r="T27" s="735"/>
      <c r="V27" s="552"/>
    </row>
    <row r="28" spans="1:22" ht="25.5" x14ac:dyDescent="0.25">
      <c r="A28" s="746" t="s">
        <v>35</v>
      </c>
      <c r="B28" s="747"/>
      <c r="C28" s="748" t="s">
        <v>37</v>
      </c>
      <c r="D28" s="1104">
        <v>4624</v>
      </c>
      <c r="E28" s="1113">
        <f t="shared" ref="E28:E31" si="16">+I28+L28+O28</f>
        <v>5796</v>
      </c>
      <c r="F28" s="1293">
        <f t="shared" ref="F28:F31" si="17">+J28+M28+P28</f>
        <v>5796</v>
      </c>
      <c r="G28" s="1293">
        <f t="shared" ref="G28:G31" si="18">+K28+N28+Q28</f>
        <v>2572</v>
      </c>
      <c r="H28" s="736">
        <f t="shared" si="2"/>
        <v>0.44375431331953069</v>
      </c>
      <c r="I28" s="1109">
        <v>5796</v>
      </c>
      <c r="J28" s="735">
        <v>5796</v>
      </c>
      <c r="K28" s="735">
        <v>2572</v>
      </c>
      <c r="L28" s="1109"/>
      <c r="M28" s="735">
        <v>0</v>
      </c>
      <c r="N28" s="735"/>
      <c r="O28" s="1109"/>
      <c r="P28" s="735">
        <v>0</v>
      </c>
      <c r="Q28" s="735">
        <v>0</v>
      </c>
      <c r="R28" s="1109"/>
      <c r="S28" s="735"/>
      <c r="T28" s="735"/>
    </row>
    <row r="29" spans="1:22" ht="25.5" x14ac:dyDescent="0.25">
      <c r="A29" s="746" t="s">
        <v>35</v>
      </c>
      <c r="B29" s="747"/>
      <c r="C29" s="748" t="s">
        <v>38</v>
      </c>
      <c r="D29" s="1104">
        <v>566</v>
      </c>
      <c r="E29" s="1113">
        <f t="shared" si="16"/>
        <v>0</v>
      </c>
      <c r="F29" s="1293">
        <f t="shared" si="17"/>
        <v>0</v>
      </c>
      <c r="G29" s="1293">
        <f t="shared" si="18"/>
        <v>0</v>
      </c>
      <c r="H29" s="736"/>
      <c r="I29" s="1109"/>
      <c r="J29" s="735">
        <v>0</v>
      </c>
      <c r="K29" s="735"/>
      <c r="L29" s="1109"/>
      <c r="M29" s="735">
        <v>0</v>
      </c>
      <c r="N29" s="735"/>
      <c r="O29" s="1109"/>
      <c r="P29" s="735">
        <v>0</v>
      </c>
      <c r="Q29" s="735"/>
      <c r="R29" s="1109"/>
      <c r="S29" s="735"/>
      <c r="T29" s="735"/>
    </row>
    <row r="30" spans="1:22" ht="47.25" customHeight="1" x14ac:dyDescent="0.25">
      <c r="A30" s="746" t="s">
        <v>35</v>
      </c>
      <c r="B30" s="747"/>
      <c r="C30" s="748" t="s">
        <v>39</v>
      </c>
      <c r="D30" s="1104"/>
      <c r="E30" s="1113">
        <f t="shared" si="16"/>
        <v>0</v>
      </c>
      <c r="F30" s="1293">
        <f t="shared" si="17"/>
        <v>0</v>
      </c>
      <c r="G30" s="1293">
        <f t="shared" si="18"/>
        <v>347</v>
      </c>
      <c r="H30" s="736"/>
      <c r="I30" s="1109"/>
      <c r="J30" s="735">
        <v>0</v>
      </c>
      <c r="K30" s="735">
        <v>347</v>
      </c>
      <c r="L30" s="1109"/>
      <c r="M30" s="735">
        <v>0</v>
      </c>
      <c r="N30" s="735"/>
      <c r="O30" s="1109"/>
      <c r="P30" s="735">
        <v>0</v>
      </c>
      <c r="Q30" s="735"/>
      <c r="R30" s="1109"/>
      <c r="S30" s="735"/>
      <c r="T30" s="735"/>
    </row>
    <row r="31" spans="1:22" ht="25.5" customHeight="1" x14ac:dyDescent="0.25">
      <c r="A31" s="746" t="s">
        <v>35</v>
      </c>
      <c r="B31" s="747"/>
      <c r="C31" s="748" t="s">
        <v>40</v>
      </c>
      <c r="D31" s="1104">
        <v>668</v>
      </c>
      <c r="E31" s="1113">
        <f t="shared" si="16"/>
        <v>590</v>
      </c>
      <c r="F31" s="1293">
        <f t="shared" si="17"/>
        <v>590</v>
      </c>
      <c r="G31" s="1293">
        <f t="shared" si="18"/>
        <v>2469</v>
      </c>
      <c r="H31" s="736"/>
      <c r="I31" s="1109">
        <f>590-L31-O31</f>
        <v>554</v>
      </c>
      <c r="J31" s="735">
        <v>554</v>
      </c>
      <c r="K31" s="735">
        <v>2430</v>
      </c>
      <c r="L31" s="1109">
        <v>18</v>
      </c>
      <c r="M31" s="735">
        <v>18</v>
      </c>
      <c r="N31" s="735">
        <v>21</v>
      </c>
      <c r="O31" s="1109">
        <v>18</v>
      </c>
      <c r="P31" s="735">
        <v>18</v>
      </c>
      <c r="Q31" s="735">
        <v>18</v>
      </c>
      <c r="R31" s="1109"/>
      <c r="S31" s="735"/>
      <c r="T31" s="735"/>
    </row>
    <row r="32" spans="1:22" x14ac:dyDescent="0.25">
      <c r="A32" s="750"/>
      <c r="B32" s="751"/>
      <c r="C32" s="752"/>
      <c r="D32" s="1105"/>
      <c r="E32" s="1114"/>
      <c r="F32" s="1294"/>
      <c r="G32" s="1294"/>
      <c r="H32" s="736"/>
      <c r="I32" s="1114"/>
      <c r="J32" s="753"/>
      <c r="K32" s="753"/>
      <c r="L32" s="1114"/>
      <c r="M32" s="753"/>
      <c r="N32" s="753"/>
      <c r="O32" s="1114"/>
      <c r="P32" s="753"/>
      <c r="Q32" s="753"/>
      <c r="R32" s="1114"/>
      <c r="S32" s="753"/>
      <c r="T32" s="753"/>
    </row>
    <row r="33" spans="1:20" ht="15" customHeight="1" x14ac:dyDescent="0.25">
      <c r="A33" s="734" t="s">
        <v>42</v>
      </c>
      <c r="B33" s="1799" t="s">
        <v>41</v>
      </c>
      <c r="C33" s="1799"/>
      <c r="D33" s="1100">
        <v>920</v>
      </c>
      <c r="E33" s="1113">
        <f t="shared" ref="E33:E46" si="19">+I33+L33+O33+R33</f>
        <v>1260</v>
      </c>
      <c r="F33" s="1293">
        <f t="shared" ref="F33:F35" si="20">+J33+M33+P33+S33</f>
        <v>760</v>
      </c>
      <c r="G33" s="1293">
        <f t="shared" ref="G33:G35" si="21">+K33+N33+Q33+T33</f>
        <v>118</v>
      </c>
      <c r="H33" s="736">
        <f t="shared" si="2"/>
        <v>0.15526315789473685</v>
      </c>
      <c r="I33" s="1109">
        <v>1260</v>
      </c>
      <c r="J33" s="735">
        <v>760</v>
      </c>
      <c r="K33" s="735">
        <v>118</v>
      </c>
      <c r="L33" s="1109"/>
      <c r="M33" s="735">
        <v>0</v>
      </c>
      <c r="N33" s="735"/>
      <c r="O33" s="1109"/>
      <c r="P33" s="735">
        <v>0</v>
      </c>
      <c r="Q33" s="735"/>
      <c r="R33" s="1109"/>
      <c r="S33" s="735"/>
      <c r="T33" s="735"/>
    </row>
    <row r="34" spans="1:20" ht="18" customHeight="1" x14ac:dyDescent="0.25">
      <c r="A34" s="734" t="s">
        <v>44</v>
      </c>
      <c r="B34" s="1799" t="s">
        <v>43</v>
      </c>
      <c r="C34" s="1799"/>
      <c r="D34" s="1100">
        <v>2295</v>
      </c>
      <c r="E34" s="1113">
        <f t="shared" si="19"/>
        <v>2869</v>
      </c>
      <c r="F34" s="1293">
        <f t="shared" si="20"/>
        <v>2869</v>
      </c>
      <c r="G34" s="1293">
        <f t="shared" si="21"/>
        <v>1573</v>
      </c>
      <c r="H34" s="736">
        <f t="shared" si="2"/>
        <v>0.54827466016033466</v>
      </c>
      <c r="I34" s="1109">
        <v>2869</v>
      </c>
      <c r="J34" s="735">
        <v>2869</v>
      </c>
      <c r="K34" s="735">
        <v>1100</v>
      </c>
      <c r="L34" s="1109"/>
      <c r="M34" s="735">
        <v>0</v>
      </c>
      <c r="N34" s="735">
        <v>436</v>
      </c>
      <c r="O34" s="1109"/>
      <c r="P34" s="735">
        <v>0</v>
      </c>
      <c r="Q34" s="735">
        <v>37</v>
      </c>
      <c r="R34" s="1109"/>
      <c r="S34" s="735"/>
      <c r="T34" s="735"/>
    </row>
    <row r="35" spans="1:20" ht="15" customHeight="1" x14ac:dyDescent="0.25">
      <c r="A35" s="734" t="s">
        <v>46</v>
      </c>
      <c r="B35" s="1799" t="s">
        <v>45</v>
      </c>
      <c r="C35" s="1799"/>
      <c r="D35" s="1100"/>
      <c r="E35" s="1113">
        <f t="shared" si="19"/>
        <v>0</v>
      </c>
      <c r="F35" s="1293">
        <f t="shared" si="20"/>
        <v>0</v>
      </c>
      <c r="G35" s="1293">
        <f t="shared" si="21"/>
        <v>0</v>
      </c>
      <c r="H35" s="736"/>
      <c r="I35" s="1109"/>
      <c r="J35" s="735">
        <v>0</v>
      </c>
      <c r="K35" s="735"/>
      <c r="L35" s="1109"/>
      <c r="M35" s="735">
        <v>0</v>
      </c>
      <c r="N35" s="735"/>
      <c r="O35" s="1109"/>
      <c r="P35" s="735">
        <v>0</v>
      </c>
      <c r="Q35" s="735"/>
      <c r="R35" s="1109"/>
      <c r="S35" s="735"/>
      <c r="T35" s="735"/>
    </row>
    <row r="36" spans="1:20" s="549" customFormat="1" ht="15" customHeight="1" x14ac:dyDescent="0.25">
      <c r="A36" s="738" t="s">
        <v>47</v>
      </c>
      <c r="B36" s="1798" t="s">
        <v>412</v>
      </c>
      <c r="C36" s="1798"/>
      <c r="D36" s="1101">
        <f>SUM(D33:D35)</f>
        <v>3215</v>
      </c>
      <c r="E36" s="1110">
        <f>SUM(E33:E35)</f>
        <v>4129</v>
      </c>
      <c r="F36" s="1040">
        <f t="shared" ref="F36:T36" si="22">SUM(F33:F35)</f>
        <v>3629</v>
      </c>
      <c r="G36" s="1040">
        <f t="shared" si="22"/>
        <v>1691</v>
      </c>
      <c r="H36" s="736">
        <f t="shared" si="2"/>
        <v>0.46596858638743455</v>
      </c>
      <c r="I36" s="1110">
        <f t="shared" si="22"/>
        <v>4129</v>
      </c>
      <c r="J36" s="739">
        <v>3629</v>
      </c>
      <c r="K36" s="739">
        <f t="shared" si="22"/>
        <v>1218</v>
      </c>
      <c r="L36" s="1110">
        <f>SUM(L33:L35)</f>
        <v>0</v>
      </c>
      <c r="M36" s="739">
        <v>0</v>
      </c>
      <c r="N36" s="739">
        <f t="shared" si="22"/>
        <v>436</v>
      </c>
      <c r="O36" s="1110">
        <f t="shared" si="22"/>
        <v>0</v>
      </c>
      <c r="P36" s="739">
        <v>0</v>
      </c>
      <c r="Q36" s="739">
        <f t="shared" si="22"/>
        <v>37</v>
      </c>
      <c r="R36" s="1110">
        <f t="shared" si="22"/>
        <v>0</v>
      </c>
      <c r="S36" s="739">
        <f t="shared" si="22"/>
        <v>0</v>
      </c>
      <c r="T36" s="739">
        <f t="shared" si="22"/>
        <v>0</v>
      </c>
    </row>
    <row r="37" spans="1:20" ht="15" customHeight="1" x14ac:dyDescent="0.25">
      <c r="A37" s="734" t="s">
        <v>49</v>
      </c>
      <c r="B37" s="1799" t="s">
        <v>48</v>
      </c>
      <c r="C37" s="1799"/>
      <c r="D37" s="1100">
        <v>195</v>
      </c>
      <c r="E37" s="1113">
        <f t="shared" si="19"/>
        <v>150</v>
      </c>
      <c r="F37" s="1293">
        <f t="shared" ref="F37:F38" si="23">+J37+M37+P37+S37</f>
        <v>150</v>
      </c>
      <c r="G37" s="1293">
        <f t="shared" ref="G37:G38" si="24">+K37+N37+Q37+T37</f>
        <v>129</v>
      </c>
      <c r="H37" s="736">
        <f t="shared" si="2"/>
        <v>0.86</v>
      </c>
      <c r="I37" s="1109"/>
      <c r="J37" s="735">
        <v>0</v>
      </c>
      <c r="K37" s="735"/>
      <c r="L37" s="1109">
        <v>150</v>
      </c>
      <c r="M37" s="735">
        <v>150</v>
      </c>
      <c r="N37" s="735">
        <v>129</v>
      </c>
      <c r="O37" s="1109"/>
      <c r="P37" s="735">
        <v>0</v>
      </c>
      <c r="Q37" s="735"/>
      <c r="R37" s="1109"/>
      <c r="S37" s="735"/>
      <c r="T37" s="735"/>
    </row>
    <row r="38" spans="1:20" ht="15" customHeight="1" x14ac:dyDescent="0.25">
      <c r="A38" s="734" t="s">
        <v>51</v>
      </c>
      <c r="B38" s="1799" t="s">
        <v>50</v>
      </c>
      <c r="C38" s="1799"/>
      <c r="D38" s="1100">
        <v>120</v>
      </c>
      <c r="E38" s="1113">
        <f t="shared" si="19"/>
        <v>100</v>
      </c>
      <c r="F38" s="1293">
        <f t="shared" si="23"/>
        <v>100</v>
      </c>
      <c r="G38" s="1293">
        <f t="shared" si="24"/>
        <v>54</v>
      </c>
      <c r="H38" s="736">
        <f t="shared" si="2"/>
        <v>0.54</v>
      </c>
      <c r="I38" s="1109"/>
      <c r="J38" s="735">
        <v>0</v>
      </c>
      <c r="K38" s="735"/>
      <c r="L38" s="1109">
        <v>100</v>
      </c>
      <c r="M38" s="735">
        <v>100</v>
      </c>
      <c r="N38" s="735">
        <v>54</v>
      </c>
      <c r="O38" s="1109"/>
      <c r="P38" s="735">
        <v>0</v>
      </c>
      <c r="Q38" s="735"/>
      <c r="R38" s="1109"/>
      <c r="S38" s="735"/>
      <c r="T38" s="735"/>
    </row>
    <row r="39" spans="1:20" s="549" customFormat="1" ht="15" customHeight="1" x14ac:dyDescent="0.25">
      <c r="A39" s="738" t="s">
        <v>52</v>
      </c>
      <c r="B39" s="1798" t="s">
        <v>413</v>
      </c>
      <c r="C39" s="1798"/>
      <c r="D39" s="1101">
        <f>SUM(D37:D38)</f>
        <v>315</v>
      </c>
      <c r="E39" s="1110">
        <f>SUM(E37:E38)</f>
        <v>250</v>
      </c>
      <c r="F39" s="1040">
        <f t="shared" ref="F39:G39" si="25">SUM(F37:F38)</f>
        <v>250</v>
      </c>
      <c r="G39" s="1040">
        <f t="shared" si="25"/>
        <v>183</v>
      </c>
      <c r="H39" s="736">
        <f t="shared" si="2"/>
        <v>0.73199999999999998</v>
      </c>
      <c r="I39" s="1110">
        <f t="shared" ref="I39:T39" si="26">+I38+I37</f>
        <v>0</v>
      </c>
      <c r="J39" s="739">
        <v>0</v>
      </c>
      <c r="K39" s="739">
        <f t="shared" si="26"/>
        <v>0</v>
      </c>
      <c r="L39" s="1110">
        <f t="shared" si="26"/>
        <v>250</v>
      </c>
      <c r="M39" s="1040">
        <v>250</v>
      </c>
      <c r="N39" s="739">
        <f t="shared" si="26"/>
        <v>183</v>
      </c>
      <c r="O39" s="1110">
        <f t="shared" si="26"/>
        <v>0</v>
      </c>
      <c r="P39" s="739">
        <v>0</v>
      </c>
      <c r="Q39" s="739">
        <f t="shared" si="26"/>
        <v>0</v>
      </c>
      <c r="R39" s="1110">
        <f t="shared" si="26"/>
        <v>0</v>
      </c>
      <c r="S39" s="739">
        <f t="shared" si="26"/>
        <v>0</v>
      </c>
      <c r="T39" s="739">
        <f t="shared" si="26"/>
        <v>0</v>
      </c>
    </row>
    <row r="40" spans="1:20" ht="15" customHeight="1" x14ac:dyDescent="0.25">
      <c r="A40" s="734" t="s">
        <v>823</v>
      </c>
      <c r="B40" s="1774" t="s">
        <v>824</v>
      </c>
      <c r="C40" s="1774"/>
      <c r="D40" s="1100">
        <v>1717</v>
      </c>
      <c r="E40" s="1113">
        <f>+I40+L40+O40+R40</f>
        <v>2000</v>
      </c>
      <c r="F40" s="1293">
        <f t="shared" ref="F40:G50" si="27">+J40+M40+P40+S40</f>
        <v>2000</v>
      </c>
      <c r="G40" s="1293">
        <f t="shared" si="27"/>
        <v>592</v>
      </c>
      <c r="H40" s="736">
        <f t="shared" si="2"/>
        <v>0.29599999999999999</v>
      </c>
      <c r="I40" s="1109"/>
      <c r="J40" s="735">
        <v>0</v>
      </c>
      <c r="K40" s="735"/>
      <c r="L40" s="1109">
        <v>2000</v>
      </c>
      <c r="M40" s="737">
        <v>2000</v>
      </c>
      <c r="N40" s="735">
        <v>592</v>
      </c>
      <c r="O40" s="1109"/>
      <c r="P40" s="735">
        <v>0</v>
      </c>
      <c r="Q40" s="735"/>
      <c r="R40" s="1109"/>
      <c r="S40" s="735"/>
      <c r="T40" s="735"/>
    </row>
    <row r="41" spans="1:20" ht="15" customHeight="1" x14ac:dyDescent="0.25">
      <c r="A41" s="734" t="s">
        <v>825</v>
      </c>
      <c r="B41" s="1774" t="s">
        <v>826</v>
      </c>
      <c r="C41" s="1774"/>
      <c r="D41" s="1100">
        <v>5928</v>
      </c>
      <c r="E41" s="1113">
        <f t="shared" ref="E41" si="28">+I41+L41+O41+R41</f>
        <v>6000</v>
      </c>
      <c r="F41" s="1293">
        <f t="shared" si="27"/>
        <v>6000</v>
      </c>
      <c r="G41" s="1293">
        <f t="shared" si="27"/>
        <v>3453</v>
      </c>
      <c r="H41" s="736">
        <f t="shared" si="2"/>
        <v>0.57550000000000001</v>
      </c>
      <c r="I41" s="1109"/>
      <c r="J41" s="735"/>
      <c r="K41" s="735"/>
      <c r="L41" s="1109">
        <v>6000</v>
      </c>
      <c r="M41" s="737">
        <v>6000</v>
      </c>
      <c r="N41" s="735">
        <v>3453</v>
      </c>
      <c r="O41" s="1109"/>
      <c r="P41" s="735"/>
      <c r="Q41" s="735"/>
      <c r="R41" s="1109"/>
      <c r="S41" s="735"/>
      <c r="T41" s="735"/>
    </row>
    <row r="42" spans="1:20" ht="15" customHeight="1" x14ac:dyDescent="0.25">
      <c r="A42" s="734" t="s">
        <v>827</v>
      </c>
      <c r="B42" s="1774" t="s">
        <v>828</v>
      </c>
      <c r="C42" s="1774"/>
      <c r="D42" s="1100">
        <v>2985</v>
      </c>
      <c r="E42" s="1113">
        <f t="shared" si="19"/>
        <v>3000</v>
      </c>
      <c r="F42" s="1293">
        <f t="shared" si="27"/>
        <v>3000</v>
      </c>
      <c r="G42" s="1293">
        <f t="shared" si="27"/>
        <v>1237</v>
      </c>
      <c r="H42" s="736">
        <f t="shared" si="2"/>
        <v>0.41233333333333333</v>
      </c>
      <c r="I42" s="1109"/>
      <c r="J42" s="735"/>
      <c r="K42" s="735"/>
      <c r="L42" s="1109">
        <v>3000</v>
      </c>
      <c r="M42" s="737">
        <v>3000</v>
      </c>
      <c r="N42" s="735">
        <v>1237</v>
      </c>
      <c r="O42" s="1109"/>
      <c r="P42" s="735"/>
      <c r="Q42" s="735"/>
      <c r="R42" s="1109"/>
      <c r="S42" s="735"/>
      <c r="T42" s="735"/>
    </row>
    <row r="43" spans="1:20" ht="15" customHeight="1" x14ac:dyDescent="0.25">
      <c r="A43" s="734" t="s">
        <v>56</v>
      </c>
      <c r="B43" s="1799" t="s">
        <v>55</v>
      </c>
      <c r="C43" s="1799"/>
      <c r="D43" s="1100">
        <v>50708</v>
      </c>
      <c r="E43" s="1113">
        <f t="shared" si="19"/>
        <v>52335</v>
      </c>
      <c r="F43" s="1293">
        <f t="shared" si="27"/>
        <v>52335</v>
      </c>
      <c r="G43" s="1293">
        <f t="shared" si="27"/>
        <v>30416</v>
      </c>
      <c r="H43" s="736">
        <f t="shared" si="2"/>
        <v>0.58117894334575337</v>
      </c>
      <c r="I43" s="1109"/>
      <c r="J43" s="735">
        <v>0</v>
      </c>
      <c r="K43" s="735"/>
      <c r="L43" s="1118"/>
      <c r="M43" s="735">
        <v>0</v>
      </c>
      <c r="N43" s="735"/>
      <c r="O43" s="1109"/>
      <c r="P43" s="735">
        <v>0</v>
      </c>
      <c r="Q43" s="735"/>
      <c r="R43" s="1118">
        <v>52335</v>
      </c>
      <c r="S43" s="735">
        <v>52335</v>
      </c>
      <c r="T43" s="735">
        <v>30416</v>
      </c>
    </row>
    <row r="44" spans="1:20" ht="15" customHeight="1" x14ac:dyDescent="0.25">
      <c r="A44" s="734" t="s">
        <v>57</v>
      </c>
      <c r="B44" s="1799" t="s">
        <v>414</v>
      </c>
      <c r="C44" s="1799"/>
      <c r="D44" s="1100"/>
      <c r="E44" s="1113">
        <f t="shared" si="19"/>
        <v>0</v>
      </c>
      <c r="F44" s="1293">
        <f t="shared" si="27"/>
        <v>0</v>
      </c>
      <c r="G44" s="1293">
        <f t="shared" si="27"/>
        <v>0</v>
      </c>
      <c r="H44" s="736"/>
      <c r="I44" s="1109"/>
      <c r="J44" s="735">
        <v>0</v>
      </c>
      <c r="K44" s="735"/>
      <c r="L44" s="1109"/>
      <c r="M44" s="735">
        <v>0</v>
      </c>
      <c r="N44" s="735"/>
      <c r="O44" s="1109"/>
      <c r="P44" s="735">
        <v>0</v>
      </c>
      <c r="Q44" s="735"/>
      <c r="R44" s="1109"/>
      <c r="S44" s="735"/>
      <c r="T44" s="735"/>
    </row>
    <row r="45" spans="1:20" ht="15" customHeight="1" x14ac:dyDescent="0.25">
      <c r="A45" s="734" t="s">
        <v>59</v>
      </c>
      <c r="B45" s="1799" t="s">
        <v>58</v>
      </c>
      <c r="C45" s="1799"/>
      <c r="D45" s="1100">
        <v>14</v>
      </c>
      <c r="E45" s="1113">
        <f t="shared" si="19"/>
        <v>0</v>
      </c>
      <c r="F45" s="1293">
        <f t="shared" si="27"/>
        <v>0</v>
      </c>
      <c r="G45" s="1293">
        <f t="shared" si="27"/>
        <v>0</v>
      </c>
      <c r="H45" s="736"/>
      <c r="I45" s="1109"/>
      <c r="J45" s="735">
        <v>0</v>
      </c>
      <c r="K45" s="735"/>
      <c r="L45" s="1109"/>
      <c r="M45" s="735">
        <v>0</v>
      </c>
      <c r="N45" s="735"/>
      <c r="O45" s="1109"/>
      <c r="P45" s="735">
        <v>0</v>
      </c>
      <c r="Q45" s="735"/>
      <c r="R45" s="1109"/>
      <c r="S45" s="735"/>
      <c r="T45" s="735"/>
    </row>
    <row r="46" spans="1:20" ht="15" customHeight="1" x14ac:dyDescent="0.25">
      <c r="A46" s="734" t="s">
        <v>60</v>
      </c>
      <c r="B46" s="1799" t="s">
        <v>166</v>
      </c>
      <c r="C46" s="1799"/>
      <c r="D46" s="1100"/>
      <c r="E46" s="1113">
        <f t="shared" si="19"/>
        <v>0</v>
      </c>
      <c r="F46" s="1293">
        <f t="shared" si="27"/>
        <v>0</v>
      </c>
      <c r="G46" s="1293">
        <f t="shared" si="27"/>
        <v>0</v>
      </c>
      <c r="H46" s="736"/>
      <c r="I46" s="1109"/>
      <c r="J46" s="735">
        <v>0</v>
      </c>
      <c r="K46" s="735"/>
      <c r="L46" s="1109"/>
      <c r="M46" s="735">
        <v>0</v>
      </c>
      <c r="N46" s="735"/>
      <c r="O46" s="1109"/>
      <c r="P46" s="735">
        <v>0</v>
      </c>
      <c r="Q46" s="735"/>
      <c r="R46" s="1109"/>
      <c r="S46" s="735"/>
      <c r="T46" s="735"/>
    </row>
    <row r="47" spans="1:20" ht="25.5" x14ac:dyDescent="0.25">
      <c r="A47" s="746" t="s">
        <v>60</v>
      </c>
      <c r="B47" s="754"/>
      <c r="C47" s="755" t="s">
        <v>61</v>
      </c>
      <c r="D47" s="1100"/>
      <c r="E47" s="1109"/>
      <c r="F47" s="1293">
        <f t="shared" si="27"/>
        <v>0</v>
      </c>
      <c r="G47" s="1293">
        <f t="shared" si="27"/>
        <v>0</v>
      </c>
      <c r="H47" s="736"/>
      <c r="I47" s="1109"/>
      <c r="J47" s="735">
        <v>0</v>
      </c>
      <c r="K47" s="735"/>
      <c r="L47" s="1109"/>
      <c r="M47" s="735">
        <v>0</v>
      </c>
      <c r="N47" s="735"/>
      <c r="O47" s="1109"/>
      <c r="P47" s="735">
        <v>0</v>
      </c>
      <c r="Q47" s="735"/>
      <c r="R47" s="1109"/>
      <c r="S47" s="735"/>
      <c r="T47" s="735"/>
    </row>
    <row r="48" spans="1:20" ht="25.5" x14ac:dyDescent="0.25">
      <c r="A48" s="746" t="s">
        <v>60</v>
      </c>
      <c r="B48" s="754"/>
      <c r="C48" s="755" t="s">
        <v>168</v>
      </c>
      <c r="D48" s="1100"/>
      <c r="E48" s="1109"/>
      <c r="F48" s="1293">
        <f t="shared" si="27"/>
        <v>0</v>
      </c>
      <c r="G48" s="1293">
        <f t="shared" si="27"/>
        <v>0</v>
      </c>
      <c r="H48" s="736"/>
      <c r="I48" s="1109"/>
      <c r="J48" s="735">
        <v>0</v>
      </c>
      <c r="K48" s="735"/>
      <c r="L48" s="1109"/>
      <c r="M48" s="735">
        <v>0</v>
      </c>
      <c r="N48" s="735"/>
      <c r="O48" s="1109"/>
      <c r="P48" s="735">
        <v>0</v>
      </c>
      <c r="Q48" s="735"/>
      <c r="R48" s="1109"/>
      <c r="S48" s="735"/>
      <c r="T48" s="735"/>
    </row>
    <row r="49" spans="1:22" ht="28.5" customHeight="1" x14ac:dyDescent="0.25">
      <c r="A49" s="734" t="s">
        <v>63</v>
      </c>
      <c r="B49" s="1799" t="s">
        <v>415</v>
      </c>
      <c r="C49" s="1799"/>
      <c r="D49" s="1100">
        <v>855</v>
      </c>
      <c r="E49" s="1113">
        <f t="shared" ref="E49:E50" si="29">+I49+L49+O49+R49</f>
        <v>680</v>
      </c>
      <c r="F49" s="1293">
        <f t="shared" si="27"/>
        <v>680</v>
      </c>
      <c r="G49" s="1293">
        <f t="shared" si="27"/>
        <v>200</v>
      </c>
      <c r="H49" s="736">
        <f t="shared" si="2"/>
        <v>0.29411764705882354</v>
      </c>
      <c r="I49" s="1109">
        <v>680</v>
      </c>
      <c r="J49" s="735">
        <v>680</v>
      </c>
      <c r="K49" s="735">
        <v>200</v>
      </c>
      <c r="L49" s="1109"/>
      <c r="M49" s="735">
        <v>0</v>
      </c>
      <c r="N49" s="735"/>
      <c r="O49" s="1109"/>
      <c r="P49" s="735">
        <v>0</v>
      </c>
      <c r="Q49" s="735"/>
      <c r="R49" s="1109"/>
      <c r="S49" s="735"/>
      <c r="T49" s="735"/>
    </row>
    <row r="50" spans="1:22" ht="15" customHeight="1" x14ac:dyDescent="0.25">
      <c r="A50" s="734" t="s">
        <v>65</v>
      </c>
      <c r="B50" s="1799" t="s">
        <v>416</v>
      </c>
      <c r="C50" s="1799"/>
      <c r="D50" s="1100">
        <v>2555</v>
      </c>
      <c r="E50" s="1113">
        <f t="shared" si="29"/>
        <v>3180</v>
      </c>
      <c r="F50" s="1293">
        <f t="shared" si="27"/>
        <v>3180</v>
      </c>
      <c r="G50" s="1293">
        <f t="shared" si="27"/>
        <v>1211</v>
      </c>
      <c r="H50" s="736">
        <f t="shared" si="2"/>
        <v>0.38081761006289311</v>
      </c>
      <c r="I50" s="1109">
        <v>1690</v>
      </c>
      <c r="J50" s="735">
        <v>1690</v>
      </c>
      <c r="K50" s="735">
        <v>186</v>
      </c>
      <c r="L50" s="1109">
        <v>1490</v>
      </c>
      <c r="M50" s="735">
        <v>1490</v>
      </c>
      <c r="N50" s="735">
        <v>1025</v>
      </c>
      <c r="O50" s="1109"/>
      <c r="P50" s="735">
        <v>0</v>
      </c>
      <c r="Q50" s="735"/>
      <c r="R50" s="1109"/>
      <c r="S50" s="735"/>
      <c r="T50" s="735"/>
    </row>
    <row r="51" spans="1:22" s="549" customFormat="1" x14ac:dyDescent="0.25">
      <c r="A51" s="738" t="s">
        <v>66</v>
      </c>
      <c r="B51" s="1798" t="s">
        <v>417</v>
      </c>
      <c r="C51" s="1798"/>
      <c r="D51" s="1101">
        <f>SUM(D40:D50)</f>
        <v>64762</v>
      </c>
      <c r="E51" s="1112">
        <f>SUM(E40:E50)</f>
        <v>67195</v>
      </c>
      <c r="F51" s="1040">
        <f>SUM(F40:F50)</f>
        <v>67195</v>
      </c>
      <c r="G51" s="1040">
        <f>SUM(G40:G50)</f>
        <v>37109</v>
      </c>
      <c r="H51" s="736">
        <f t="shared" si="2"/>
        <v>0.55225835255599376</v>
      </c>
      <c r="I51" s="1110">
        <f t="shared" ref="I51:T51" si="30">SUM(I40:I50)</f>
        <v>2370</v>
      </c>
      <c r="J51" s="739">
        <v>2370</v>
      </c>
      <c r="K51" s="739">
        <f t="shared" si="30"/>
        <v>386</v>
      </c>
      <c r="L51" s="1110">
        <f t="shared" si="30"/>
        <v>12490</v>
      </c>
      <c r="M51" s="739">
        <v>12490</v>
      </c>
      <c r="N51" s="739">
        <f t="shared" si="30"/>
        <v>6307</v>
      </c>
      <c r="O51" s="1110">
        <f t="shared" si="30"/>
        <v>0</v>
      </c>
      <c r="P51" s="739">
        <v>0</v>
      </c>
      <c r="Q51" s="739">
        <f t="shared" si="30"/>
        <v>0</v>
      </c>
      <c r="R51" s="1110">
        <f t="shared" si="30"/>
        <v>52335</v>
      </c>
      <c r="S51" s="739">
        <f t="shared" si="30"/>
        <v>52335</v>
      </c>
      <c r="T51" s="739">
        <f t="shared" si="30"/>
        <v>30416</v>
      </c>
    </row>
    <row r="52" spans="1:22" x14ac:dyDescent="0.25">
      <c r="A52" s="734" t="s">
        <v>68</v>
      </c>
      <c r="B52" s="1799" t="s">
        <v>67</v>
      </c>
      <c r="C52" s="1799"/>
      <c r="D52" s="1100">
        <v>188</v>
      </c>
      <c r="E52" s="1113">
        <f t="shared" ref="E52:E53" si="31">+I52+L52+O52+R52</f>
        <v>150</v>
      </c>
      <c r="F52" s="1293">
        <f t="shared" ref="F52:F53" si="32">+J52+M52+P52+S52</f>
        <v>150</v>
      </c>
      <c r="G52" s="1293">
        <f t="shared" ref="G52:G53" si="33">+K52+N52+Q52+T52</f>
        <v>9</v>
      </c>
      <c r="H52" s="736">
        <f t="shared" si="2"/>
        <v>0.06</v>
      </c>
      <c r="I52" s="1109">
        <v>150</v>
      </c>
      <c r="J52" s="735">
        <v>150</v>
      </c>
      <c r="K52" s="735">
        <v>9</v>
      </c>
      <c r="L52" s="1109"/>
      <c r="M52" s="735"/>
      <c r="N52" s="735"/>
      <c r="O52" s="1109"/>
      <c r="P52" s="735">
        <v>0</v>
      </c>
      <c r="Q52" s="735"/>
      <c r="R52" s="1109"/>
      <c r="S52" s="735"/>
      <c r="T52" s="735"/>
    </row>
    <row r="53" spans="1:22" x14ac:dyDescent="0.25">
      <c r="A53" s="734" t="s">
        <v>70</v>
      </c>
      <c r="B53" s="1799" t="s">
        <v>69</v>
      </c>
      <c r="C53" s="1799"/>
      <c r="D53" s="1100"/>
      <c r="E53" s="1113">
        <f t="shared" si="31"/>
        <v>0</v>
      </c>
      <c r="F53" s="1293">
        <f t="shared" si="32"/>
        <v>0</v>
      </c>
      <c r="G53" s="1293">
        <f t="shared" si="33"/>
        <v>0</v>
      </c>
      <c r="H53" s="736"/>
      <c r="I53" s="1109"/>
      <c r="J53" s="735">
        <v>0</v>
      </c>
      <c r="K53" s="735"/>
      <c r="L53" s="1109"/>
      <c r="M53" s="735">
        <v>0</v>
      </c>
      <c r="N53" s="735"/>
      <c r="O53" s="1109"/>
      <c r="P53" s="735">
        <v>0</v>
      </c>
      <c r="Q53" s="735"/>
      <c r="R53" s="1109"/>
      <c r="S53" s="735"/>
      <c r="T53" s="735"/>
    </row>
    <row r="54" spans="1:22" s="548" customFormat="1" ht="26.25" customHeight="1" x14ac:dyDescent="0.25">
      <c r="A54" s="738" t="s">
        <v>71</v>
      </c>
      <c r="B54" s="1798" t="s">
        <v>155</v>
      </c>
      <c r="C54" s="1798"/>
      <c r="D54" s="1101">
        <f>SUM(D52:D53)</f>
        <v>188</v>
      </c>
      <c r="E54" s="1110">
        <f>SUM(E52:E53)</f>
        <v>150</v>
      </c>
      <c r="F54" s="1040">
        <f t="shared" ref="F54:T54" si="34">+F53+F52</f>
        <v>150</v>
      </c>
      <c r="G54" s="1040">
        <f t="shared" si="34"/>
        <v>9</v>
      </c>
      <c r="H54" s="736">
        <f t="shared" si="2"/>
        <v>0.06</v>
      </c>
      <c r="I54" s="1110">
        <f t="shared" si="34"/>
        <v>150</v>
      </c>
      <c r="J54" s="739">
        <v>150</v>
      </c>
      <c r="K54" s="739">
        <f t="shared" si="34"/>
        <v>9</v>
      </c>
      <c r="L54" s="1110">
        <f t="shared" si="34"/>
        <v>0</v>
      </c>
      <c r="M54" s="739">
        <v>0</v>
      </c>
      <c r="N54" s="739">
        <f t="shared" si="34"/>
        <v>0</v>
      </c>
      <c r="O54" s="1110">
        <f t="shared" si="34"/>
        <v>0</v>
      </c>
      <c r="P54" s="739">
        <v>0</v>
      </c>
      <c r="Q54" s="739">
        <f t="shared" si="34"/>
        <v>0</v>
      </c>
      <c r="R54" s="1110">
        <f t="shared" si="34"/>
        <v>0</v>
      </c>
      <c r="S54" s="739">
        <f t="shared" si="34"/>
        <v>0</v>
      </c>
      <c r="T54" s="739">
        <f t="shared" si="34"/>
        <v>0</v>
      </c>
    </row>
    <row r="55" spans="1:22" ht="25.5" customHeight="1" x14ac:dyDescent="0.25">
      <c r="A55" s="734" t="s">
        <v>73</v>
      </c>
      <c r="B55" s="1799" t="s">
        <v>72</v>
      </c>
      <c r="C55" s="1799"/>
      <c r="D55" s="1106">
        <v>17332</v>
      </c>
      <c r="E55" s="1113">
        <f t="shared" ref="E55:E59" si="35">+I55+L55+O55+R55</f>
        <v>18156</v>
      </c>
      <c r="F55" s="1293">
        <f t="shared" ref="F55" si="36">+J55+M55+P55+S55</f>
        <v>18021</v>
      </c>
      <c r="G55" s="1293">
        <f t="shared" ref="G55" si="37">+K55+N55+Q55+T55</f>
        <v>9870</v>
      </c>
      <c r="H55" s="736">
        <f t="shared" si="2"/>
        <v>0.54769435658398535</v>
      </c>
      <c r="I55" s="1113">
        <v>1121</v>
      </c>
      <c r="J55" s="749">
        <v>986</v>
      </c>
      <c r="K55" s="749">
        <v>77</v>
      </c>
      <c r="L55" s="1113">
        <v>2904</v>
      </c>
      <c r="M55" s="749">
        <v>2904</v>
      </c>
      <c r="N55" s="749">
        <v>1581</v>
      </c>
      <c r="O55" s="1113"/>
      <c r="P55" s="749">
        <v>0</v>
      </c>
      <c r="Q55" s="749"/>
      <c r="R55" s="1119">
        <v>14131</v>
      </c>
      <c r="S55" s="735">
        <v>14131</v>
      </c>
      <c r="T55" s="735">
        <v>8212</v>
      </c>
    </row>
    <row r="56" spans="1:22" x14ac:dyDescent="0.25">
      <c r="A56" s="734" t="s">
        <v>75</v>
      </c>
      <c r="B56" s="1799" t="s">
        <v>418</v>
      </c>
      <c r="C56" s="1799"/>
      <c r="D56" s="1100"/>
      <c r="E56" s="1113">
        <f t="shared" si="35"/>
        <v>0</v>
      </c>
      <c r="F56" s="1293">
        <f t="shared" ref="F56:F59" si="38">+J56+M56+P56+S56</f>
        <v>0</v>
      </c>
      <c r="G56" s="1293">
        <f t="shared" ref="G56:G59" si="39">+K56+N56+Q56+T56</f>
        <v>0</v>
      </c>
      <c r="H56" s="736"/>
      <c r="I56" s="1109"/>
      <c r="J56" s="735">
        <v>0</v>
      </c>
      <c r="K56" s="735"/>
      <c r="L56" s="1113"/>
      <c r="M56" s="735">
        <v>0</v>
      </c>
      <c r="N56" s="735"/>
      <c r="O56" s="1109"/>
      <c r="P56" s="735">
        <v>0</v>
      </c>
      <c r="Q56" s="735"/>
      <c r="R56" s="1119"/>
      <c r="S56" s="735"/>
      <c r="T56" s="735"/>
    </row>
    <row r="57" spans="1:22" x14ac:dyDescent="0.25">
      <c r="A57" s="734" t="s">
        <v>76</v>
      </c>
      <c r="B57" s="1799" t="s">
        <v>419</v>
      </c>
      <c r="C57" s="1799"/>
      <c r="D57" s="1100"/>
      <c r="E57" s="1113">
        <f t="shared" si="35"/>
        <v>0</v>
      </c>
      <c r="F57" s="1293">
        <f t="shared" si="38"/>
        <v>0</v>
      </c>
      <c r="G57" s="1293">
        <f t="shared" si="39"/>
        <v>0</v>
      </c>
      <c r="H57" s="736"/>
      <c r="I57" s="1109"/>
      <c r="J57" s="735">
        <v>0</v>
      </c>
      <c r="K57" s="735"/>
      <c r="L57" s="1113"/>
      <c r="M57" s="735">
        <v>0</v>
      </c>
      <c r="N57" s="735"/>
      <c r="O57" s="1109"/>
      <c r="P57" s="735">
        <v>0</v>
      </c>
      <c r="Q57" s="735"/>
      <c r="R57" s="1109"/>
      <c r="S57" s="735"/>
      <c r="T57" s="735"/>
    </row>
    <row r="58" spans="1:22" x14ac:dyDescent="0.25">
      <c r="A58" s="734" t="s">
        <v>77</v>
      </c>
      <c r="B58" s="1799" t="s">
        <v>420</v>
      </c>
      <c r="C58" s="1799"/>
      <c r="D58" s="1100"/>
      <c r="E58" s="1113">
        <f t="shared" si="35"/>
        <v>0</v>
      </c>
      <c r="F58" s="1293">
        <f t="shared" si="38"/>
        <v>0</v>
      </c>
      <c r="G58" s="1293">
        <f t="shared" si="39"/>
        <v>0</v>
      </c>
      <c r="H58" s="736"/>
      <c r="I58" s="1109"/>
      <c r="J58" s="735">
        <v>0</v>
      </c>
      <c r="K58" s="735"/>
      <c r="L58" s="1113"/>
      <c r="M58" s="735">
        <v>0</v>
      </c>
      <c r="N58" s="735"/>
      <c r="O58" s="1109"/>
      <c r="P58" s="735">
        <v>0</v>
      </c>
      <c r="Q58" s="735"/>
      <c r="R58" s="1109"/>
      <c r="S58" s="735"/>
      <c r="T58" s="735"/>
    </row>
    <row r="59" spans="1:22" x14ac:dyDescent="0.25">
      <c r="A59" s="734" t="s">
        <v>79</v>
      </c>
      <c r="B59" s="1799" t="s">
        <v>78</v>
      </c>
      <c r="C59" s="1799"/>
      <c r="D59" s="1100">
        <v>217</v>
      </c>
      <c r="E59" s="1113">
        <f t="shared" si="35"/>
        <v>200</v>
      </c>
      <c r="F59" s="1293">
        <f t="shared" si="38"/>
        <v>200</v>
      </c>
      <c r="G59" s="1293">
        <f t="shared" si="39"/>
        <v>79</v>
      </c>
      <c r="H59" s="736">
        <f t="shared" si="2"/>
        <v>0.39500000000000002</v>
      </c>
      <c r="I59" s="1109">
        <v>200</v>
      </c>
      <c r="J59" s="735">
        <v>200</v>
      </c>
      <c r="K59" s="735">
        <v>79</v>
      </c>
      <c r="L59" s="1113"/>
      <c r="M59" s="735">
        <v>0</v>
      </c>
      <c r="N59" s="735"/>
      <c r="O59" s="1109"/>
      <c r="P59" s="735">
        <v>0</v>
      </c>
      <c r="Q59" s="735"/>
      <c r="R59" s="1109"/>
      <c r="S59" s="735"/>
      <c r="T59" s="735"/>
    </row>
    <row r="60" spans="1:22" s="548" customFormat="1" ht="27" customHeight="1" x14ac:dyDescent="0.25">
      <c r="A60" s="738" t="s">
        <v>80</v>
      </c>
      <c r="B60" s="1798" t="s">
        <v>152</v>
      </c>
      <c r="C60" s="1798"/>
      <c r="D60" s="1107">
        <f>SUM(D55:D59)</f>
        <v>17549</v>
      </c>
      <c r="E60" s="1112">
        <f>SUM(E55:E59)</f>
        <v>18356</v>
      </c>
      <c r="F60" s="1040">
        <f t="shared" ref="F60:T60" si="40">SUM(F55:F59)</f>
        <v>18221</v>
      </c>
      <c r="G60" s="1040">
        <f t="shared" si="40"/>
        <v>9949</v>
      </c>
      <c r="H60" s="736">
        <f t="shared" si="2"/>
        <v>0.54601833049777726</v>
      </c>
      <c r="I60" s="1112">
        <f t="shared" si="40"/>
        <v>1321</v>
      </c>
      <c r="J60" s="739">
        <v>1186</v>
      </c>
      <c r="K60" s="739">
        <f t="shared" si="40"/>
        <v>156</v>
      </c>
      <c r="L60" s="1112">
        <f t="shared" si="40"/>
        <v>2904</v>
      </c>
      <c r="M60" s="739">
        <v>2904</v>
      </c>
      <c r="N60" s="739">
        <f t="shared" si="40"/>
        <v>1581</v>
      </c>
      <c r="O60" s="1110">
        <f t="shared" si="40"/>
        <v>0</v>
      </c>
      <c r="P60" s="739">
        <v>0</v>
      </c>
      <c r="Q60" s="739">
        <f t="shared" si="40"/>
        <v>0</v>
      </c>
      <c r="R60" s="1112">
        <f t="shared" si="40"/>
        <v>14131</v>
      </c>
      <c r="S60" s="739">
        <f t="shared" si="40"/>
        <v>14131</v>
      </c>
      <c r="T60" s="739">
        <f t="shared" si="40"/>
        <v>8212</v>
      </c>
    </row>
    <row r="61" spans="1:22" x14ac:dyDescent="0.25">
      <c r="A61" s="738" t="s">
        <v>81</v>
      </c>
      <c r="B61" s="1798" t="s">
        <v>335</v>
      </c>
      <c r="C61" s="1798"/>
      <c r="D61" s="1107">
        <f>+D60+D54+D51+D39+D36</f>
        <v>86029</v>
      </c>
      <c r="E61" s="1112">
        <f>+E60+E54+E51+E39+E36</f>
        <v>90080</v>
      </c>
      <c r="F61" s="1040">
        <f t="shared" ref="F61:G61" si="41">+F60+F54+F51+F39+F36</f>
        <v>89445</v>
      </c>
      <c r="G61" s="1040">
        <f t="shared" si="41"/>
        <v>48941</v>
      </c>
      <c r="H61" s="736">
        <f t="shared" si="2"/>
        <v>0.54716306109899937</v>
      </c>
      <c r="I61" s="1112">
        <f t="shared" ref="I61:T61" si="42">+I60+I54+I51+I39+I36</f>
        <v>7970</v>
      </c>
      <c r="J61" s="739">
        <v>7335</v>
      </c>
      <c r="K61" s="739">
        <f t="shared" si="42"/>
        <v>1769</v>
      </c>
      <c r="L61" s="1112">
        <f t="shared" si="42"/>
        <v>15644</v>
      </c>
      <c r="M61" s="745">
        <v>15644</v>
      </c>
      <c r="N61" s="745">
        <f t="shared" si="42"/>
        <v>8507</v>
      </c>
      <c r="O61" s="1112">
        <f t="shared" si="42"/>
        <v>0</v>
      </c>
      <c r="P61" s="745">
        <v>0</v>
      </c>
      <c r="Q61" s="745">
        <f t="shared" si="42"/>
        <v>37</v>
      </c>
      <c r="R61" s="1112">
        <f t="shared" si="42"/>
        <v>66466</v>
      </c>
      <c r="S61" s="745">
        <f t="shared" si="42"/>
        <v>66466</v>
      </c>
      <c r="T61" s="745">
        <f t="shared" si="42"/>
        <v>38628</v>
      </c>
      <c r="U61" s="552"/>
    </row>
    <row r="62" spans="1:22" x14ac:dyDescent="0.25">
      <c r="A62" s="740"/>
      <c r="B62" s="1811"/>
      <c r="C62" s="1811"/>
      <c r="D62" s="1102"/>
      <c r="E62" s="1111"/>
      <c r="F62" s="1290"/>
      <c r="G62" s="1291"/>
      <c r="H62" s="736"/>
      <c r="I62" s="1115"/>
      <c r="J62" s="742">
        <v>0</v>
      </c>
      <c r="K62" s="743"/>
      <c r="L62" s="1115"/>
      <c r="M62" s="742"/>
      <c r="N62" s="743"/>
      <c r="O62" s="1115"/>
      <c r="P62" s="742"/>
      <c r="Q62" s="743"/>
      <c r="R62" s="1115"/>
      <c r="S62" s="742"/>
      <c r="T62" s="742"/>
    </row>
    <row r="63" spans="1:22" ht="28.5" customHeight="1" x14ac:dyDescent="0.25">
      <c r="A63" s="734" t="s">
        <v>107</v>
      </c>
      <c r="B63" s="1799" t="s">
        <v>164</v>
      </c>
      <c r="C63" s="1799"/>
      <c r="D63" s="1100">
        <v>10863</v>
      </c>
      <c r="E63" s="1113">
        <f>+L63</f>
        <v>12431</v>
      </c>
      <c r="F63" s="1293">
        <f t="shared" ref="F63:G64" si="43">+M63</f>
        <v>12431</v>
      </c>
      <c r="G63" s="1293">
        <f t="shared" si="43"/>
        <v>6143</v>
      </c>
      <c r="H63" s="736">
        <f t="shared" si="2"/>
        <v>0.49416780629072482</v>
      </c>
      <c r="I63" s="1109"/>
      <c r="J63" s="735">
        <v>0</v>
      </c>
      <c r="K63" s="735"/>
      <c r="L63" s="1109">
        <v>12431</v>
      </c>
      <c r="M63" s="735">
        <v>12431</v>
      </c>
      <c r="N63" s="735">
        <v>6143</v>
      </c>
      <c r="O63" s="1109"/>
      <c r="P63" s="735">
        <v>0</v>
      </c>
      <c r="Q63" s="735"/>
      <c r="R63" s="1109"/>
      <c r="S63" s="735"/>
      <c r="T63" s="735"/>
    </row>
    <row r="64" spans="1:22" ht="38.25" x14ac:dyDescent="0.25">
      <c r="A64" s="756" t="s">
        <v>107</v>
      </c>
      <c r="B64" s="754"/>
      <c r="C64" s="757" t="s">
        <v>104</v>
      </c>
      <c r="D64" s="1100">
        <v>10863</v>
      </c>
      <c r="E64" s="1113">
        <f>+L64</f>
        <v>12431</v>
      </c>
      <c r="F64" s="1293">
        <f t="shared" si="43"/>
        <v>12431</v>
      </c>
      <c r="G64" s="1293">
        <f t="shared" si="43"/>
        <v>6143</v>
      </c>
      <c r="H64" s="736">
        <f t="shared" si="2"/>
        <v>0.49416780629072482</v>
      </c>
      <c r="I64" s="1109"/>
      <c r="J64" s="735">
        <v>0</v>
      </c>
      <c r="K64" s="735"/>
      <c r="L64" s="1118">
        <v>12431</v>
      </c>
      <c r="M64" s="735">
        <v>12431</v>
      </c>
      <c r="N64" s="735">
        <v>6143</v>
      </c>
      <c r="O64" s="1109"/>
      <c r="P64" s="735">
        <v>0</v>
      </c>
      <c r="Q64" s="735"/>
      <c r="R64" s="1109"/>
      <c r="S64" s="735"/>
      <c r="T64" s="735"/>
      <c r="V64" s="552"/>
    </row>
    <row r="65" spans="1:20" x14ac:dyDescent="0.25">
      <c r="A65" s="738" t="s">
        <v>108</v>
      </c>
      <c r="B65" s="1798" t="s">
        <v>163</v>
      </c>
      <c r="C65" s="1798"/>
      <c r="D65" s="1101">
        <f>+D63</f>
        <v>10863</v>
      </c>
      <c r="E65" s="1110">
        <f>+E63</f>
        <v>12431</v>
      </c>
      <c r="F65" s="1040">
        <f t="shared" ref="F65:T65" si="44">+F63</f>
        <v>12431</v>
      </c>
      <c r="G65" s="1040">
        <f t="shared" si="44"/>
        <v>6143</v>
      </c>
      <c r="H65" s="736">
        <f t="shared" si="2"/>
        <v>0.49416780629072482</v>
      </c>
      <c r="I65" s="1110">
        <f t="shared" si="44"/>
        <v>0</v>
      </c>
      <c r="J65" s="739">
        <v>0</v>
      </c>
      <c r="K65" s="739">
        <f t="shared" si="44"/>
        <v>0</v>
      </c>
      <c r="L65" s="1110">
        <f t="shared" si="44"/>
        <v>12431</v>
      </c>
      <c r="M65" s="739">
        <v>12431</v>
      </c>
      <c r="N65" s="739">
        <f t="shared" si="44"/>
        <v>6143</v>
      </c>
      <c r="O65" s="1110">
        <f t="shared" si="44"/>
        <v>0</v>
      </c>
      <c r="P65" s="739">
        <v>0</v>
      </c>
      <c r="Q65" s="739">
        <f t="shared" si="44"/>
        <v>0</v>
      </c>
      <c r="R65" s="1110"/>
      <c r="S65" s="739">
        <f t="shared" si="44"/>
        <v>0</v>
      </c>
      <c r="T65" s="739">
        <f t="shared" si="44"/>
        <v>0</v>
      </c>
    </row>
    <row r="66" spans="1:20" ht="15" customHeight="1" x14ac:dyDescent="0.25">
      <c r="A66" s="734" t="s">
        <v>110</v>
      </c>
      <c r="B66" s="1799" t="s">
        <v>109</v>
      </c>
      <c r="C66" s="1799"/>
      <c r="D66" s="1100"/>
      <c r="E66" s="1113">
        <f t="shared" ref="E66:E73" si="45">+I66+L66+O66+R66</f>
        <v>0</v>
      </c>
      <c r="F66" s="737"/>
      <c r="G66" s="737"/>
      <c r="H66" s="736"/>
      <c r="I66" s="1109"/>
      <c r="J66" s="735">
        <v>0</v>
      </c>
      <c r="K66" s="735"/>
      <c r="L66" s="1109"/>
      <c r="M66" s="735">
        <v>0</v>
      </c>
      <c r="N66" s="735"/>
      <c r="O66" s="1109"/>
      <c r="P66" s="735">
        <v>0</v>
      </c>
      <c r="Q66" s="735"/>
      <c r="R66" s="1109"/>
      <c r="S66" s="735"/>
      <c r="T66" s="735"/>
    </row>
    <row r="67" spans="1:20" ht="15" customHeight="1" x14ac:dyDescent="0.25">
      <c r="A67" s="734" t="s">
        <v>111</v>
      </c>
      <c r="B67" s="1799" t="s">
        <v>421</v>
      </c>
      <c r="C67" s="1799"/>
      <c r="D67" s="1100"/>
      <c r="E67" s="1113">
        <f t="shared" si="45"/>
        <v>0</v>
      </c>
      <c r="F67" s="737"/>
      <c r="G67" s="737"/>
      <c r="H67" s="736"/>
      <c r="I67" s="1109"/>
      <c r="J67" s="735">
        <v>0</v>
      </c>
      <c r="K67" s="735"/>
      <c r="L67" s="1109"/>
      <c r="M67" s="735">
        <v>0</v>
      </c>
      <c r="N67" s="735"/>
      <c r="O67" s="1109"/>
      <c r="P67" s="735">
        <v>0</v>
      </c>
      <c r="Q67" s="735"/>
      <c r="R67" s="1109"/>
      <c r="S67" s="735"/>
      <c r="T67" s="735"/>
    </row>
    <row r="68" spans="1:20" ht="25.5" x14ac:dyDescent="0.25">
      <c r="A68" s="746" t="s">
        <v>111</v>
      </c>
      <c r="B68" s="754"/>
      <c r="C68" s="757" t="s">
        <v>112</v>
      </c>
      <c r="D68" s="1100"/>
      <c r="E68" s="1109">
        <f t="shared" si="45"/>
        <v>0</v>
      </c>
      <c r="F68" s="737"/>
      <c r="G68" s="737"/>
      <c r="H68" s="736"/>
      <c r="I68" s="1109"/>
      <c r="J68" s="735">
        <v>0</v>
      </c>
      <c r="K68" s="735"/>
      <c r="L68" s="1109"/>
      <c r="M68" s="735">
        <v>0</v>
      </c>
      <c r="N68" s="735"/>
      <c r="O68" s="1109"/>
      <c r="P68" s="735">
        <v>0</v>
      </c>
      <c r="Q68" s="735"/>
      <c r="R68" s="1109"/>
      <c r="S68" s="735"/>
      <c r="T68" s="735"/>
    </row>
    <row r="69" spans="1:20" ht="27.75" customHeight="1" x14ac:dyDescent="0.25">
      <c r="A69" s="734" t="s">
        <v>114</v>
      </c>
      <c r="B69" s="1799" t="s">
        <v>113</v>
      </c>
      <c r="C69" s="1799"/>
      <c r="D69" s="1100"/>
      <c r="E69" s="1113">
        <f t="shared" si="45"/>
        <v>0</v>
      </c>
      <c r="F69" s="737"/>
      <c r="G69" s="737"/>
      <c r="H69" s="736"/>
      <c r="I69" s="1109"/>
      <c r="J69" s="735">
        <v>0</v>
      </c>
      <c r="K69" s="735"/>
      <c r="L69" s="1109"/>
      <c r="M69" s="735">
        <v>0</v>
      </c>
      <c r="N69" s="735"/>
      <c r="O69" s="1109"/>
      <c r="P69" s="735">
        <v>0</v>
      </c>
      <c r="Q69" s="735"/>
      <c r="R69" s="1109"/>
      <c r="S69" s="735"/>
      <c r="T69" s="735"/>
    </row>
    <row r="70" spans="1:20" ht="28.5" customHeight="1" x14ac:dyDescent="0.25">
      <c r="A70" s="734" t="s">
        <v>116</v>
      </c>
      <c r="B70" s="1799" t="s">
        <v>115</v>
      </c>
      <c r="C70" s="1799"/>
      <c r="D70" s="1100">
        <v>165</v>
      </c>
      <c r="E70" s="1113">
        <f t="shared" si="45"/>
        <v>0</v>
      </c>
      <c r="F70" s="1293">
        <f t="shared" ref="F70" si="46">+J70+M70+P70+S70</f>
        <v>500</v>
      </c>
      <c r="G70" s="1293">
        <f t="shared" ref="G70" si="47">+K70+N70+Q70+T70</f>
        <v>500</v>
      </c>
      <c r="H70" s="736">
        <f t="shared" ref="H70:H84" si="48">+G70/F70</f>
        <v>1</v>
      </c>
      <c r="I70" s="1109"/>
      <c r="J70" s="735">
        <v>500</v>
      </c>
      <c r="K70" s="735">
        <v>500</v>
      </c>
      <c r="L70" s="1109"/>
      <c r="M70" s="735">
        <v>0</v>
      </c>
      <c r="N70" s="735"/>
      <c r="O70" s="1109"/>
      <c r="P70" s="735">
        <v>0</v>
      </c>
      <c r="Q70" s="735"/>
      <c r="R70" s="1109"/>
      <c r="S70" s="735"/>
      <c r="T70" s="735"/>
    </row>
    <row r="71" spans="1:20" ht="15" customHeight="1" x14ac:dyDescent="0.25">
      <c r="A71" s="734" t="s">
        <v>118</v>
      </c>
      <c r="B71" s="1799" t="s">
        <v>117</v>
      </c>
      <c r="C71" s="1799"/>
      <c r="D71" s="1100"/>
      <c r="E71" s="1113">
        <f t="shared" si="45"/>
        <v>0</v>
      </c>
      <c r="F71" s="737"/>
      <c r="G71" s="737"/>
      <c r="H71" s="736"/>
      <c r="I71" s="1109"/>
      <c r="J71" s="735">
        <v>0</v>
      </c>
      <c r="K71" s="735"/>
      <c r="L71" s="1109"/>
      <c r="M71" s="735">
        <v>0</v>
      </c>
      <c r="N71" s="735"/>
      <c r="O71" s="1109"/>
      <c r="P71" s="735">
        <v>0</v>
      </c>
      <c r="Q71" s="735"/>
      <c r="R71" s="1109"/>
      <c r="S71" s="735"/>
      <c r="T71" s="735"/>
    </row>
    <row r="72" spans="1:20" ht="27" customHeight="1" x14ac:dyDescent="0.25">
      <c r="A72" s="734" t="s">
        <v>120</v>
      </c>
      <c r="B72" s="1799" t="s">
        <v>119</v>
      </c>
      <c r="C72" s="1799"/>
      <c r="D72" s="1100"/>
      <c r="E72" s="1113">
        <f t="shared" si="45"/>
        <v>0</v>
      </c>
      <c r="F72" s="737"/>
      <c r="G72" s="737"/>
      <c r="H72" s="736"/>
      <c r="I72" s="1109"/>
      <c r="J72" s="735">
        <v>0</v>
      </c>
      <c r="K72" s="735"/>
      <c r="L72" s="1109"/>
      <c r="M72" s="735">
        <v>0</v>
      </c>
      <c r="N72" s="735"/>
      <c r="O72" s="1109"/>
      <c r="P72" s="735">
        <v>0</v>
      </c>
      <c r="Q72" s="735"/>
      <c r="R72" s="1109"/>
      <c r="S72" s="735"/>
      <c r="T72" s="735"/>
    </row>
    <row r="73" spans="1:20" ht="25.5" customHeight="1" x14ac:dyDescent="0.25">
      <c r="A73" s="734" t="s">
        <v>122</v>
      </c>
      <c r="B73" s="1799" t="s">
        <v>121</v>
      </c>
      <c r="C73" s="1799"/>
      <c r="D73" s="1100">
        <v>45</v>
      </c>
      <c r="E73" s="1113">
        <f t="shared" si="45"/>
        <v>0</v>
      </c>
      <c r="F73" s="1293">
        <f t="shared" ref="F73" si="49">+J73+M73+P73+S73</f>
        <v>135</v>
      </c>
      <c r="G73" s="1293">
        <f t="shared" ref="G73" si="50">+K73+N73+Q73+T73</f>
        <v>135</v>
      </c>
      <c r="H73" s="736">
        <f t="shared" si="48"/>
        <v>1</v>
      </c>
      <c r="I73" s="1109"/>
      <c r="J73" s="735">
        <v>135</v>
      </c>
      <c r="K73" s="735">
        <v>135</v>
      </c>
      <c r="L73" s="1109"/>
      <c r="M73" s="735">
        <v>0</v>
      </c>
      <c r="N73" s="735"/>
      <c r="O73" s="1109"/>
      <c r="P73" s="735">
        <v>0</v>
      </c>
      <c r="Q73" s="735"/>
      <c r="R73" s="1109"/>
      <c r="S73" s="735"/>
      <c r="T73" s="735"/>
    </row>
    <row r="74" spans="1:20" ht="15" customHeight="1" x14ac:dyDescent="0.25">
      <c r="A74" s="738" t="s">
        <v>123</v>
      </c>
      <c r="B74" s="1798" t="s">
        <v>161</v>
      </c>
      <c r="C74" s="1798"/>
      <c r="D74" s="1101">
        <f t="shared" ref="D74:G74" si="51">SUM(D66:D73)</f>
        <v>210</v>
      </c>
      <c r="E74" s="1110">
        <f t="shared" si="51"/>
        <v>0</v>
      </c>
      <c r="F74" s="1040">
        <f t="shared" si="51"/>
        <v>635</v>
      </c>
      <c r="G74" s="1040">
        <f t="shared" si="51"/>
        <v>635</v>
      </c>
      <c r="H74" s="736">
        <f t="shared" si="48"/>
        <v>1</v>
      </c>
      <c r="I74" s="1110">
        <f t="shared" ref="I74:T74" si="52">(((((+I73+I72)+I71)+I70)+I69)+I67)+I66</f>
        <v>0</v>
      </c>
      <c r="J74" s="739">
        <v>635</v>
      </c>
      <c r="K74" s="739">
        <f t="shared" si="52"/>
        <v>635</v>
      </c>
      <c r="L74" s="1110">
        <f t="shared" si="52"/>
        <v>0</v>
      </c>
      <c r="M74" s="739">
        <v>0</v>
      </c>
      <c r="N74" s="739">
        <f t="shared" si="52"/>
        <v>0</v>
      </c>
      <c r="O74" s="1110">
        <f t="shared" si="52"/>
        <v>0</v>
      </c>
      <c r="P74" s="739">
        <v>0</v>
      </c>
      <c r="Q74" s="739">
        <f t="shared" si="52"/>
        <v>0</v>
      </c>
      <c r="R74" s="1110">
        <f t="shared" si="52"/>
        <v>0</v>
      </c>
      <c r="S74" s="739">
        <f t="shared" si="52"/>
        <v>0</v>
      </c>
      <c r="T74" s="739">
        <f t="shared" si="52"/>
        <v>0</v>
      </c>
    </row>
    <row r="75" spans="1:20" x14ac:dyDescent="0.25">
      <c r="A75" s="740"/>
      <c r="B75" s="741"/>
      <c r="C75" s="741"/>
      <c r="D75" s="1102"/>
      <c r="E75" s="1111"/>
      <c r="F75" s="1290"/>
      <c r="G75" s="1291"/>
      <c r="H75" s="736"/>
      <c r="I75" s="1115"/>
      <c r="J75" s="742"/>
      <c r="K75" s="743"/>
      <c r="L75" s="1115"/>
      <c r="M75" s="742"/>
      <c r="N75" s="743"/>
      <c r="O75" s="1115"/>
      <c r="P75" s="742"/>
      <c r="Q75" s="743"/>
      <c r="R75" s="1115"/>
      <c r="S75" s="742"/>
      <c r="T75" s="742"/>
    </row>
    <row r="76" spans="1:20" ht="15" hidden="1" customHeight="1" x14ac:dyDescent="0.25">
      <c r="A76" s="734" t="s">
        <v>125</v>
      </c>
      <c r="B76" s="1799" t="s">
        <v>124</v>
      </c>
      <c r="C76" s="1799"/>
      <c r="D76" s="1100"/>
      <c r="E76" s="1109">
        <f>+I76+L76+O76+R76</f>
        <v>0</v>
      </c>
      <c r="F76" s="737"/>
      <c r="G76" s="737"/>
      <c r="H76" s="736"/>
      <c r="I76" s="1109"/>
      <c r="J76" s="735"/>
      <c r="K76" s="735"/>
      <c r="L76" s="1109"/>
      <c r="M76" s="735"/>
      <c r="N76" s="735"/>
      <c r="O76" s="1109"/>
      <c r="P76" s="735"/>
      <c r="Q76" s="735"/>
      <c r="R76" s="1109"/>
      <c r="S76" s="735"/>
      <c r="T76" s="744"/>
    </row>
    <row r="77" spans="1:20" ht="15" hidden="1" customHeight="1" x14ac:dyDescent="0.25">
      <c r="A77" s="734" t="s">
        <v>127</v>
      </c>
      <c r="B77" s="1799" t="s">
        <v>126</v>
      </c>
      <c r="C77" s="1799"/>
      <c r="D77" s="1100"/>
      <c r="E77" s="1109">
        <f t="shared" ref="E77:E79" si="53">+I77+L77+O77+R77</f>
        <v>0</v>
      </c>
      <c r="F77" s="737"/>
      <c r="G77" s="737"/>
      <c r="H77" s="736"/>
      <c r="I77" s="1109"/>
      <c r="J77" s="735"/>
      <c r="K77" s="735"/>
      <c r="L77" s="1109"/>
      <c r="M77" s="735"/>
      <c r="N77" s="735"/>
      <c r="O77" s="1109"/>
      <c r="P77" s="735"/>
      <c r="Q77" s="735"/>
      <c r="R77" s="1109"/>
      <c r="S77" s="735"/>
      <c r="T77" s="744"/>
    </row>
    <row r="78" spans="1:20" ht="15" hidden="1" customHeight="1" x14ac:dyDescent="0.25">
      <c r="A78" s="734" t="s">
        <v>129</v>
      </c>
      <c r="B78" s="1799" t="s">
        <v>422</v>
      </c>
      <c r="C78" s="1799"/>
      <c r="D78" s="1100"/>
      <c r="E78" s="1109">
        <f t="shared" si="53"/>
        <v>0</v>
      </c>
      <c r="F78" s="737"/>
      <c r="G78" s="737"/>
      <c r="H78" s="736"/>
      <c r="I78" s="1109"/>
      <c r="J78" s="735"/>
      <c r="K78" s="735"/>
      <c r="L78" s="1109"/>
      <c r="M78" s="735"/>
      <c r="N78" s="735"/>
      <c r="O78" s="1109"/>
      <c r="P78" s="735"/>
      <c r="Q78" s="735"/>
      <c r="R78" s="1109"/>
      <c r="S78" s="735"/>
      <c r="T78" s="744"/>
    </row>
    <row r="79" spans="1:20" ht="15" hidden="1" customHeight="1" x14ac:dyDescent="0.25">
      <c r="A79" s="734" t="s">
        <v>131</v>
      </c>
      <c r="B79" s="1799" t="s">
        <v>130</v>
      </c>
      <c r="C79" s="1799"/>
      <c r="D79" s="1100"/>
      <c r="E79" s="1109">
        <f t="shared" si="53"/>
        <v>0</v>
      </c>
      <c r="F79" s="737"/>
      <c r="G79" s="737"/>
      <c r="H79" s="736"/>
      <c r="I79" s="1109"/>
      <c r="J79" s="735"/>
      <c r="K79" s="735"/>
      <c r="L79" s="1109"/>
      <c r="M79" s="735"/>
      <c r="N79" s="735"/>
      <c r="O79" s="1109"/>
      <c r="P79" s="735"/>
      <c r="Q79" s="735"/>
      <c r="R79" s="1109"/>
      <c r="S79" s="735"/>
      <c r="T79" s="744"/>
    </row>
    <row r="80" spans="1:20" ht="15" customHeight="1" x14ac:dyDescent="0.25">
      <c r="A80" s="738" t="s">
        <v>132</v>
      </c>
      <c r="B80" s="1798" t="s">
        <v>305</v>
      </c>
      <c r="C80" s="1798"/>
      <c r="D80" s="1101"/>
      <c r="E80" s="1110">
        <f t="shared" ref="E80:T80" si="54">SUM(E76:E79)</f>
        <v>0</v>
      </c>
      <c r="F80" s="1040">
        <f t="shared" si="54"/>
        <v>0</v>
      </c>
      <c r="G80" s="1040">
        <f t="shared" si="54"/>
        <v>0</v>
      </c>
      <c r="H80" s="736"/>
      <c r="I80" s="1110">
        <f t="shared" si="54"/>
        <v>0</v>
      </c>
      <c r="J80" s="739">
        <v>0</v>
      </c>
      <c r="K80" s="739">
        <f t="shared" si="54"/>
        <v>0</v>
      </c>
      <c r="L80" s="1110">
        <f t="shared" si="54"/>
        <v>0</v>
      </c>
      <c r="M80" s="739">
        <v>0</v>
      </c>
      <c r="N80" s="739">
        <f t="shared" si="54"/>
        <v>0</v>
      </c>
      <c r="O80" s="1110">
        <f t="shared" si="54"/>
        <v>0</v>
      </c>
      <c r="P80" s="739">
        <v>0</v>
      </c>
      <c r="Q80" s="739">
        <f t="shared" si="54"/>
        <v>0</v>
      </c>
      <c r="R80" s="1110">
        <f t="shared" si="54"/>
        <v>0</v>
      </c>
      <c r="S80" s="739">
        <f t="shared" si="54"/>
        <v>0</v>
      </c>
      <c r="T80" s="739">
        <f t="shared" si="54"/>
        <v>0</v>
      </c>
    </row>
    <row r="81" spans="1:20" x14ac:dyDescent="0.25">
      <c r="A81" s="740"/>
      <c r="B81" s="890"/>
      <c r="C81" s="890"/>
      <c r="D81" s="1102"/>
      <c r="E81" s="1111"/>
      <c r="F81" s="1290"/>
      <c r="G81" s="1291"/>
      <c r="H81" s="736"/>
      <c r="I81" s="1115"/>
      <c r="J81" s="742"/>
      <c r="K81" s="743"/>
      <c r="L81" s="1115"/>
      <c r="M81" s="742"/>
      <c r="N81" s="743"/>
      <c r="O81" s="1115"/>
      <c r="P81" s="742"/>
      <c r="Q81" s="743"/>
      <c r="R81" s="1115"/>
      <c r="S81" s="742"/>
      <c r="T81" s="742"/>
    </row>
    <row r="82" spans="1:20" ht="15" customHeight="1" x14ac:dyDescent="0.25">
      <c r="A82" s="738" t="s">
        <v>134</v>
      </c>
      <c r="B82" s="1798" t="s">
        <v>158</v>
      </c>
      <c r="C82" s="1798"/>
      <c r="D82" s="1100"/>
      <c r="E82" s="1109"/>
      <c r="F82" s="737"/>
      <c r="G82" s="737"/>
      <c r="H82" s="736"/>
      <c r="I82" s="1109"/>
      <c r="J82" s="735"/>
      <c r="K82" s="735"/>
      <c r="L82" s="1109"/>
      <c r="M82" s="735"/>
      <c r="N82" s="735"/>
      <c r="O82" s="1109"/>
      <c r="P82" s="735"/>
      <c r="Q82" s="735"/>
      <c r="R82" s="1109"/>
      <c r="S82" s="735"/>
      <c r="T82" s="735"/>
    </row>
    <row r="83" spans="1:20" ht="15.75" customHeight="1" x14ac:dyDescent="0.25">
      <c r="A83" s="1376"/>
      <c r="B83" s="1377"/>
      <c r="C83" s="1377"/>
      <c r="D83" s="1105"/>
      <c r="E83" s="1378"/>
      <c r="F83" s="1379"/>
      <c r="G83" s="1380"/>
      <c r="H83" s="1381"/>
      <c r="I83" s="1382"/>
      <c r="J83" s="1105"/>
      <c r="K83" s="1383"/>
      <c r="L83" s="1382"/>
      <c r="M83" s="1105"/>
      <c r="N83" s="1383"/>
      <c r="O83" s="1382"/>
      <c r="P83" s="1105"/>
      <c r="Q83" s="1383"/>
      <c r="R83" s="1382"/>
      <c r="S83" s="1105"/>
      <c r="T83" s="1105"/>
    </row>
    <row r="84" spans="1:20" s="553" customFormat="1" ht="40.5" customHeight="1" x14ac:dyDescent="0.25">
      <c r="A84" s="1384" t="s">
        <v>135</v>
      </c>
      <c r="B84" s="1810" t="s">
        <v>157</v>
      </c>
      <c r="C84" s="1810"/>
      <c r="D84" s="1385">
        <f>+D82+D80+D74+D65+D61+D26+D24</f>
        <v>416050</v>
      </c>
      <c r="E84" s="1386">
        <f>+E82+E80+E74+E65+E61+E26+E24</f>
        <v>452978</v>
      </c>
      <c r="F84" s="1387">
        <f>+F82+F80+F74+F65+F61+F26+F24</f>
        <v>471356</v>
      </c>
      <c r="G84" s="1387">
        <f>+G82+G80+G74+G65+G61+G26+G24</f>
        <v>246321</v>
      </c>
      <c r="H84" s="1375">
        <f t="shared" si="48"/>
        <v>0.52257953648622268</v>
      </c>
      <c r="I84" s="1386">
        <f>+I82+I80+I74+I65+I61+I26+I24</f>
        <v>343752</v>
      </c>
      <c r="J84" s="1385">
        <v>362130</v>
      </c>
      <c r="K84" s="1385">
        <f>+K82+K80+K74+K65+K61+K26+K24</f>
        <v>186279</v>
      </c>
      <c r="L84" s="1386">
        <f>+L82+L80+L74+L65+L61+L26+L24</f>
        <v>30403</v>
      </c>
      <c r="M84" s="1385">
        <v>30403</v>
      </c>
      <c r="N84" s="1385">
        <f>+N82+N80+N74+N65+N61+N26+N24</f>
        <v>15580</v>
      </c>
      <c r="O84" s="1386">
        <f>+O82+O80+O74+O65+O61+O26+O24</f>
        <v>12357</v>
      </c>
      <c r="P84" s="1385">
        <v>12357</v>
      </c>
      <c r="Q84" s="1385">
        <f>+Q82+Q80+Q74+Q65+Q61+Q26+Q24</f>
        <v>5834</v>
      </c>
      <c r="R84" s="1386">
        <f>+R82+R80+R74+R65+R61+R26+R24</f>
        <v>66466</v>
      </c>
      <c r="S84" s="1385">
        <f>+S82+S80+S74+S65+S61+S26+S24</f>
        <v>66466</v>
      </c>
      <c r="T84" s="1388">
        <f>+T82+T80+T74+T65+T61+T26+T24</f>
        <v>38628</v>
      </c>
    </row>
    <row r="85" spans="1:20" x14ac:dyDescent="0.25">
      <c r="E85" s="554"/>
    </row>
    <row r="86" spans="1:20" x14ac:dyDescent="0.25">
      <c r="E86" s="1044"/>
      <c r="G86" s="554"/>
      <c r="L86" s="893"/>
    </row>
  </sheetData>
  <mergeCells count="79">
    <mergeCell ref="B84:C84"/>
    <mergeCell ref="B73:C73"/>
    <mergeCell ref="B59:C59"/>
    <mergeCell ref="B80:C80"/>
    <mergeCell ref="B82:C82"/>
    <mergeCell ref="B71:C71"/>
    <mergeCell ref="B72:C72"/>
    <mergeCell ref="B74:C74"/>
    <mergeCell ref="B76:C76"/>
    <mergeCell ref="B77:C77"/>
    <mergeCell ref="B79:C79"/>
    <mergeCell ref="B78:C78"/>
    <mergeCell ref="B70:C70"/>
    <mergeCell ref="B62:C62"/>
    <mergeCell ref="B66:C66"/>
    <mergeCell ref="B60:C60"/>
    <mergeCell ref="B69:C69"/>
    <mergeCell ref="B63:C63"/>
    <mergeCell ref="B65:C65"/>
    <mergeCell ref="B67:C67"/>
    <mergeCell ref="B61:C61"/>
    <mergeCell ref="B42:C42"/>
    <mergeCell ref="B43:C43"/>
    <mergeCell ref="B44:C44"/>
    <mergeCell ref="B58:C58"/>
    <mergeCell ref="B45:C45"/>
    <mergeCell ref="B57:C57"/>
    <mergeCell ref="B46:C46"/>
    <mergeCell ref="B54:C54"/>
    <mergeCell ref="B55:C55"/>
    <mergeCell ref="B56:C56"/>
    <mergeCell ref="B49:C49"/>
    <mergeCell ref="B50:C50"/>
    <mergeCell ref="B51:C51"/>
    <mergeCell ref="B52:C52"/>
    <mergeCell ref="B53:C53"/>
    <mergeCell ref="A2:A4"/>
    <mergeCell ref="B2:C4"/>
    <mergeCell ref="B5:C5"/>
    <mergeCell ref="B6:C6"/>
    <mergeCell ref="B7:C7"/>
    <mergeCell ref="R1:T1"/>
    <mergeCell ref="I2:K2"/>
    <mergeCell ref="O2:Q2"/>
    <mergeCell ref="R2:T2"/>
    <mergeCell ref="L2:N2"/>
    <mergeCell ref="R3:T3"/>
    <mergeCell ref="H2:H4"/>
    <mergeCell ref="B14:C14"/>
    <mergeCell ref="B17:C17"/>
    <mergeCell ref="B15:C15"/>
    <mergeCell ref="B16:C16"/>
    <mergeCell ref="O3:Q3"/>
    <mergeCell ref="D2:G3"/>
    <mergeCell ref="B40:C40"/>
    <mergeCell ref="B41:C41"/>
    <mergeCell ref="I3:K3"/>
    <mergeCell ref="L3:N3"/>
    <mergeCell ref="B13:C13"/>
    <mergeCell ref="B8:C8"/>
    <mergeCell ref="B9:C9"/>
    <mergeCell ref="B10:C10"/>
    <mergeCell ref="B11:C11"/>
    <mergeCell ref="B12:C12"/>
    <mergeCell ref="B34:C34"/>
    <mergeCell ref="B35:C35"/>
    <mergeCell ref="B26:C26"/>
    <mergeCell ref="B36:C36"/>
    <mergeCell ref="B18:C18"/>
    <mergeCell ref="B19:C19"/>
    <mergeCell ref="B39:C39"/>
    <mergeCell ref="B38:C38"/>
    <mergeCell ref="B20:C20"/>
    <mergeCell ref="B21:C21"/>
    <mergeCell ref="B22:C22"/>
    <mergeCell ref="B23:C23"/>
    <mergeCell ref="B24:C24"/>
    <mergeCell ref="B37:C37"/>
    <mergeCell ref="B33:C33"/>
  </mergeCells>
  <printOptions horizontalCentered="1"/>
  <pageMargins left="0.25" right="0.25" top="0.75" bottom="0.75" header="0.3" footer="0.3"/>
  <pageSetup paperSize="8" scale="64" orientation="portrait" r:id="rId1"/>
  <headerFooter>
    <oddHeader>&amp;C&amp;"Times New Roman,Félkövér"&amp;12Martonvásár Város Önkormányzatának kiadásai 2025.
Intézmények mindösszesen&amp;R&amp;"Times New Roman,Félkövér"&amp;12 6. melléklet</oddHeader>
  </headerFooter>
  <rowBreaks count="1" manualBreakCount="1">
    <brk id="45" max="1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X130"/>
  <sheetViews>
    <sheetView tabSelected="1" zoomScaleNormal="100" workbookViewId="0">
      <selection activeCell="H6" sqref="H6"/>
    </sheetView>
  </sheetViews>
  <sheetFormatPr defaultColWidth="9.140625" defaultRowHeight="15.75" x14ac:dyDescent="0.25"/>
  <cols>
    <col min="1" max="1" width="5.42578125" style="86" customWidth="1"/>
    <col min="2" max="2" width="46.140625" style="80" customWidth="1"/>
    <col min="3" max="3" width="11.5703125" style="80" hidden="1" customWidth="1"/>
    <col min="4" max="4" width="11.5703125" style="80" customWidth="1"/>
    <col min="5" max="8" width="11" style="80" customWidth="1"/>
    <col min="9" max="9" width="9.85546875" style="80" customWidth="1"/>
    <col min="10" max="10" width="9.140625" style="60"/>
    <col min="11" max="11" width="9.85546875" style="60" hidden="1" customWidth="1"/>
    <col min="12" max="13" width="0" style="60" hidden="1" customWidth="1"/>
    <col min="14" max="24" width="9.140625" style="60"/>
    <col min="25" max="16384" width="9.140625" style="80"/>
  </cols>
  <sheetData>
    <row r="1" spans="1:24" ht="15.95" customHeight="1" x14ac:dyDescent="0.25">
      <c r="A1" s="58" t="s">
        <v>292</v>
      </c>
      <c r="B1" s="59"/>
      <c r="C1" s="59"/>
      <c r="D1" s="59"/>
      <c r="E1" s="59"/>
      <c r="F1" s="59"/>
      <c r="G1" s="59"/>
      <c r="H1" s="59"/>
      <c r="I1" s="59"/>
    </row>
    <row r="2" spans="1:24" ht="15.95" customHeight="1" thickBot="1" x14ac:dyDescent="0.3">
      <c r="A2" s="1560" t="s">
        <v>293</v>
      </c>
      <c r="B2" s="1560"/>
      <c r="G2" s="1005"/>
      <c r="H2" s="1561" t="s">
        <v>372</v>
      </c>
      <c r="I2" s="1561"/>
    </row>
    <row r="3" spans="1:24" ht="35.25" customHeight="1" x14ac:dyDescent="0.25">
      <c r="A3" s="1006"/>
      <c r="B3" s="1532" t="s">
        <v>182</v>
      </c>
      <c r="C3" s="989" t="s">
        <v>859</v>
      </c>
      <c r="D3" s="989" t="s">
        <v>956</v>
      </c>
      <c r="E3" s="1244" t="s">
        <v>860</v>
      </c>
      <c r="F3" s="1244" t="s">
        <v>952</v>
      </c>
      <c r="G3" s="990" t="s">
        <v>951</v>
      </c>
      <c r="H3" s="990" t="s">
        <v>179</v>
      </c>
      <c r="I3" s="991" t="s">
        <v>508</v>
      </c>
      <c r="S3" s="80"/>
      <c r="T3" s="80"/>
      <c r="U3" s="80"/>
      <c r="V3" s="80"/>
      <c r="W3" s="80"/>
      <c r="X3" s="80"/>
    </row>
    <row r="4" spans="1:24" s="89" customFormat="1" x14ac:dyDescent="0.25">
      <c r="A4" s="992" t="s">
        <v>384</v>
      </c>
      <c r="B4" s="993" t="s">
        <v>383</v>
      </c>
      <c r="C4" s="994">
        <v>1787096</v>
      </c>
      <c r="D4" s="994">
        <v>3403137</v>
      </c>
      <c r="E4" s="1245">
        <f>+E7+E8+E13+E14</f>
        <v>2095916</v>
      </c>
      <c r="F4" s="1245">
        <v>2283246</v>
      </c>
      <c r="G4" s="994">
        <f t="shared" ref="G4:H4" si="0">+G7+G8+G13+G14</f>
        <v>2322035</v>
      </c>
      <c r="H4" s="994">
        <f t="shared" si="0"/>
        <v>1474655</v>
      </c>
      <c r="I4" s="995">
        <f>+H4/G4</f>
        <v>0.6350701001492226</v>
      </c>
      <c r="J4" s="88"/>
      <c r="K4" s="88"/>
      <c r="L4" s="88"/>
      <c r="M4" s="88"/>
      <c r="N4" s="88"/>
      <c r="O4" s="88"/>
      <c r="P4" s="88"/>
      <c r="Q4" s="88"/>
      <c r="R4" s="88"/>
    </row>
    <row r="5" spans="1:24" s="81" customFormat="1" ht="12" customHeight="1" x14ac:dyDescent="0.2">
      <c r="A5" s="1007" t="s">
        <v>381</v>
      </c>
      <c r="B5" s="1008" t="s">
        <v>322</v>
      </c>
      <c r="C5" s="1009">
        <v>920279</v>
      </c>
      <c r="D5" s="1086">
        <v>1132876</v>
      </c>
      <c r="E5" s="1246">
        <f>+'3.mell. Bevétel'!D12</f>
        <v>1121227</v>
      </c>
      <c r="F5" s="1246">
        <v>1245795</v>
      </c>
      <c r="G5" s="1371">
        <f>+'3.mell. Bevétel'!E12+'3.mell. Bevétel'!E13</f>
        <v>1252221</v>
      </c>
      <c r="H5" s="1009">
        <f>+'3.mell. Bevétel'!F12+'3.mell. Bevétel'!F13</f>
        <v>713214</v>
      </c>
      <c r="I5" s="995">
        <f t="shared" ref="I5:I26" si="1">+H5/G5</f>
        <v>0.5695592072006459</v>
      </c>
      <c r="J5" s="60"/>
      <c r="K5" s="60"/>
      <c r="L5" s="60"/>
      <c r="M5" s="60"/>
      <c r="N5" s="60"/>
      <c r="O5" s="60"/>
      <c r="P5" s="60"/>
      <c r="Q5" s="60"/>
      <c r="R5" s="60"/>
    </row>
    <row r="6" spans="1:24" s="81" customFormat="1" ht="26.25" customHeight="1" x14ac:dyDescent="0.2">
      <c r="A6" s="1010" t="s">
        <v>382</v>
      </c>
      <c r="B6" s="1008" t="s">
        <v>204</v>
      </c>
      <c r="C6" s="1009">
        <v>22059</v>
      </c>
      <c r="D6" s="1086">
        <v>28129</v>
      </c>
      <c r="E6" s="1246">
        <f>+'3.mell. Bevétel'!D14+'6. mell. Int.összesen'!E4</f>
        <v>30059</v>
      </c>
      <c r="F6" s="1246">
        <v>64866</v>
      </c>
      <c r="G6" s="1371">
        <f>+'3.mell. Bevétel'!E14+'6. mell. Int.összesen'!F4</f>
        <v>88818</v>
      </c>
      <c r="H6" s="1009">
        <f>+'3.mell. Bevétel'!F14+'6. mell. Int.összesen'!G4</f>
        <v>136398</v>
      </c>
      <c r="I6" s="995">
        <f t="shared" si="1"/>
        <v>1.5357022225224617</v>
      </c>
      <c r="J6" s="60"/>
      <c r="K6" s="60"/>
      <c r="L6" s="60"/>
      <c r="M6" s="60"/>
      <c r="N6" s="60"/>
      <c r="O6" s="60"/>
      <c r="P6" s="60"/>
      <c r="Q6" s="60"/>
      <c r="R6" s="60"/>
    </row>
    <row r="7" spans="1:24" s="90" customFormat="1" ht="12" customHeight="1" x14ac:dyDescent="0.2">
      <c r="A7" s="1011" t="s">
        <v>300</v>
      </c>
      <c r="B7" s="1012" t="s">
        <v>320</v>
      </c>
      <c r="C7" s="1013">
        <v>942338</v>
      </c>
      <c r="D7" s="1013">
        <v>1161005</v>
      </c>
      <c r="E7" s="1247">
        <f>+E5+E6</f>
        <v>1151286</v>
      </c>
      <c r="F7" s="1247">
        <v>1310661</v>
      </c>
      <c r="G7" s="1013">
        <f t="shared" ref="G7:H7" si="2">+G5+G6</f>
        <v>1341039</v>
      </c>
      <c r="H7" s="1013">
        <f t="shared" si="2"/>
        <v>849612</v>
      </c>
      <c r="I7" s="995">
        <f t="shared" si="1"/>
        <v>0.63354757020489338</v>
      </c>
      <c r="J7" s="88"/>
      <c r="K7" s="88"/>
      <c r="L7" s="88"/>
      <c r="M7" s="88"/>
      <c r="N7" s="88"/>
      <c r="O7" s="88"/>
      <c r="P7" s="88"/>
      <c r="Q7" s="88"/>
      <c r="R7" s="88"/>
    </row>
    <row r="8" spans="1:24" s="81" customFormat="1" ht="12" customHeight="1" x14ac:dyDescent="0.2">
      <c r="A8" s="1014" t="s">
        <v>385</v>
      </c>
      <c r="B8" s="1012" t="s">
        <v>326</v>
      </c>
      <c r="C8" s="1013">
        <v>699000</v>
      </c>
      <c r="D8" s="1013">
        <v>878092</v>
      </c>
      <c r="E8" s="1247">
        <f>SUM(E9:E12)</f>
        <v>712000</v>
      </c>
      <c r="F8" s="1247">
        <v>712000</v>
      </c>
      <c r="G8" s="1013">
        <f t="shared" ref="G8:H8" si="3">SUM(G9:G12)</f>
        <v>712000</v>
      </c>
      <c r="H8" s="1013">
        <f t="shared" si="3"/>
        <v>475038</v>
      </c>
      <c r="I8" s="995">
        <f t="shared" si="1"/>
        <v>0.667188202247191</v>
      </c>
      <c r="J8" s="60"/>
      <c r="K8" s="60"/>
      <c r="L8" s="60"/>
      <c r="M8" s="60"/>
      <c r="N8" s="60"/>
      <c r="O8" s="60"/>
      <c r="P8" s="60"/>
      <c r="Q8" s="60"/>
      <c r="R8" s="60"/>
    </row>
    <row r="9" spans="1:24" s="81" customFormat="1" ht="12" customHeight="1" x14ac:dyDescent="0.2">
      <c r="A9" s="1007" t="s">
        <v>386</v>
      </c>
      <c r="B9" s="1008" t="s">
        <v>324</v>
      </c>
      <c r="C9" s="1013">
        <v>0</v>
      </c>
      <c r="D9" s="1013">
        <v>0</v>
      </c>
      <c r="E9" s="1247">
        <f>+'3.mell. Bevétel'!D42</f>
        <v>0</v>
      </c>
      <c r="F9" s="1247">
        <v>0</v>
      </c>
      <c r="G9" s="1013">
        <f>+'3.mell. Bevétel'!E42</f>
        <v>0</v>
      </c>
      <c r="H9" s="1013">
        <f>+'3.mell. Bevétel'!F42</f>
        <v>0</v>
      </c>
      <c r="I9" s="995"/>
      <c r="J9" s="60"/>
      <c r="K9" s="60"/>
      <c r="L9" s="60"/>
      <c r="M9" s="60"/>
      <c r="N9" s="60"/>
      <c r="O9" s="60"/>
      <c r="P9" s="60"/>
      <c r="Q9" s="60"/>
      <c r="R9" s="60"/>
    </row>
    <row r="10" spans="1:24" s="81" customFormat="1" ht="12" customHeight="1" x14ac:dyDescent="0.2">
      <c r="A10" s="1010" t="s">
        <v>387</v>
      </c>
      <c r="B10" s="1008" t="s">
        <v>219</v>
      </c>
      <c r="C10" s="1013">
        <v>360000</v>
      </c>
      <c r="D10" s="1013">
        <v>419753</v>
      </c>
      <c r="E10" s="1247">
        <f>+'3.mell. Bevétel'!D45</f>
        <v>363000</v>
      </c>
      <c r="F10" s="1247">
        <v>363000</v>
      </c>
      <c r="G10" s="1013">
        <f>+'3.mell. Bevétel'!E45</f>
        <v>363000</v>
      </c>
      <c r="H10" s="1013">
        <f>+'3.mell. Bevétel'!F45</f>
        <v>225092</v>
      </c>
      <c r="I10" s="995">
        <f t="shared" si="1"/>
        <v>0.62008815426997244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4" s="81" customFormat="1" ht="12" customHeight="1" x14ac:dyDescent="0.2">
      <c r="A11" s="1007" t="s">
        <v>388</v>
      </c>
      <c r="B11" s="1008" t="s">
        <v>325</v>
      </c>
      <c r="C11" s="1013">
        <v>330000</v>
      </c>
      <c r="D11" s="1013">
        <v>436510</v>
      </c>
      <c r="E11" s="1247">
        <f>+'3.mell. Bevétel'!D54</f>
        <v>337000</v>
      </c>
      <c r="F11" s="1247">
        <v>337000</v>
      </c>
      <c r="G11" s="1013">
        <f>+'3.mell. Bevétel'!E54</f>
        <v>337000</v>
      </c>
      <c r="H11" s="1013">
        <f>+'3.mell. Bevétel'!F54</f>
        <v>240778</v>
      </c>
      <c r="I11" s="995">
        <f t="shared" si="1"/>
        <v>0.7144747774480712</v>
      </c>
      <c r="J11" s="60"/>
      <c r="K11" s="60"/>
      <c r="L11" s="60"/>
      <c r="M11" s="60"/>
      <c r="N11" s="60"/>
      <c r="O11" s="60"/>
      <c r="P11" s="60"/>
      <c r="Q11" s="60"/>
      <c r="R11" s="60"/>
    </row>
    <row r="12" spans="1:24" s="81" customFormat="1" ht="12" customHeight="1" x14ac:dyDescent="0.2">
      <c r="A12" s="1010" t="s">
        <v>389</v>
      </c>
      <c r="B12" s="1008" t="s">
        <v>232</v>
      </c>
      <c r="C12" s="1013">
        <v>9000</v>
      </c>
      <c r="D12" s="1013">
        <v>21829</v>
      </c>
      <c r="E12" s="1247">
        <f>+'3.mell. Bevétel'!D55</f>
        <v>12000</v>
      </c>
      <c r="F12" s="1247">
        <v>12000</v>
      </c>
      <c r="G12" s="1013">
        <f>+'3.mell. Bevétel'!E55</f>
        <v>12000</v>
      </c>
      <c r="H12" s="1013">
        <f>+'3.mell. Bevétel'!F55</f>
        <v>9168</v>
      </c>
      <c r="I12" s="995">
        <f t="shared" si="1"/>
        <v>0.76400000000000001</v>
      </c>
      <c r="J12" s="60"/>
      <c r="K12" s="60"/>
      <c r="L12" s="60"/>
      <c r="M12" s="60"/>
      <c r="N12" s="60"/>
      <c r="O12" s="60"/>
      <c r="P12" s="60"/>
      <c r="Q12" s="60"/>
      <c r="R12" s="60"/>
    </row>
    <row r="13" spans="1:24" s="81" customFormat="1" ht="12" customHeight="1" x14ac:dyDescent="0.2">
      <c r="A13" s="1011">
        <v>3</v>
      </c>
      <c r="B13" s="1012" t="s">
        <v>275</v>
      </c>
      <c r="C13" s="1013">
        <v>145716</v>
      </c>
      <c r="D13" s="1013">
        <v>1352708</v>
      </c>
      <c r="E13" s="1247">
        <f>+'3.mell. Bevétel'!D67+'6. mell. Int.összesen'!E37</f>
        <v>232588</v>
      </c>
      <c r="F13" s="1247">
        <v>252543</v>
      </c>
      <c r="G13" s="1372">
        <f>+'3.mell. Bevétel'!E67+'6. mell. Int.összesen'!F37</f>
        <v>260954</v>
      </c>
      <c r="H13" s="1013">
        <f>+'3.mell. Bevétel'!F67+'6. mell. Int.összesen'!G37</f>
        <v>141994</v>
      </c>
      <c r="I13" s="995">
        <f t="shared" si="1"/>
        <v>0.54413421522567196</v>
      </c>
      <c r="J13" s="60"/>
      <c r="K13" s="60">
        <f>127448</f>
        <v>127448</v>
      </c>
      <c r="L13" s="60">
        <v>4653</v>
      </c>
      <c r="M13" s="60">
        <v>9894</v>
      </c>
      <c r="N13" s="60"/>
      <c r="O13" s="60"/>
      <c r="P13" s="60"/>
      <c r="Q13" s="60"/>
      <c r="R13" s="60"/>
    </row>
    <row r="14" spans="1:24" s="81" customFormat="1" ht="12" customHeight="1" x14ac:dyDescent="0.2">
      <c r="A14" s="1014">
        <v>4</v>
      </c>
      <c r="B14" s="1012" t="s">
        <v>273</v>
      </c>
      <c r="C14" s="1013">
        <v>42</v>
      </c>
      <c r="D14" s="1013">
        <v>11332</v>
      </c>
      <c r="E14" s="1247">
        <f>+'3.mell. Bevétel'!D71+'6. mell. Int.összesen'!E40</f>
        <v>42</v>
      </c>
      <c r="F14" s="1247">
        <v>8042</v>
      </c>
      <c r="G14" s="1013">
        <f>+'3.mell. Bevétel'!E71+'6. mell. Int.összesen'!F40</f>
        <v>8042</v>
      </c>
      <c r="H14" s="1013">
        <f>+'3.mell. Bevétel'!F71+'6. mell. Int.összesen'!G40</f>
        <v>8011</v>
      </c>
      <c r="I14" s="995">
        <f t="shared" si="1"/>
        <v>0.99614523750310868</v>
      </c>
      <c r="J14" s="60"/>
      <c r="K14" s="60"/>
      <c r="L14" s="60"/>
      <c r="M14" s="60"/>
      <c r="N14" s="60"/>
      <c r="O14" s="60"/>
      <c r="P14" s="60"/>
      <c r="Q14" s="60"/>
      <c r="R14" s="60"/>
    </row>
    <row r="15" spans="1:24" s="90" customFormat="1" ht="12" customHeight="1" x14ac:dyDescent="0.2">
      <c r="A15" s="1015" t="s">
        <v>390</v>
      </c>
      <c r="B15" s="993" t="s">
        <v>274</v>
      </c>
      <c r="C15" s="1016">
        <v>0</v>
      </c>
      <c r="D15" s="1016">
        <v>2438396</v>
      </c>
      <c r="E15" s="1248">
        <f>SUM(E16:E18)</f>
        <v>756222</v>
      </c>
      <c r="F15" s="1248">
        <v>1120854</v>
      </c>
      <c r="G15" s="1373">
        <f t="shared" ref="G15:H15" si="4">SUM(G16:G18)</f>
        <v>1180053</v>
      </c>
      <c r="H15" s="1016">
        <f t="shared" si="4"/>
        <v>423842</v>
      </c>
      <c r="I15" s="995">
        <f t="shared" si="1"/>
        <v>0.35917200329137761</v>
      </c>
      <c r="J15" s="88"/>
      <c r="K15" s="88"/>
      <c r="L15" s="88"/>
      <c r="M15" s="88"/>
      <c r="N15" s="88"/>
      <c r="O15" s="88"/>
      <c r="P15" s="88"/>
      <c r="Q15" s="88"/>
      <c r="R15" s="88"/>
    </row>
    <row r="16" spans="1:24" s="81" customFormat="1" ht="12" customHeight="1" x14ac:dyDescent="0.2">
      <c r="A16" s="1014">
        <v>1</v>
      </c>
      <c r="B16" s="1012" t="s">
        <v>321</v>
      </c>
      <c r="C16" s="1013">
        <v>0</v>
      </c>
      <c r="D16" s="1013">
        <v>2405570</v>
      </c>
      <c r="E16" s="1247">
        <f>+'3.mell. Bevétel'!D39+'6. mell. Int.összesen'!E16</f>
        <v>756222</v>
      </c>
      <c r="F16" s="1247">
        <v>1111342</v>
      </c>
      <c r="G16" s="1372">
        <f>+'3.mell. Bevétel'!E39+'6. mell. Int.összesen'!F16</f>
        <v>1170541</v>
      </c>
      <c r="H16" s="1013">
        <f>+'3.mell. Bevétel'!F39+'6. mell. Int.összesen'!G16</f>
        <v>414319</v>
      </c>
      <c r="I16" s="995">
        <f t="shared" si="1"/>
        <v>0.35395513698366826</v>
      </c>
      <c r="J16" s="60"/>
      <c r="K16" s="60"/>
      <c r="L16" s="60"/>
      <c r="M16" s="60"/>
      <c r="N16" s="60"/>
      <c r="O16" s="60"/>
      <c r="P16" s="60"/>
      <c r="Q16" s="60"/>
      <c r="R16" s="60"/>
    </row>
    <row r="17" spans="1:24" s="81" customFormat="1" ht="12" customHeight="1" x14ac:dyDescent="0.2">
      <c r="A17" s="1011">
        <v>2</v>
      </c>
      <c r="B17" s="1012" t="s">
        <v>274</v>
      </c>
      <c r="C17" s="1013">
        <v>0</v>
      </c>
      <c r="D17" s="1013">
        <v>12960</v>
      </c>
      <c r="E17" s="1247">
        <f>+'3.mell. Bevétel'!D68</f>
        <v>0</v>
      </c>
      <c r="F17" s="1247">
        <v>0</v>
      </c>
      <c r="G17" s="1013">
        <f>+'3.mell. Bevétel'!E68</f>
        <v>0</v>
      </c>
      <c r="H17" s="1013">
        <f>+'3.mell. Bevétel'!F68</f>
        <v>0</v>
      </c>
      <c r="I17" s="995"/>
      <c r="J17" s="60"/>
      <c r="K17" s="60"/>
      <c r="L17" s="60"/>
      <c r="M17" s="60"/>
      <c r="N17" s="60"/>
      <c r="O17" s="60"/>
      <c r="P17" s="60"/>
      <c r="Q17" s="60"/>
      <c r="R17" s="60"/>
    </row>
    <row r="18" spans="1:24" s="81" customFormat="1" ht="12" customHeight="1" x14ac:dyDescent="0.2">
      <c r="A18" s="1014">
        <v>3</v>
      </c>
      <c r="B18" s="1012" t="s">
        <v>278</v>
      </c>
      <c r="C18" s="1013">
        <v>0</v>
      </c>
      <c r="D18" s="1013">
        <v>19866</v>
      </c>
      <c r="E18" s="1247">
        <f>+'3.mell. Bevétel'!D74</f>
        <v>0</v>
      </c>
      <c r="F18" s="1247">
        <v>9512</v>
      </c>
      <c r="G18" s="1013">
        <f>+'3.mell. Bevétel'!E74</f>
        <v>9512</v>
      </c>
      <c r="H18" s="1013">
        <f>+'3.mell. Bevétel'!F74</f>
        <v>9523</v>
      </c>
      <c r="I18" s="995">
        <f t="shared" si="1"/>
        <v>1.0011564339781329</v>
      </c>
      <c r="J18" s="60"/>
      <c r="K18" s="60"/>
      <c r="L18" s="60"/>
      <c r="M18" s="60"/>
      <c r="N18" s="60"/>
      <c r="O18" s="60"/>
      <c r="P18" s="60"/>
      <c r="Q18" s="60"/>
      <c r="R18" s="60"/>
    </row>
    <row r="19" spans="1:24" s="81" customFormat="1" ht="12" customHeight="1" x14ac:dyDescent="0.2">
      <c r="A19" s="1011"/>
      <c r="B19" s="975" t="s">
        <v>369</v>
      </c>
      <c r="C19" s="1016">
        <v>1787096</v>
      </c>
      <c r="D19" s="1016">
        <v>5841533</v>
      </c>
      <c r="E19" s="1248">
        <f>+E15+E4</f>
        <v>2852138</v>
      </c>
      <c r="F19" s="1248">
        <v>3404100</v>
      </c>
      <c r="G19" s="1016">
        <f t="shared" ref="G19:H19" si="5">+G15+G4</f>
        <v>3502088</v>
      </c>
      <c r="H19" s="1016">
        <f t="shared" si="5"/>
        <v>1898497</v>
      </c>
      <c r="I19" s="995">
        <f t="shared" si="1"/>
        <v>0.54210431034285833</v>
      </c>
      <c r="J19" s="60"/>
      <c r="K19" s="60">
        <v>1878613</v>
      </c>
      <c r="L19" s="60">
        <v>9992</v>
      </c>
      <c r="M19" s="60">
        <v>9894</v>
      </c>
      <c r="N19" s="60"/>
      <c r="O19" s="60"/>
      <c r="P19" s="60"/>
      <c r="Q19" s="60"/>
      <c r="R19" s="60"/>
    </row>
    <row r="20" spans="1:24" s="81" customFormat="1" ht="12" customHeight="1" x14ac:dyDescent="0.2">
      <c r="A20" s="992" t="s">
        <v>391</v>
      </c>
      <c r="B20" s="975" t="s">
        <v>281</v>
      </c>
      <c r="C20" s="1016">
        <v>1455471</v>
      </c>
      <c r="D20" s="1016">
        <v>1912279</v>
      </c>
      <c r="E20" s="1248">
        <f>+E23+E21</f>
        <v>921345</v>
      </c>
      <c r="F20" s="1248">
        <v>1435837</v>
      </c>
      <c r="G20" s="1016">
        <f>+G23+G21+G22</f>
        <v>1435837</v>
      </c>
      <c r="H20" s="1016">
        <f>+H23+H22</f>
        <v>1435837</v>
      </c>
      <c r="I20" s="995">
        <f t="shared" si="1"/>
        <v>1</v>
      </c>
      <c r="J20" s="60"/>
      <c r="K20" s="60"/>
      <c r="L20" s="60"/>
      <c r="M20" s="60"/>
      <c r="N20" s="60"/>
      <c r="O20" s="60"/>
      <c r="P20" s="60"/>
      <c r="Q20" s="60"/>
      <c r="R20" s="60"/>
    </row>
    <row r="21" spans="1:24" s="81" customFormat="1" ht="12" customHeight="1" x14ac:dyDescent="0.2">
      <c r="A21" s="1011">
        <v>1</v>
      </c>
      <c r="B21" s="1012" t="s">
        <v>622</v>
      </c>
      <c r="C21" s="1013">
        <v>0</v>
      </c>
      <c r="D21" s="1013">
        <v>0</v>
      </c>
      <c r="E21" s="1247">
        <f>+'3.mell. Bevétel'!D77</f>
        <v>0</v>
      </c>
      <c r="F21" s="1247">
        <v>0</v>
      </c>
      <c r="G21" s="1013">
        <f>+'3.mell. Bevétel'!E77</f>
        <v>0</v>
      </c>
      <c r="H21" s="1013">
        <f>+'3.mell. Bevétel'!F77</f>
        <v>0</v>
      </c>
      <c r="I21" s="995"/>
      <c r="J21" s="60"/>
      <c r="K21" s="60"/>
      <c r="L21" s="60"/>
      <c r="M21" s="60"/>
      <c r="N21" s="60"/>
      <c r="O21" s="60"/>
      <c r="P21" s="60"/>
      <c r="Q21" s="60"/>
      <c r="R21" s="60"/>
    </row>
    <row r="22" spans="1:24" s="81" customFormat="1" ht="12" customHeight="1" x14ac:dyDescent="0.2">
      <c r="A22" s="1011">
        <v>2</v>
      </c>
      <c r="B22" s="1012" t="s">
        <v>950</v>
      </c>
      <c r="C22" s="1013"/>
      <c r="D22" s="1013">
        <v>156129</v>
      </c>
      <c r="E22" s="1247">
        <v>0</v>
      </c>
      <c r="F22" s="1247">
        <v>5301</v>
      </c>
      <c r="G22" s="1013">
        <v>5301</v>
      </c>
      <c r="H22" s="1013">
        <v>5301</v>
      </c>
      <c r="I22" s="995">
        <f t="shared" si="1"/>
        <v>1</v>
      </c>
      <c r="J22" s="60"/>
      <c r="K22" s="60"/>
      <c r="L22" s="60"/>
      <c r="M22" s="60"/>
      <c r="N22" s="60"/>
      <c r="O22" s="60"/>
      <c r="P22" s="60"/>
      <c r="Q22" s="60"/>
      <c r="R22" s="60"/>
    </row>
    <row r="23" spans="1:24" s="81" customFormat="1" ht="12" customHeight="1" x14ac:dyDescent="0.2">
      <c r="A23" s="1011">
        <v>3</v>
      </c>
      <c r="B23" s="1012" t="s">
        <v>327</v>
      </c>
      <c r="C23" s="1013">
        <v>1455471</v>
      </c>
      <c r="D23" s="1013">
        <v>1756150</v>
      </c>
      <c r="E23" s="1247">
        <f>SUM(E24:E25)</f>
        <v>921345</v>
      </c>
      <c r="F23" s="1247">
        <v>1430536</v>
      </c>
      <c r="G23" s="1013">
        <f t="shared" ref="G23:H23" si="6">SUM(G24:G25)</f>
        <v>1430536</v>
      </c>
      <c r="H23" s="1013">
        <f t="shared" si="6"/>
        <v>1430536</v>
      </c>
      <c r="I23" s="995">
        <f t="shared" si="1"/>
        <v>1</v>
      </c>
      <c r="J23" s="60"/>
      <c r="K23" s="60">
        <v>1423519</v>
      </c>
      <c r="L23" s="60">
        <v>12317</v>
      </c>
      <c r="M23" s="60"/>
      <c r="N23" s="60"/>
      <c r="O23" s="60"/>
      <c r="P23" s="60"/>
      <c r="Q23" s="60"/>
      <c r="R23" s="60"/>
    </row>
    <row r="24" spans="1:24" s="81" customFormat="1" ht="12" customHeight="1" x14ac:dyDescent="0.2">
      <c r="A24" s="1011" t="s">
        <v>381</v>
      </c>
      <c r="B24" s="1008" t="s">
        <v>367</v>
      </c>
      <c r="C24" s="1009">
        <v>462025</v>
      </c>
      <c r="D24" s="1009">
        <v>551067</v>
      </c>
      <c r="E24" s="1246">
        <f>+'3.mell. Bevétel'!D79</f>
        <v>361371</v>
      </c>
      <c r="F24" s="1246">
        <v>870562</v>
      </c>
      <c r="G24" s="1009">
        <f>+'3.mell. Bevétel'!E79+'6. mell. Int.összesen'!F45</f>
        <v>870562</v>
      </c>
      <c r="H24" s="1009">
        <f>+'3.mell. Bevétel'!F79+'6. mell. Int.összesen'!G45</f>
        <v>870562</v>
      </c>
      <c r="I24" s="995">
        <f t="shared" si="1"/>
        <v>1</v>
      </c>
      <c r="J24" s="60"/>
      <c r="K24" s="60"/>
      <c r="L24" s="60"/>
      <c r="M24" s="60"/>
      <c r="N24" s="60"/>
      <c r="O24" s="60"/>
      <c r="P24" s="60"/>
      <c r="Q24" s="60"/>
      <c r="R24" s="60"/>
    </row>
    <row r="25" spans="1:24" s="81" customFormat="1" ht="12" customHeight="1" x14ac:dyDescent="0.2">
      <c r="A25" s="1014" t="s">
        <v>382</v>
      </c>
      <c r="B25" s="1008" t="s">
        <v>368</v>
      </c>
      <c r="C25" s="1009">
        <v>993446</v>
      </c>
      <c r="D25" s="1009">
        <v>1205083</v>
      </c>
      <c r="E25" s="1246">
        <f>+'3.mell. Bevétel'!D80+'6. mell. Int.összesen'!E46</f>
        <v>559974</v>
      </c>
      <c r="F25" s="1246">
        <v>559974</v>
      </c>
      <c r="G25" s="1009">
        <f>+'3.mell. Bevétel'!E80+'6. mell. Int.összesen'!F46</f>
        <v>559974</v>
      </c>
      <c r="H25" s="1009">
        <f>+'3.mell. Bevétel'!F80+'6. mell. Int.összesen'!G46</f>
        <v>559974</v>
      </c>
      <c r="I25" s="995">
        <f t="shared" si="1"/>
        <v>1</v>
      </c>
      <c r="J25" s="60"/>
      <c r="K25" s="60"/>
      <c r="L25" s="60"/>
      <c r="M25" s="60"/>
      <c r="N25" s="60"/>
      <c r="O25" s="60"/>
      <c r="P25" s="60"/>
      <c r="Q25" s="60"/>
      <c r="R25" s="60"/>
    </row>
    <row r="26" spans="1:24" s="81" customFormat="1" ht="12.75" customHeight="1" thickBot="1" x14ac:dyDescent="0.25">
      <c r="A26" s="1555" t="s">
        <v>370</v>
      </c>
      <c r="B26" s="1556"/>
      <c r="C26" s="1004">
        <v>3242567</v>
      </c>
      <c r="D26" s="1004">
        <v>7753812</v>
      </c>
      <c r="E26" s="1249">
        <f>+E20+E15+E4</f>
        <v>3773483</v>
      </c>
      <c r="F26" s="1249">
        <v>4839937</v>
      </c>
      <c r="G26" s="1004">
        <f t="shared" ref="G26:H26" si="7">+G20+G15+G4</f>
        <v>4937925</v>
      </c>
      <c r="H26" s="1004">
        <f t="shared" si="7"/>
        <v>3334334</v>
      </c>
      <c r="I26" s="1538">
        <f t="shared" si="1"/>
        <v>0.67525002911141829</v>
      </c>
      <c r="J26" s="60"/>
      <c r="K26" s="60"/>
      <c r="L26" s="60"/>
      <c r="M26" s="60"/>
      <c r="N26" s="60"/>
      <c r="O26" s="60"/>
      <c r="P26" s="60"/>
      <c r="Q26" s="60"/>
      <c r="R26" s="60"/>
    </row>
    <row r="27" spans="1:24" s="81" customFormat="1" ht="12" customHeight="1" x14ac:dyDescent="0.2">
      <c r="A27" s="79"/>
      <c r="B27" s="56"/>
      <c r="C27" s="87"/>
      <c r="D27" s="87"/>
      <c r="E27" s="87"/>
      <c r="F27" s="87"/>
      <c r="G27" s="56"/>
      <c r="H27" s="56"/>
      <c r="I27" s="56"/>
      <c r="J27" s="60"/>
      <c r="K27" s="60"/>
      <c r="L27" s="60"/>
      <c r="M27" s="60"/>
      <c r="N27" s="60"/>
      <c r="O27" s="60"/>
      <c r="P27" s="60"/>
      <c r="Q27" s="60"/>
      <c r="R27" s="60"/>
    </row>
    <row r="28" spans="1:24" s="81" customFormat="1" ht="16.5" customHeight="1" x14ac:dyDescent="0.2">
      <c r="A28" s="1562" t="s">
        <v>640</v>
      </c>
      <c r="B28" s="1562"/>
      <c r="C28" s="1562"/>
      <c r="D28" s="1562"/>
      <c r="E28" s="1562"/>
      <c r="F28" s="1562"/>
      <c r="G28" s="1562"/>
      <c r="H28" s="1562"/>
      <c r="I28" s="1562"/>
      <c r="J28" s="60"/>
      <c r="K28" s="60"/>
      <c r="L28" s="60"/>
      <c r="M28" s="60"/>
      <c r="N28" s="60"/>
      <c r="O28" s="60"/>
      <c r="P28" s="60"/>
      <c r="Q28" s="60"/>
      <c r="R28" s="60"/>
    </row>
    <row r="29" spans="1:24" s="81" customFormat="1" ht="15" customHeight="1" thickBot="1" x14ac:dyDescent="0.3">
      <c r="A29" s="1560" t="s">
        <v>301</v>
      </c>
      <c r="B29" s="1560"/>
      <c r="C29" s="82"/>
      <c r="D29" s="82"/>
      <c r="E29" s="82"/>
      <c r="F29" s="82"/>
      <c r="G29" s="82"/>
      <c r="H29" s="1561" t="s">
        <v>372</v>
      </c>
      <c r="I29" s="1561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</row>
    <row r="30" spans="1:24" ht="36" customHeight="1" x14ac:dyDescent="0.25">
      <c r="A30" s="1533"/>
      <c r="B30" s="1534" t="s">
        <v>182</v>
      </c>
      <c r="C30" s="989" t="s">
        <v>838</v>
      </c>
      <c r="D30" s="989" t="s">
        <v>956</v>
      </c>
      <c r="E30" s="1244" t="s">
        <v>860</v>
      </c>
      <c r="F30" s="1244" t="s">
        <v>952</v>
      </c>
      <c r="G30" s="990" t="s">
        <v>951</v>
      </c>
      <c r="H30" s="990" t="s">
        <v>179</v>
      </c>
      <c r="I30" s="991" t="s">
        <v>508</v>
      </c>
    </row>
    <row r="31" spans="1:24" ht="16.5" customHeight="1" x14ac:dyDescent="0.25">
      <c r="A31" s="992" t="s">
        <v>384</v>
      </c>
      <c r="B31" s="993" t="s">
        <v>395</v>
      </c>
      <c r="C31" s="994">
        <v>2034233</v>
      </c>
      <c r="D31" s="994">
        <v>0</v>
      </c>
      <c r="E31" s="1245">
        <f>+E32+E33+E34+E35+E36+E37</f>
        <v>2589835</v>
      </c>
      <c r="F31" s="1245">
        <v>3329176</v>
      </c>
      <c r="G31" s="994">
        <f t="shared" ref="G31:H31" si="8">+G32+G33+G34+G35+G36+G37</f>
        <v>3406889</v>
      </c>
      <c r="H31" s="994">
        <f t="shared" si="8"/>
        <v>1330320</v>
      </c>
      <c r="I31" s="995">
        <f>+H31/G31</f>
        <v>0.39047940804646114</v>
      </c>
    </row>
    <row r="32" spans="1:24" ht="13.5" customHeight="1" x14ac:dyDescent="0.25">
      <c r="A32" s="996">
        <v>1</v>
      </c>
      <c r="B32" s="997" t="s">
        <v>172</v>
      </c>
      <c r="C32" s="998">
        <v>612497</v>
      </c>
      <c r="D32" s="998">
        <v>645582</v>
      </c>
      <c r="E32" s="1250">
        <f>+'5. mell. Önk.össz kiadás'!E5+'6. mell. Int.összesen'!E56</f>
        <v>785324</v>
      </c>
      <c r="F32" s="1250">
        <v>831935</v>
      </c>
      <c r="G32" s="1374">
        <f>+'5. mell. Önk.össz kiadás'!F5+'6. mell. Int.összesen'!F56</f>
        <v>834752</v>
      </c>
      <c r="H32" s="998">
        <f>+'5. mell. Önk.össz kiadás'!G5+'6. mell. Int.összesen'!G56</f>
        <v>399413</v>
      </c>
      <c r="I32" s="995">
        <f t="shared" ref="I32:I44" si="9">+H32/G32</f>
        <v>0.47848103388790925</v>
      </c>
      <c r="S32" s="80"/>
      <c r="T32" s="80"/>
      <c r="U32" s="80"/>
      <c r="V32" s="80"/>
      <c r="W32" s="80"/>
      <c r="X32" s="80"/>
    </row>
    <row r="33" spans="1:24" ht="12" customHeight="1" x14ac:dyDescent="0.25">
      <c r="A33" s="996">
        <v>2</v>
      </c>
      <c r="B33" s="997" t="s">
        <v>171</v>
      </c>
      <c r="C33" s="998">
        <v>86416</v>
      </c>
      <c r="D33" s="998">
        <v>85076</v>
      </c>
      <c r="E33" s="1250">
        <f>+'5. mell. Önk.össz kiadás'!E7+'6. mell. Int.összesen'!E57</f>
        <v>100965</v>
      </c>
      <c r="F33" s="1250">
        <v>110941</v>
      </c>
      <c r="G33" s="998">
        <f>+'5. mell. Önk.össz kiadás'!F7+'6. mell. Int.összesen'!F57</f>
        <v>111699</v>
      </c>
      <c r="H33" s="998">
        <f>+'5. mell. Önk.össz kiadás'!G7+'6. mell. Int.összesen'!G57</f>
        <v>58276</v>
      </c>
      <c r="I33" s="995">
        <f t="shared" si="9"/>
        <v>0.52172356064065029</v>
      </c>
      <c r="S33" s="80"/>
      <c r="T33" s="80"/>
      <c r="U33" s="80"/>
      <c r="V33" s="80"/>
      <c r="W33" s="80"/>
      <c r="X33" s="80"/>
    </row>
    <row r="34" spans="1:24" ht="12" customHeight="1" x14ac:dyDescent="0.25">
      <c r="A34" s="996">
        <v>3</v>
      </c>
      <c r="B34" s="997" t="s">
        <v>151</v>
      </c>
      <c r="C34" s="998">
        <v>426946</v>
      </c>
      <c r="D34" s="998">
        <v>1632598</v>
      </c>
      <c r="E34" s="1250">
        <f>+'5. mell. Önk.össz kiadás'!E14+'6. mell. Int.összesen'!E64</f>
        <v>495829</v>
      </c>
      <c r="F34" s="1250">
        <v>533037</v>
      </c>
      <c r="G34" s="1374">
        <f>+'5. mell. Önk.össz kiadás'!F14+'6. mell. Int.összesen'!F64</f>
        <v>552133</v>
      </c>
      <c r="H34" s="998">
        <f>+'5. mell. Önk.össz kiadás'!G14+'6. mell. Int.összesen'!G64</f>
        <v>236257</v>
      </c>
      <c r="I34" s="995">
        <f t="shared" si="9"/>
        <v>0.42789871281013814</v>
      </c>
      <c r="S34" s="80"/>
      <c r="T34" s="80"/>
      <c r="U34" s="80"/>
      <c r="V34" s="80"/>
      <c r="W34" s="80"/>
      <c r="X34" s="80"/>
    </row>
    <row r="35" spans="1:24" ht="12" customHeight="1" x14ac:dyDescent="0.25">
      <c r="A35" s="996">
        <v>4</v>
      </c>
      <c r="B35" s="999" t="s">
        <v>150</v>
      </c>
      <c r="C35" s="998">
        <v>6500</v>
      </c>
      <c r="D35" s="998">
        <v>6732</v>
      </c>
      <c r="E35" s="1250">
        <f>+'5. mell. Önk.össz kiadás'!E16</f>
        <v>7500</v>
      </c>
      <c r="F35" s="1250">
        <v>5158</v>
      </c>
      <c r="G35" s="998">
        <f>+'5. mell. Önk.össz kiadás'!F16</f>
        <v>5158</v>
      </c>
      <c r="H35" s="998">
        <f>+'5. mell. Önk.össz kiadás'!G16</f>
        <v>1694</v>
      </c>
      <c r="I35" s="995">
        <f t="shared" si="9"/>
        <v>0.3284218689414502</v>
      </c>
      <c r="O35" s="60" t="s">
        <v>610</v>
      </c>
      <c r="S35" s="80"/>
      <c r="T35" s="80"/>
      <c r="U35" s="80"/>
      <c r="V35" s="80"/>
      <c r="W35" s="80"/>
      <c r="X35" s="80"/>
    </row>
    <row r="36" spans="1:24" ht="12" customHeight="1" x14ac:dyDescent="0.25">
      <c r="A36" s="996">
        <v>5</v>
      </c>
      <c r="B36" s="997" t="s">
        <v>163</v>
      </c>
      <c r="C36" s="998">
        <v>717828</v>
      </c>
      <c r="D36" s="998">
        <v>913257</v>
      </c>
      <c r="E36" s="1250">
        <f>+'5. mell. Önk.össz kiadás'!E18+'6. mell. Int.összesen'!E69-E37</f>
        <v>986493</v>
      </c>
      <c r="F36" s="1250">
        <v>1044450</v>
      </c>
      <c r="G36" s="1374">
        <v>1051426</v>
      </c>
      <c r="H36" s="998">
        <f>+'5. mell. Önk.össz kiadás'!G18+'6. mell. Int.összesen'!G69-H37</f>
        <v>634680</v>
      </c>
      <c r="I36" s="995">
        <f t="shared" si="9"/>
        <v>0.60363734585220452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</row>
    <row r="37" spans="1:24" ht="12" customHeight="1" x14ac:dyDescent="0.25">
      <c r="A37" s="996">
        <v>6</v>
      </c>
      <c r="B37" s="997" t="s">
        <v>405</v>
      </c>
      <c r="C37" s="998">
        <v>184046</v>
      </c>
      <c r="D37" s="998">
        <v>0</v>
      </c>
      <c r="E37" s="1250">
        <f>+'5. mell. Önk.össz kiadás'!E19</f>
        <v>213724</v>
      </c>
      <c r="F37" s="1250">
        <v>803655</v>
      </c>
      <c r="G37" s="998">
        <f>+'5. mell. Önk.össz kiadás'!F19</f>
        <v>851721</v>
      </c>
      <c r="H37" s="998">
        <f>+'5. mell. Önk.össz kiadás'!G19</f>
        <v>0</v>
      </c>
      <c r="I37" s="995">
        <f t="shared" si="9"/>
        <v>0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</row>
    <row r="38" spans="1:24" ht="12" customHeight="1" x14ac:dyDescent="0.25">
      <c r="A38" s="1000" t="s">
        <v>396</v>
      </c>
      <c r="B38" s="993" t="s">
        <v>397</v>
      </c>
      <c r="C38" s="1001">
        <v>1177836</v>
      </c>
      <c r="D38" s="1001">
        <v>2894721</v>
      </c>
      <c r="E38" s="1251">
        <f>+E39+E40+E41</f>
        <v>1142332</v>
      </c>
      <c r="F38" s="1251">
        <v>1464144</v>
      </c>
      <c r="G38" s="1001">
        <f t="shared" ref="G38:H38" si="10">+G39+G40+G41</f>
        <v>1484419</v>
      </c>
      <c r="H38" s="1001">
        <f t="shared" si="10"/>
        <v>729058</v>
      </c>
      <c r="I38" s="995">
        <f t="shared" si="9"/>
        <v>0.49114030472528308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</row>
    <row r="39" spans="1:24" ht="12" customHeight="1" x14ac:dyDescent="0.25">
      <c r="A39" s="996">
        <v>1</v>
      </c>
      <c r="B39" s="997" t="s">
        <v>161</v>
      </c>
      <c r="C39" s="998">
        <v>1169760</v>
      </c>
      <c r="D39" s="998">
        <v>2824251</v>
      </c>
      <c r="E39" s="1250">
        <f>+'5. mell. Önk.össz kiadás'!E21+'6. mell. Int.összesen'!E71</f>
        <v>1142332</v>
      </c>
      <c r="F39" s="1250">
        <v>1443326</v>
      </c>
      <c r="G39" s="1374">
        <f>+'5. mell. Önk.össz kiadás'!F21+'6. mell. Int.összesen'!F71</f>
        <v>1434751</v>
      </c>
      <c r="H39" s="998">
        <f>+'5. mell. Önk.össz kiadás'!G21+'6. mell. Int.összesen'!G71</f>
        <v>699129</v>
      </c>
      <c r="I39" s="995">
        <f t="shared" si="9"/>
        <v>0.48728246225303207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</row>
    <row r="40" spans="1:24" ht="12" customHeight="1" x14ac:dyDescent="0.25">
      <c r="A40" s="996">
        <v>2</v>
      </c>
      <c r="B40" s="997" t="s">
        <v>160</v>
      </c>
      <c r="C40" s="998">
        <v>8076</v>
      </c>
      <c r="D40" s="998">
        <v>61637</v>
      </c>
      <c r="E40" s="1250">
        <f>+'5. mell. Önk.össz kiadás'!E23</f>
        <v>0</v>
      </c>
      <c r="F40" s="1250">
        <v>20818</v>
      </c>
      <c r="G40" s="998">
        <f>+'5. mell. Önk.össz kiadás'!F23</f>
        <v>49668</v>
      </c>
      <c r="H40" s="998">
        <f>+'5. mell. Önk.össz kiadás'!G23</f>
        <v>29929</v>
      </c>
      <c r="I40" s="995">
        <f t="shared" si="9"/>
        <v>0.60258113876137553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</row>
    <row r="41" spans="1:24" ht="12" customHeight="1" x14ac:dyDescent="0.25">
      <c r="A41" s="996">
        <v>3</v>
      </c>
      <c r="B41" s="997" t="s">
        <v>158</v>
      </c>
      <c r="C41" s="998">
        <v>0</v>
      </c>
      <c r="D41" s="998">
        <v>8833</v>
      </c>
      <c r="E41" s="1250">
        <f>+'5. mell. Önk.össz kiadás'!E25+'6. mell. Int.összesen'!E75</f>
        <v>0</v>
      </c>
      <c r="F41" s="1250">
        <v>0</v>
      </c>
      <c r="G41" s="998">
        <f>+'5. mell. Önk.össz kiadás'!F25+'6. mell. Int.összesen'!F75</f>
        <v>0</v>
      </c>
      <c r="H41" s="998">
        <f>+'5. mell. Önk.össz kiadás'!G25+'6. mell. Int.összesen'!G75</f>
        <v>0</v>
      </c>
      <c r="I41" s="995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</row>
    <row r="42" spans="1:24" s="89" customFormat="1" ht="12" customHeight="1" x14ac:dyDescent="0.25">
      <c r="A42" s="1000"/>
      <c r="B42" s="1002" t="s">
        <v>393</v>
      </c>
      <c r="C42" s="1001">
        <v>3212069</v>
      </c>
      <c r="D42" s="1001">
        <v>6177966</v>
      </c>
      <c r="E42" s="1251">
        <f>+E38+E31</f>
        <v>3732167</v>
      </c>
      <c r="F42" s="1251">
        <v>4793320</v>
      </c>
      <c r="G42" s="1001">
        <f t="shared" ref="G42:H42" si="11">+G38+G31</f>
        <v>4891308</v>
      </c>
      <c r="H42" s="1001">
        <f t="shared" si="11"/>
        <v>2059378</v>
      </c>
      <c r="I42" s="995">
        <f t="shared" si="9"/>
        <v>0.42102807674348047</v>
      </c>
      <c r="K42" s="60">
        <v>1574683</v>
      </c>
      <c r="L42" s="60">
        <v>238373</v>
      </c>
      <c r="M42" s="60">
        <v>246322</v>
      </c>
    </row>
    <row r="43" spans="1:24" ht="12" customHeight="1" x14ac:dyDescent="0.25">
      <c r="A43" s="1000" t="s">
        <v>398</v>
      </c>
      <c r="B43" s="1003" t="s">
        <v>272</v>
      </c>
      <c r="C43" s="1001">
        <v>30498</v>
      </c>
      <c r="D43" s="1001">
        <v>145311</v>
      </c>
      <c r="E43" s="1251">
        <f>+'5.g. mell. Egyéb tev.'!E99+'5.g. mell. Egyéb tev.'!E100+'5.g. mell. Egyéb tev.'!E101</f>
        <v>41316</v>
      </c>
      <c r="F43" s="1251">
        <v>46617</v>
      </c>
      <c r="G43" s="1001">
        <f>+'5.g. mell. Egyéb tev.'!F99+'5.g. mell. Egyéb tev.'!F100+'5.g. mell. Egyéb tev.'!F101</f>
        <v>46617</v>
      </c>
      <c r="H43" s="1001">
        <f>+'5.g. mell. Egyéb tev.'!G99+'5.g. mell. Egyéb tev.'!G100+'5.g. mell. Egyéb tev.'!G101</f>
        <v>46617</v>
      </c>
      <c r="I43" s="995">
        <f t="shared" si="9"/>
        <v>1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</row>
    <row r="44" spans="1:24" s="89" customFormat="1" ht="12" customHeight="1" thickBot="1" x14ac:dyDescent="0.3">
      <c r="A44" s="1557" t="s">
        <v>394</v>
      </c>
      <c r="B44" s="1558"/>
      <c r="C44" s="1004">
        <v>3242567</v>
      </c>
      <c r="D44" s="1004">
        <v>6323277</v>
      </c>
      <c r="E44" s="1249">
        <f>E43+E42</f>
        <v>3773483</v>
      </c>
      <c r="F44" s="1249">
        <v>4839937</v>
      </c>
      <c r="G44" s="1004">
        <f t="shared" ref="G44:H44" si="12">G43+G42</f>
        <v>4937925</v>
      </c>
      <c r="H44" s="1004">
        <f t="shared" si="12"/>
        <v>2105995</v>
      </c>
      <c r="I44" s="1538">
        <f t="shared" si="9"/>
        <v>0.42649392204215331</v>
      </c>
    </row>
    <row r="45" spans="1:24" ht="15" customHeight="1" x14ac:dyDescent="0.25">
      <c r="A45" s="83"/>
      <c r="B45" s="60"/>
      <c r="C45" s="60"/>
      <c r="D45" s="60"/>
      <c r="E45" s="60"/>
      <c r="F45" s="60"/>
      <c r="G45" s="60"/>
      <c r="H45" s="60"/>
      <c r="I45" s="60"/>
      <c r="S45" s="80"/>
      <c r="T45" s="80"/>
      <c r="U45" s="80"/>
      <c r="V45" s="80"/>
      <c r="W45" s="80"/>
      <c r="X45" s="80"/>
    </row>
    <row r="46" spans="1:24" s="81" customFormat="1" ht="15.75" customHeight="1" x14ac:dyDescent="0.25">
      <c r="A46" s="1559" t="s">
        <v>306</v>
      </c>
      <c r="B46" s="1559"/>
      <c r="C46" s="1559"/>
      <c r="D46" s="1559"/>
      <c r="E46" s="1559"/>
      <c r="F46" s="1559"/>
      <c r="G46" s="1559"/>
      <c r="H46" s="1559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</row>
    <row r="47" spans="1:24" s="60" customFormat="1" ht="16.5" thickBot="1" x14ac:dyDescent="0.3">
      <c r="A47" s="84" t="s">
        <v>307</v>
      </c>
      <c r="B47" s="85"/>
      <c r="C47" s="80"/>
      <c r="D47" s="80"/>
      <c r="E47" s="80"/>
      <c r="F47" s="80"/>
      <c r="G47" s="80"/>
      <c r="H47" s="80"/>
      <c r="I47" s="80"/>
      <c r="K47" s="60" t="s">
        <v>881</v>
      </c>
    </row>
    <row r="48" spans="1:24" ht="21.75" thickBot="1" x14ac:dyDescent="0.3">
      <c r="A48" s="1026">
        <v>1</v>
      </c>
      <c r="B48" s="1027" t="s">
        <v>399</v>
      </c>
      <c r="C48" s="1028">
        <f>+C19-C42</f>
        <v>-1424973</v>
      </c>
      <c r="D48" s="1028">
        <f>+D19-D42</f>
        <v>-336433</v>
      </c>
      <c r="E48" s="1028">
        <f>+E19-E42</f>
        <v>-880029</v>
      </c>
      <c r="F48" s="1028">
        <f>+F19-F42</f>
        <v>-1389220</v>
      </c>
      <c r="G48" s="1028">
        <f t="shared" ref="G48:H48" si="13">+G19-G42</f>
        <v>-1389220</v>
      </c>
      <c r="H48" s="1028">
        <f t="shared" si="13"/>
        <v>-160881</v>
      </c>
      <c r="I48" s="1029">
        <f>+H48/G48</f>
        <v>0.1158067116799355</v>
      </c>
    </row>
    <row r="49" spans="1:24" x14ac:dyDescent="0.25">
      <c r="A49" s="83"/>
      <c r="B49" s="60"/>
      <c r="C49" s="60"/>
      <c r="D49" s="60"/>
      <c r="E49" s="60"/>
      <c r="F49" s="60"/>
      <c r="G49" s="60"/>
      <c r="H49" s="60"/>
      <c r="I49" s="60"/>
    </row>
    <row r="50" spans="1:24" x14ac:dyDescent="0.25">
      <c r="A50" s="1559" t="s">
        <v>308</v>
      </c>
      <c r="B50" s="1559"/>
      <c r="C50" s="1559"/>
      <c r="D50" s="1559"/>
      <c r="E50" s="1559"/>
      <c r="F50" s="1559"/>
      <c r="G50" s="1559"/>
      <c r="H50" s="1559"/>
      <c r="I50" s="60"/>
    </row>
    <row r="51" spans="1:24" ht="16.5" thickBot="1" x14ac:dyDescent="0.3">
      <c r="A51" s="84" t="s">
        <v>309</v>
      </c>
      <c r="B51" s="85"/>
    </row>
    <row r="52" spans="1:24" x14ac:dyDescent="0.25">
      <c r="A52" s="1017" t="s">
        <v>300</v>
      </c>
      <c r="B52" s="1018" t="s">
        <v>310</v>
      </c>
      <c r="C52" s="1019">
        <v>1424973</v>
      </c>
      <c r="D52" s="1019">
        <f>+D53-D54</f>
        <v>1766968</v>
      </c>
      <c r="E52" s="1019">
        <f>+E53-E54</f>
        <v>880029</v>
      </c>
      <c r="F52" s="1019">
        <f>+F53-F54</f>
        <v>1389220</v>
      </c>
      <c r="G52" s="1019">
        <f t="shared" ref="G52:H52" si="14">+G53-G54</f>
        <v>1389220</v>
      </c>
      <c r="H52" s="1019">
        <f t="shared" si="14"/>
        <v>1389220</v>
      </c>
      <c r="I52" s="1020">
        <f>+H52/G52</f>
        <v>1</v>
      </c>
    </row>
    <row r="53" spans="1:24" x14ac:dyDescent="0.25">
      <c r="A53" s="1021" t="s">
        <v>303</v>
      </c>
      <c r="B53" s="1022" t="s">
        <v>400</v>
      </c>
      <c r="C53" s="1023">
        <v>1455471</v>
      </c>
      <c r="D53" s="1023">
        <f>+D20</f>
        <v>1912279</v>
      </c>
      <c r="E53" s="1023">
        <f>+E20</f>
        <v>921345</v>
      </c>
      <c r="F53" s="1023">
        <f>+F20</f>
        <v>1435837</v>
      </c>
      <c r="G53" s="1023">
        <f t="shared" ref="G53:H53" si="15">+G20</f>
        <v>1435837</v>
      </c>
      <c r="H53" s="1023">
        <f t="shared" si="15"/>
        <v>1435837</v>
      </c>
      <c r="I53" s="995">
        <f t="shared" ref="I53:I54" si="16">+H53/G53</f>
        <v>1</v>
      </c>
    </row>
    <row r="54" spans="1:24" ht="16.5" thickBot="1" x14ac:dyDescent="0.3">
      <c r="A54" s="1539" t="s">
        <v>304</v>
      </c>
      <c r="B54" s="1024" t="s">
        <v>401</v>
      </c>
      <c r="C54" s="1025">
        <v>30498</v>
      </c>
      <c r="D54" s="1025">
        <f>+D43</f>
        <v>145311</v>
      </c>
      <c r="E54" s="1025">
        <f>+E43</f>
        <v>41316</v>
      </c>
      <c r="F54" s="1025">
        <f>+F43</f>
        <v>46617</v>
      </c>
      <c r="G54" s="1025">
        <f t="shared" ref="G54:H54" si="17">+G43</f>
        <v>46617</v>
      </c>
      <c r="H54" s="1025">
        <f t="shared" si="17"/>
        <v>46617</v>
      </c>
      <c r="I54" s="1538">
        <f t="shared" si="16"/>
        <v>1</v>
      </c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</row>
    <row r="55" spans="1:24" x14ac:dyDescent="0.25">
      <c r="A55" s="83"/>
      <c r="B55" s="60"/>
      <c r="C55" s="60"/>
      <c r="D55" s="60"/>
      <c r="E55" s="60"/>
      <c r="F55" s="60"/>
      <c r="G55" s="60"/>
      <c r="H55" s="60"/>
      <c r="I55" s="6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1:24" ht="16.5" thickBot="1" x14ac:dyDescent="0.3">
      <c r="A56" s="84" t="s">
        <v>311</v>
      </c>
      <c r="B56" s="85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</row>
    <row r="57" spans="1:24" ht="16.5" thickBot="1" x14ac:dyDescent="0.3">
      <c r="A57" s="71"/>
      <c r="B57" s="1030" t="s">
        <v>528</v>
      </c>
      <c r="C57" s="1028">
        <f>+C26-C44</f>
        <v>0</v>
      </c>
      <c r="D57" s="1028">
        <f>+D26-D44</f>
        <v>1430535</v>
      </c>
      <c r="E57" s="1028">
        <f>+E26-E44</f>
        <v>0</v>
      </c>
      <c r="F57" s="1028">
        <f>+F26-F44</f>
        <v>0</v>
      </c>
      <c r="G57" s="1028">
        <f t="shared" ref="G57:H57" si="18">+G26-G44</f>
        <v>0</v>
      </c>
      <c r="H57" s="1028">
        <f t="shared" si="18"/>
        <v>1228339</v>
      </c>
      <c r="I57" s="1031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</row>
    <row r="58" spans="1:24" x14ac:dyDescent="0.25">
      <c r="A58" s="83"/>
      <c r="B58" s="60"/>
      <c r="C58" s="60"/>
      <c r="D58" s="60"/>
      <c r="E58" s="60"/>
      <c r="F58" s="60"/>
      <c r="G58" s="60"/>
      <c r="H58" s="60"/>
      <c r="I58" s="6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</row>
    <row r="59" spans="1:24" x14ac:dyDescent="0.25">
      <c r="A59" s="83"/>
      <c r="B59" s="60"/>
      <c r="C59" s="60"/>
      <c r="D59" s="60"/>
      <c r="E59" s="60"/>
      <c r="F59" s="60"/>
      <c r="G59" s="60"/>
      <c r="H59" s="60"/>
      <c r="I59" s="6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</row>
    <row r="60" spans="1:24" x14ac:dyDescent="0.25">
      <c r="A60" s="83"/>
      <c r="B60" s="60"/>
      <c r="C60" s="60"/>
      <c r="D60" s="60"/>
      <c r="E60" s="60"/>
      <c r="F60" s="60"/>
      <c r="G60" s="60"/>
      <c r="H60" s="60"/>
      <c r="I60" s="6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</row>
    <row r="61" spans="1:24" x14ac:dyDescent="0.25">
      <c r="A61" s="83"/>
      <c r="B61" s="60"/>
      <c r="C61" s="60"/>
      <c r="D61" s="60"/>
      <c r="E61" s="60"/>
      <c r="F61" s="60"/>
      <c r="G61" s="60"/>
      <c r="H61" s="60"/>
      <c r="I61" s="6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</row>
    <row r="62" spans="1:24" x14ac:dyDescent="0.25">
      <c r="A62" s="83"/>
      <c r="B62" s="60"/>
      <c r="C62" s="60"/>
      <c r="D62" s="60"/>
      <c r="E62" s="60"/>
      <c r="F62" s="60"/>
      <c r="G62" s="60"/>
      <c r="H62" s="60"/>
      <c r="I62" s="6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</row>
    <row r="63" spans="1:24" x14ac:dyDescent="0.25">
      <c r="A63" s="83"/>
      <c r="B63" s="60"/>
      <c r="C63" s="60"/>
      <c r="D63" s="60"/>
      <c r="E63" s="60"/>
      <c r="F63" s="60"/>
      <c r="G63" s="60"/>
      <c r="H63" s="60"/>
      <c r="I63" s="6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</row>
    <row r="64" spans="1:24" x14ac:dyDescent="0.25">
      <c r="A64" s="83"/>
      <c r="B64" s="60"/>
      <c r="C64" s="60"/>
      <c r="D64" s="60"/>
      <c r="E64" s="60"/>
      <c r="F64" s="60"/>
      <c r="G64" s="60"/>
      <c r="H64" s="60"/>
      <c r="I64" s="6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</row>
    <row r="65" spans="1:24" x14ac:dyDescent="0.25">
      <c r="A65" s="83"/>
      <c r="B65" s="60"/>
      <c r="C65" s="60"/>
      <c r="D65" s="60"/>
      <c r="E65" s="60"/>
      <c r="F65" s="60"/>
      <c r="G65" s="60"/>
      <c r="H65" s="60"/>
      <c r="I65" s="6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</row>
    <row r="66" spans="1:24" x14ac:dyDescent="0.25">
      <c r="A66" s="83"/>
      <c r="B66" s="60"/>
      <c r="C66" s="60"/>
      <c r="D66" s="60"/>
      <c r="E66" s="60"/>
      <c r="F66" s="60"/>
      <c r="G66" s="60"/>
      <c r="H66" s="60"/>
      <c r="I66" s="6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</row>
    <row r="67" spans="1:24" x14ac:dyDescent="0.25">
      <c r="A67" s="83"/>
      <c r="B67" s="60"/>
      <c r="C67" s="60"/>
      <c r="D67" s="60"/>
      <c r="E67" s="60"/>
      <c r="F67" s="60"/>
      <c r="G67" s="60"/>
      <c r="H67" s="60"/>
      <c r="I67" s="6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</row>
    <row r="68" spans="1:24" x14ac:dyDescent="0.25">
      <c r="A68" s="83"/>
      <c r="B68" s="60"/>
      <c r="C68" s="60"/>
      <c r="D68" s="60"/>
      <c r="E68" s="60"/>
      <c r="F68" s="60"/>
      <c r="G68" s="60"/>
      <c r="H68" s="60"/>
      <c r="I68" s="6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1:24" x14ac:dyDescent="0.25">
      <c r="A69" s="83"/>
      <c r="B69" s="60"/>
      <c r="C69" s="60"/>
      <c r="D69" s="60"/>
      <c r="E69" s="60"/>
      <c r="F69" s="60"/>
      <c r="G69" s="60"/>
      <c r="H69" s="60"/>
      <c r="I69" s="6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</row>
    <row r="70" spans="1:24" x14ac:dyDescent="0.25">
      <c r="A70" s="83"/>
      <c r="B70" s="60"/>
      <c r="C70" s="60"/>
      <c r="D70" s="60"/>
      <c r="E70" s="60"/>
      <c r="F70" s="60"/>
      <c r="G70" s="60"/>
      <c r="H70" s="60"/>
      <c r="I70" s="6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</row>
    <row r="71" spans="1:24" x14ac:dyDescent="0.25">
      <c r="A71" s="83"/>
      <c r="B71" s="60"/>
      <c r="C71" s="60"/>
      <c r="D71" s="60"/>
      <c r="E71" s="60"/>
      <c r="F71" s="60"/>
      <c r="G71" s="60"/>
      <c r="H71" s="60"/>
      <c r="I71" s="6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</row>
    <row r="72" spans="1:24" x14ac:dyDescent="0.25">
      <c r="A72" s="83"/>
      <c r="B72" s="60"/>
      <c r="C72" s="60"/>
      <c r="D72" s="60"/>
      <c r="E72" s="60"/>
      <c r="F72" s="60"/>
      <c r="G72" s="60"/>
      <c r="H72" s="60"/>
      <c r="I72" s="6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</row>
    <row r="73" spans="1:24" x14ac:dyDescent="0.25">
      <c r="A73" s="83"/>
      <c r="B73" s="60"/>
      <c r="C73" s="60"/>
      <c r="D73" s="60"/>
      <c r="E73" s="60"/>
      <c r="F73" s="60"/>
      <c r="G73" s="60"/>
      <c r="H73" s="60"/>
      <c r="I73" s="6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</row>
    <row r="74" spans="1:24" x14ac:dyDescent="0.25">
      <c r="A74" s="83"/>
      <c r="B74" s="60"/>
      <c r="C74" s="60"/>
      <c r="D74" s="60"/>
      <c r="E74" s="60"/>
      <c r="F74" s="60"/>
      <c r="G74" s="60"/>
      <c r="H74" s="60"/>
      <c r="I74" s="6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</row>
    <row r="75" spans="1:24" x14ac:dyDescent="0.25">
      <c r="A75" s="83"/>
      <c r="B75" s="60"/>
      <c r="C75" s="60"/>
      <c r="D75" s="60"/>
      <c r="E75" s="60"/>
      <c r="F75" s="60"/>
      <c r="G75" s="60"/>
      <c r="H75" s="60"/>
      <c r="I75" s="6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</row>
    <row r="76" spans="1:24" x14ac:dyDescent="0.25">
      <c r="A76" s="83"/>
      <c r="B76" s="60"/>
      <c r="C76" s="60"/>
      <c r="D76" s="60"/>
      <c r="E76" s="60"/>
      <c r="F76" s="60"/>
      <c r="G76" s="60"/>
      <c r="H76" s="60"/>
      <c r="I76" s="6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</row>
    <row r="77" spans="1:24" x14ac:dyDescent="0.25">
      <c r="A77" s="83"/>
      <c r="B77" s="60"/>
      <c r="C77" s="60"/>
      <c r="D77" s="60"/>
      <c r="E77" s="60"/>
      <c r="F77" s="60"/>
      <c r="G77" s="60"/>
      <c r="H77" s="60"/>
      <c r="I77" s="6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</row>
    <row r="78" spans="1:24" x14ac:dyDescent="0.25">
      <c r="A78" s="83"/>
      <c r="B78" s="60"/>
      <c r="C78" s="60"/>
      <c r="D78" s="60"/>
      <c r="E78" s="60"/>
      <c r="F78" s="60"/>
      <c r="G78" s="60"/>
      <c r="H78" s="60"/>
      <c r="I78" s="6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</row>
    <row r="79" spans="1:24" x14ac:dyDescent="0.25">
      <c r="A79" s="83"/>
      <c r="B79" s="60"/>
      <c r="C79" s="60"/>
      <c r="D79" s="60"/>
      <c r="E79" s="60"/>
      <c r="F79" s="60"/>
      <c r="G79" s="60"/>
      <c r="H79" s="60"/>
      <c r="I79" s="6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</row>
    <row r="80" spans="1:24" x14ac:dyDescent="0.25">
      <c r="A80" s="83"/>
      <c r="B80" s="60"/>
      <c r="C80" s="60"/>
      <c r="D80" s="60"/>
      <c r="E80" s="60"/>
      <c r="F80" s="60"/>
      <c r="G80" s="60"/>
      <c r="H80" s="60"/>
      <c r="I80" s="6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</row>
    <row r="81" spans="1:24" x14ac:dyDescent="0.25">
      <c r="A81" s="83"/>
      <c r="B81" s="60"/>
      <c r="C81" s="60"/>
      <c r="D81" s="60"/>
      <c r="E81" s="60"/>
      <c r="F81" s="60"/>
      <c r="G81" s="60"/>
      <c r="H81" s="60"/>
      <c r="I81" s="6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1:24" x14ac:dyDescent="0.25">
      <c r="A82" s="83"/>
      <c r="B82" s="60"/>
      <c r="C82" s="60"/>
      <c r="D82" s="60"/>
      <c r="E82" s="60"/>
      <c r="F82" s="60"/>
      <c r="G82" s="60"/>
      <c r="H82" s="60"/>
      <c r="I82" s="6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</row>
    <row r="83" spans="1:24" x14ac:dyDescent="0.25">
      <c r="A83" s="83"/>
      <c r="B83" s="60"/>
      <c r="C83" s="60"/>
      <c r="D83" s="60"/>
      <c r="E83" s="60"/>
      <c r="F83" s="60"/>
      <c r="G83" s="60"/>
      <c r="H83" s="60"/>
      <c r="I83" s="6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</row>
    <row r="84" spans="1:24" x14ac:dyDescent="0.25">
      <c r="A84" s="83"/>
      <c r="B84" s="60"/>
      <c r="C84" s="60"/>
      <c r="D84" s="60"/>
      <c r="E84" s="60"/>
      <c r="F84" s="60"/>
      <c r="G84" s="60"/>
      <c r="H84" s="60"/>
      <c r="I84" s="6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</row>
    <row r="85" spans="1:24" x14ac:dyDescent="0.25">
      <c r="A85" s="83"/>
      <c r="B85" s="60"/>
      <c r="C85" s="60"/>
      <c r="D85" s="60"/>
      <c r="E85" s="60"/>
      <c r="F85" s="60"/>
      <c r="G85" s="60"/>
      <c r="H85" s="60"/>
      <c r="I85" s="6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</row>
    <row r="86" spans="1:24" x14ac:dyDescent="0.25">
      <c r="A86" s="83"/>
      <c r="B86" s="60"/>
      <c r="C86" s="60"/>
      <c r="D86" s="60"/>
      <c r="E86" s="60"/>
      <c r="F86" s="60"/>
      <c r="G86" s="60"/>
      <c r="H86" s="60"/>
      <c r="I86" s="6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</row>
    <row r="87" spans="1:24" x14ac:dyDescent="0.25">
      <c r="A87" s="83"/>
      <c r="B87" s="60"/>
      <c r="C87" s="60"/>
      <c r="D87" s="60"/>
      <c r="E87" s="60"/>
      <c r="F87" s="60"/>
      <c r="G87" s="60"/>
      <c r="H87" s="60"/>
      <c r="I87" s="6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</row>
    <row r="88" spans="1:24" x14ac:dyDescent="0.25">
      <c r="A88" s="83"/>
      <c r="B88" s="60"/>
      <c r="C88" s="60"/>
      <c r="D88" s="60"/>
      <c r="E88" s="60"/>
      <c r="F88" s="60"/>
      <c r="G88" s="60"/>
      <c r="H88" s="60"/>
      <c r="I88" s="6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</row>
    <row r="89" spans="1:24" x14ac:dyDescent="0.25">
      <c r="A89" s="83"/>
      <c r="B89" s="60"/>
      <c r="C89" s="60"/>
      <c r="D89" s="60"/>
      <c r="E89" s="60"/>
      <c r="F89" s="60"/>
      <c r="G89" s="60"/>
      <c r="H89" s="60"/>
      <c r="I89" s="6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</row>
    <row r="90" spans="1:24" x14ac:dyDescent="0.25">
      <c r="A90" s="83"/>
      <c r="B90" s="60"/>
      <c r="C90" s="60"/>
      <c r="D90" s="60"/>
      <c r="E90" s="60"/>
      <c r="F90" s="60"/>
      <c r="G90" s="60"/>
      <c r="H90" s="60"/>
      <c r="I90" s="6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</row>
    <row r="91" spans="1:24" x14ac:dyDescent="0.25">
      <c r="A91" s="83"/>
      <c r="B91" s="60"/>
      <c r="C91" s="60"/>
      <c r="D91" s="60"/>
      <c r="E91" s="60"/>
      <c r="F91" s="60"/>
      <c r="G91" s="60"/>
      <c r="H91" s="60"/>
      <c r="I91" s="6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</row>
    <row r="92" spans="1:24" x14ac:dyDescent="0.25">
      <c r="A92" s="83"/>
      <c r="B92" s="60"/>
      <c r="C92" s="60"/>
      <c r="D92" s="60"/>
      <c r="E92" s="60"/>
      <c r="F92" s="60"/>
      <c r="G92" s="60"/>
      <c r="H92" s="60"/>
      <c r="I92" s="6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</row>
    <row r="93" spans="1:24" x14ac:dyDescent="0.25">
      <c r="A93" s="83"/>
      <c r="B93" s="60"/>
      <c r="C93" s="60"/>
      <c r="D93" s="60"/>
      <c r="E93" s="60"/>
      <c r="F93" s="60"/>
      <c r="G93" s="60"/>
      <c r="H93" s="60"/>
      <c r="I93" s="6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</row>
    <row r="94" spans="1:24" x14ac:dyDescent="0.25">
      <c r="A94" s="83"/>
      <c r="B94" s="60"/>
      <c r="C94" s="60"/>
      <c r="D94" s="60"/>
      <c r="E94" s="60"/>
      <c r="F94" s="60"/>
      <c r="G94" s="60"/>
      <c r="H94" s="60"/>
      <c r="I94" s="6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1:24" x14ac:dyDescent="0.25">
      <c r="A95" s="83"/>
      <c r="B95" s="60"/>
      <c r="C95" s="60"/>
      <c r="D95" s="60"/>
      <c r="E95" s="60"/>
      <c r="F95" s="60"/>
      <c r="G95" s="60"/>
      <c r="H95" s="60"/>
      <c r="I95" s="6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</row>
    <row r="96" spans="1:24" x14ac:dyDescent="0.25">
      <c r="A96" s="83"/>
      <c r="B96" s="60"/>
      <c r="C96" s="60"/>
      <c r="D96" s="60"/>
      <c r="E96" s="60"/>
      <c r="F96" s="60"/>
      <c r="G96" s="60"/>
      <c r="H96" s="60"/>
      <c r="I96" s="6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</row>
    <row r="97" spans="1:24" x14ac:dyDescent="0.25">
      <c r="A97" s="83"/>
      <c r="B97" s="60"/>
      <c r="C97" s="60"/>
      <c r="D97" s="60"/>
      <c r="E97" s="60"/>
      <c r="F97" s="60"/>
      <c r="G97" s="60"/>
      <c r="H97" s="60"/>
      <c r="I97" s="6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</row>
    <row r="98" spans="1:24" x14ac:dyDescent="0.25">
      <c r="A98" s="83"/>
      <c r="B98" s="60"/>
      <c r="C98" s="60"/>
      <c r="D98" s="60"/>
      <c r="E98" s="60"/>
      <c r="F98" s="60"/>
      <c r="G98" s="60"/>
      <c r="H98" s="60"/>
      <c r="I98" s="6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</row>
    <row r="99" spans="1:24" x14ac:dyDescent="0.25">
      <c r="A99" s="83"/>
      <c r="B99" s="60"/>
      <c r="C99" s="60"/>
      <c r="D99" s="60"/>
      <c r="E99" s="60"/>
      <c r="F99" s="60"/>
      <c r="G99" s="60"/>
      <c r="H99" s="60"/>
      <c r="I99" s="6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</row>
    <row r="100" spans="1:24" x14ac:dyDescent="0.25">
      <c r="A100" s="83"/>
      <c r="B100" s="60"/>
      <c r="C100" s="60"/>
      <c r="D100" s="60"/>
      <c r="E100" s="60"/>
      <c r="F100" s="60"/>
      <c r="G100" s="60"/>
      <c r="H100" s="60"/>
      <c r="I100" s="6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</row>
    <row r="101" spans="1:24" x14ac:dyDescent="0.25">
      <c r="A101" s="83"/>
      <c r="B101" s="60"/>
      <c r="C101" s="60"/>
      <c r="D101" s="60"/>
      <c r="E101" s="60"/>
      <c r="F101" s="60"/>
      <c r="G101" s="60"/>
      <c r="H101" s="60"/>
      <c r="I101" s="6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</row>
    <row r="102" spans="1:24" x14ac:dyDescent="0.25">
      <c r="A102" s="83"/>
      <c r="B102" s="60"/>
      <c r="C102" s="60"/>
      <c r="D102" s="60"/>
      <c r="E102" s="60"/>
      <c r="F102" s="60"/>
      <c r="G102" s="60"/>
      <c r="H102" s="60"/>
      <c r="I102" s="6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</row>
    <row r="103" spans="1:24" x14ac:dyDescent="0.25">
      <c r="A103" s="83"/>
      <c r="B103" s="60"/>
      <c r="C103" s="60"/>
      <c r="D103" s="60"/>
      <c r="E103" s="60"/>
      <c r="F103" s="60"/>
      <c r="G103" s="60"/>
      <c r="H103" s="60"/>
      <c r="I103" s="6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</row>
    <row r="104" spans="1:24" x14ac:dyDescent="0.25">
      <c r="A104" s="83"/>
      <c r="B104" s="60"/>
      <c r="C104" s="60"/>
      <c r="D104" s="60"/>
      <c r="E104" s="60"/>
      <c r="F104" s="60"/>
      <c r="G104" s="60"/>
      <c r="H104" s="60"/>
      <c r="I104" s="6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</row>
    <row r="105" spans="1:24" x14ac:dyDescent="0.25">
      <c r="A105" s="83"/>
      <c r="B105" s="60"/>
      <c r="C105" s="60"/>
      <c r="D105" s="60"/>
      <c r="E105" s="60"/>
      <c r="F105" s="60"/>
      <c r="G105" s="60"/>
      <c r="H105" s="60"/>
      <c r="I105" s="6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</row>
    <row r="106" spans="1:24" x14ac:dyDescent="0.25">
      <c r="A106" s="83"/>
      <c r="B106" s="60"/>
      <c r="C106" s="60"/>
      <c r="D106" s="60"/>
      <c r="E106" s="60"/>
      <c r="F106" s="60"/>
      <c r="G106" s="60"/>
      <c r="H106" s="60"/>
      <c r="I106" s="6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</row>
    <row r="107" spans="1:24" x14ac:dyDescent="0.25">
      <c r="A107" s="83"/>
      <c r="B107" s="60"/>
      <c r="C107" s="60"/>
      <c r="D107" s="60"/>
      <c r="E107" s="60"/>
      <c r="F107" s="60"/>
      <c r="G107" s="60"/>
      <c r="H107" s="60"/>
      <c r="I107" s="6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1:24" x14ac:dyDescent="0.25">
      <c r="A108" s="83"/>
      <c r="B108" s="60"/>
      <c r="C108" s="60"/>
      <c r="D108" s="60"/>
      <c r="E108" s="60"/>
      <c r="F108" s="60"/>
      <c r="G108" s="60"/>
      <c r="H108" s="60"/>
      <c r="I108" s="6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</row>
    <row r="109" spans="1:24" x14ac:dyDescent="0.25">
      <c r="A109" s="83"/>
      <c r="B109" s="60"/>
      <c r="C109" s="60"/>
      <c r="D109" s="60"/>
      <c r="E109" s="60"/>
      <c r="F109" s="60"/>
      <c r="G109" s="60"/>
      <c r="H109" s="60"/>
      <c r="I109" s="6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</row>
    <row r="110" spans="1:24" x14ac:dyDescent="0.25">
      <c r="A110" s="83"/>
      <c r="B110" s="60"/>
      <c r="C110" s="60"/>
      <c r="D110" s="60"/>
      <c r="E110" s="60"/>
      <c r="F110" s="60"/>
      <c r="G110" s="60"/>
      <c r="H110" s="60"/>
      <c r="I110" s="6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</row>
    <row r="111" spans="1:24" x14ac:dyDescent="0.25">
      <c r="A111" s="83"/>
      <c r="B111" s="60"/>
      <c r="C111" s="60"/>
      <c r="D111" s="60"/>
      <c r="E111" s="60"/>
      <c r="F111" s="60"/>
      <c r="G111" s="60"/>
      <c r="H111" s="60"/>
      <c r="I111" s="6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</row>
    <row r="112" spans="1:24" x14ac:dyDescent="0.25">
      <c r="A112" s="83"/>
      <c r="B112" s="60"/>
      <c r="C112" s="60"/>
      <c r="D112" s="60"/>
      <c r="E112" s="60"/>
      <c r="F112" s="60"/>
      <c r="G112" s="60"/>
      <c r="H112" s="60"/>
      <c r="I112" s="6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</row>
    <row r="113" spans="1:24" x14ac:dyDescent="0.25">
      <c r="A113" s="83"/>
      <c r="B113" s="60"/>
      <c r="C113" s="60"/>
      <c r="D113" s="60"/>
      <c r="E113" s="60"/>
      <c r="F113" s="60"/>
      <c r="G113" s="60"/>
      <c r="H113" s="60"/>
      <c r="I113" s="6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</row>
    <row r="114" spans="1:24" x14ac:dyDescent="0.25">
      <c r="A114" s="83"/>
      <c r="B114" s="60"/>
      <c r="C114" s="60"/>
      <c r="D114" s="60"/>
      <c r="E114" s="60"/>
      <c r="F114" s="60"/>
      <c r="G114" s="60"/>
      <c r="H114" s="60"/>
      <c r="I114" s="6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</row>
    <row r="115" spans="1:24" x14ac:dyDescent="0.25">
      <c r="A115" s="83"/>
      <c r="B115" s="60"/>
      <c r="C115" s="60"/>
      <c r="D115" s="60"/>
      <c r="E115" s="60"/>
      <c r="F115" s="60"/>
      <c r="G115" s="60"/>
      <c r="H115" s="60"/>
      <c r="I115" s="6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</row>
    <row r="116" spans="1:24" x14ac:dyDescent="0.25">
      <c r="A116" s="83"/>
      <c r="B116" s="60"/>
      <c r="C116" s="60"/>
      <c r="D116" s="60"/>
      <c r="E116" s="60"/>
      <c r="F116" s="60"/>
      <c r="G116" s="60"/>
      <c r="H116" s="60"/>
      <c r="I116" s="6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</row>
    <row r="117" spans="1:24" x14ac:dyDescent="0.25">
      <c r="A117" s="83"/>
      <c r="B117" s="60"/>
      <c r="C117" s="60"/>
      <c r="D117" s="60"/>
      <c r="E117" s="60"/>
      <c r="F117" s="60"/>
      <c r="G117" s="60"/>
      <c r="H117" s="60"/>
      <c r="I117" s="6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</row>
    <row r="118" spans="1:24" s="60" customFormat="1" ht="11.25" x14ac:dyDescent="0.2">
      <c r="A118" s="83"/>
    </row>
    <row r="119" spans="1:24" s="60" customFormat="1" ht="11.25" x14ac:dyDescent="0.2">
      <c r="A119" s="83"/>
    </row>
    <row r="120" spans="1:24" s="60" customFormat="1" ht="11.25" x14ac:dyDescent="0.2">
      <c r="A120" s="83"/>
    </row>
    <row r="121" spans="1:24" s="60" customFormat="1" ht="11.25" x14ac:dyDescent="0.2">
      <c r="A121" s="83"/>
    </row>
    <row r="122" spans="1:24" s="60" customFormat="1" ht="11.25" x14ac:dyDescent="0.2">
      <c r="A122" s="83"/>
    </row>
    <row r="123" spans="1:24" s="60" customFormat="1" ht="11.25" x14ac:dyDescent="0.2">
      <c r="A123" s="83"/>
    </row>
    <row r="124" spans="1:24" s="60" customFormat="1" ht="11.25" x14ac:dyDescent="0.2">
      <c r="A124" s="83"/>
    </row>
    <row r="125" spans="1:24" s="60" customFormat="1" ht="11.25" x14ac:dyDescent="0.2">
      <c r="A125" s="83"/>
    </row>
    <row r="126" spans="1:24" s="60" customFormat="1" ht="11.25" x14ac:dyDescent="0.2">
      <c r="A126" s="83"/>
    </row>
    <row r="127" spans="1:24" s="60" customFormat="1" ht="11.25" x14ac:dyDescent="0.2">
      <c r="A127" s="83"/>
    </row>
    <row r="128" spans="1:24" s="60" customFormat="1" ht="11.25" x14ac:dyDescent="0.2">
      <c r="A128" s="83"/>
    </row>
    <row r="129" spans="1:9" s="60" customFormat="1" x14ac:dyDescent="0.25">
      <c r="A129" s="86"/>
      <c r="B129" s="80"/>
      <c r="C129" s="80"/>
      <c r="D129" s="80"/>
      <c r="E129" s="80"/>
      <c r="F129" s="80"/>
      <c r="G129" s="80"/>
      <c r="H129" s="80"/>
      <c r="I129" s="80"/>
    </row>
    <row r="130" spans="1:9" s="60" customFormat="1" x14ac:dyDescent="0.25">
      <c r="A130" s="86"/>
      <c r="B130" s="80"/>
      <c r="C130" s="80"/>
      <c r="D130" s="80"/>
      <c r="E130" s="80"/>
      <c r="F130" s="80"/>
      <c r="G130" s="80"/>
      <c r="H130" s="80"/>
      <c r="I130" s="80"/>
    </row>
  </sheetData>
  <mergeCells count="9">
    <mergeCell ref="A26:B26"/>
    <mergeCell ref="A44:B44"/>
    <mergeCell ref="A46:H46"/>
    <mergeCell ref="A50:H50"/>
    <mergeCell ref="A2:B2"/>
    <mergeCell ref="A29:B29"/>
    <mergeCell ref="H2:I2"/>
    <mergeCell ref="A28:I28"/>
    <mergeCell ref="H29:I29"/>
  </mergeCells>
  <printOptions horizontalCentered="1"/>
  <pageMargins left="0.25" right="0.25" top="0.75" bottom="0.75" header="0.3" footer="0.3"/>
  <pageSetup paperSize="9" scale="81" orientation="portrait" r:id="rId1"/>
  <headerFooter>
    <oddHeader>&amp;C&amp;"Times New Roman,Félkövér"&amp;14Martonvásár Város Önkormányzat 2026. évi költségvetésének pénzügyi mérlege&amp;R&amp;"Times New Roman,Félkövér"&amp;12 1. melléklet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86"/>
  <sheetViews>
    <sheetView zoomScale="89" zoomScaleNormal="89" zoomScalePageLayoutView="70" workbookViewId="0">
      <pane xSplit="3" ySplit="4" topLeftCell="D5" activePane="bottomRight" state="frozen"/>
      <selection activeCell="B30" sqref="B30"/>
      <selection pane="topRight" activeCell="B30" sqref="B30"/>
      <selection pane="bottomLeft" activeCell="B30" sqref="B30"/>
      <selection pane="bottomRight" activeCell="B30" sqref="B30"/>
    </sheetView>
  </sheetViews>
  <sheetFormatPr defaultColWidth="8.7109375" defaultRowHeight="15" x14ac:dyDescent="0.25"/>
  <cols>
    <col min="1" max="1" width="7.140625" style="618" customWidth="1"/>
    <col min="2" max="2" width="7.140625" style="57" customWidth="1"/>
    <col min="3" max="3" width="25.7109375" style="57" customWidth="1"/>
    <col min="4" max="4" width="7.85546875" style="618" customWidth="1"/>
    <col min="5" max="5" width="12" style="55" customWidth="1"/>
    <col min="6" max="6" width="7.140625" style="55" customWidth="1"/>
    <col min="7" max="7" width="7.7109375" style="55" customWidth="1"/>
    <col min="8" max="8" width="7.7109375" style="620" customWidth="1"/>
    <col min="9" max="9" width="7.7109375" style="55" customWidth="1"/>
    <col min="10" max="10" width="6.42578125" style="55" customWidth="1"/>
    <col min="11" max="11" width="6" style="55" customWidth="1"/>
    <col min="12" max="12" width="6.85546875" style="55" customWidth="1"/>
    <col min="13" max="13" width="7.7109375" style="55" customWidth="1"/>
    <col min="14" max="14" width="7.28515625" style="55" customWidth="1"/>
    <col min="15" max="15" width="7" style="55" customWidth="1"/>
    <col min="16" max="16" width="6.5703125" style="55" customWidth="1"/>
    <col min="17" max="20" width="7" style="55" customWidth="1"/>
    <col min="21" max="21" width="7.42578125" style="55" customWidth="1"/>
    <col min="22" max="22" width="7.28515625" style="55" customWidth="1"/>
    <col min="23" max="23" width="7" style="55" customWidth="1"/>
    <col min="24" max="24" width="7.42578125" style="55" customWidth="1"/>
    <col min="25" max="25" width="7.28515625" style="55" customWidth="1"/>
    <col min="26" max="26" width="7" style="55" customWidth="1"/>
    <col min="27" max="16384" width="8.7109375" style="571"/>
  </cols>
  <sheetData>
    <row r="1" spans="1:26" x14ac:dyDescent="0.25">
      <c r="A1" s="567"/>
      <c r="B1" s="568"/>
      <c r="C1" s="568"/>
      <c r="D1" s="567"/>
      <c r="E1" s="569"/>
      <c r="F1" s="569"/>
      <c r="G1" s="569"/>
      <c r="H1" s="570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</row>
    <row r="2" spans="1:26" ht="42" customHeight="1" x14ac:dyDescent="0.25">
      <c r="A2" s="1819" t="s">
        <v>0</v>
      </c>
      <c r="B2" s="1828" t="s">
        <v>182</v>
      </c>
      <c r="C2" s="1829"/>
      <c r="D2" s="1819" t="s">
        <v>699</v>
      </c>
      <c r="E2" s="1822" t="s">
        <v>180</v>
      </c>
      <c r="F2" s="1823"/>
      <c r="G2" s="1824"/>
      <c r="H2" s="1834" t="s">
        <v>508</v>
      </c>
      <c r="I2" s="1812" t="s">
        <v>713</v>
      </c>
      <c r="J2" s="1813"/>
      <c r="K2" s="1814"/>
      <c r="L2" s="1812" t="s">
        <v>714</v>
      </c>
      <c r="M2" s="1813"/>
      <c r="N2" s="1814"/>
      <c r="O2" s="1812" t="s">
        <v>715</v>
      </c>
      <c r="P2" s="1813"/>
      <c r="Q2" s="1814"/>
      <c r="R2" s="1812" t="s">
        <v>716</v>
      </c>
      <c r="S2" s="1813"/>
      <c r="T2" s="1814"/>
      <c r="U2" s="1812" t="s">
        <v>717</v>
      </c>
      <c r="V2" s="1813"/>
      <c r="W2" s="1814"/>
      <c r="X2" s="1812" t="s">
        <v>684</v>
      </c>
      <c r="Y2" s="1813"/>
      <c r="Z2" s="1814"/>
    </row>
    <row r="3" spans="1:26" ht="15" customHeight="1" x14ac:dyDescent="0.25">
      <c r="A3" s="1820"/>
      <c r="B3" s="1830"/>
      <c r="C3" s="1831"/>
      <c r="D3" s="1820"/>
      <c r="E3" s="1825"/>
      <c r="F3" s="1826"/>
      <c r="G3" s="1827"/>
      <c r="H3" s="1835"/>
      <c r="I3" s="1812" t="s">
        <v>189</v>
      </c>
      <c r="J3" s="1813"/>
      <c r="K3" s="1814"/>
      <c r="L3" s="1812" t="s">
        <v>189</v>
      </c>
      <c r="M3" s="1813"/>
      <c r="N3" s="1814"/>
      <c r="O3" s="1812" t="s">
        <v>189</v>
      </c>
      <c r="P3" s="1813"/>
      <c r="Q3" s="1814"/>
      <c r="R3" s="1812" t="s">
        <v>189</v>
      </c>
      <c r="S3" s="1813"/>
      <c r="T3" s="1814"/>
      <c r="U3" s="1812" t="s">
        <v>189</v>
      </c>
      <c r="V3" s="1813"/>
      <c r="W3" s="1814"/>
      <c r="X3" s="1812" t="s">
        <v>288</v>
      </c>
      <c r="Y3" s="1813"/>
      <c r="Z3" s="1814"/>
    </row>
    <row r="4" spans="1:26" s="573" customFormat="1" ht="25.5" customHeight="1" x14ac:dyDescent="0.25">
      <c r="A4" s="1821"/>
      <c r="B4" s="1832"/>
      <c r="C4" s="1833"/>
      <c r="D4" s="1821"/>
      <c r="E4" s="572" t="s">
        <v>712</v>
      </c>
      <c r="F4" s="572" t="s">
        <v>178</v>
      </c>
      <c r="G4" s="572" t="s">
        <v>179</v>
      </c>
      <c r="H4" s="1836"/>
      <c r="I4" s="572" t="s">
        <v>712</v>
      </c>
      <c r="J4" s="572" t="s">
        <v>178</v>
      </c>
      <c r="K4" s="572" t="s">
        <v>179</v>
      </c>
      <c r="L4" s="572" t="s">
        <v>712</v>
      </c>
      <c r="M4" s="572" t="s">
        <v>178</v>
      </c>
      <c r="N4" s="572" t="s">
        <v>179</v>
      </c>
      <c r="O4" s="572" t="s">
        <v>712</v>
      </c>
      <c r="P4" s="572" t="s">
        <v>178</v>
      </c>
      <c r="Q4" s="572" t="s">
        <v>179</v>
      </c>
      <c r="R4" s="572" t="s">
        <v>712</v>
      </c>
      <c r="S4" s="572" t="s">
        <v>178</v>
      </c>
      <c r="T4" s="572" t="s">
        <v>179</v>
      </c>
      <c r="U4" s="572" t="s">
        <v>712</v>
      </c>
      <c r="V4" s="572" t="s">
        <v>178</v>
      </c>
      <c r="W4" s="572" t="s">
        <v>179</v>
      </c>
      <c r="X4" s="572" t="s">
        <v>712</v>
      </c>
      <c r="Y4" s="572" t="s">
        <v>178</v>
      </c>
      <c r="Z4" s="572" t="s">
        <v>179</v>
      </c>
    </row>
    <row r="5" spans="1:26" ht="26.25" customHeight="1" x14ac:dyDescent="0.25">
      <c r="A5" s="48" t="s">
        <v>2</v>
      </c>
      <c r="B5" s="1817" t="s">
        <v>1</v>
      </c>
      <c r="C5" s="1818"/>
      <c r="D5" s="574">
        <v>29327</v>
      </c>
      <c r="E5" s="563">
        <f>+I5+L5+O5+U5+R5+X5</f>
        <v>24641</v>
      </c>
      <c r="F5" s="563"/>
      <c r="G5" s="563"/>
      <c r="H5" s="575">
        <f>+E5/D5</f>
        <v>0.84021550107409559</v>
      </c>
      <c r="I5" s="563">
        <v>13015</v>
      </c>
      <c r="J5" s="563"/>
      <c r="K5" s="563"/>
      <c r="L5" s="563">
        <v>6183</v>
      </c>
      <c r="M5" s="563"/>
      <c r="N5" s="563"/>
      <c r="O5" s="563">
        <v>1256</v>
      </c>
      <c r="P5" s="563"/>
      <c r="Q5" s="563"/>
      <c r="R5" s="563"/>
      <c r="S5" s="563"/>
      <c r="T5" s="563"/>
      <c r="U5" s="563"/>
      <c r="V5" s="563"/>
      <c r="W5" s="563"/>
      <c r="X5" s="563">
        <v>4187</v>
      </c>
      <c r="Y5" s="563"/>
      <c r="Z5" s="563"/>
    </row>
    <row r="6" spans="1:26" ht="15" customHeight="1" x14ac:dyDescent="0.25">
      <c r="A6" s="48" t="s">
        <v>4</v>
      </c>
      <c r="B6" s="1817" t="s">
        <v>3</v>
      </c>
      <c r="C6" s="1818"/>
      <c r="D6" s="574">
        <v>0</v>
      </c>
      <c r="E6" s="563">
        <f t="shared" ref="E6:E18" si="0">+I6+L6+O6+U6+R6+X6</f>
        <v>100</v>
      </c>
      <c r="F6" s="563"/>
      <c r="G6" s="563"/>
      <c r="H6" s="575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>
        <v>100</v>
      </c>
      <c r="Y6" s="563"/>
      <c r="Z6" s="563"/>
    </row>
    <row r="7" spans="1:26" ht="15" customHeight="1" x14ac:dyDescent="0.25">
      <c r="A7" s="48" t="s">
        <v>6</v>
      </c>
      <c r="B7" s="1817" t="s">
        <v>5</v>
      </c>
      <c r="C7" s="1818"/>
      <c r="D7" s="574">
        <v>0</v>
      </c>
      <c r="E7" s="563">
        <f t="shared" si="0"/>
        <v>0</v>
      </c>
      <c r="F7" s="563"/>
      <c r="G7" s="563"/>
      <c r="H7" s="575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3"/>
      <c r="V7" s="563"/>
      <c r="W7" s="563"/>
      <c r="X7" s="563"/>
      <c r="Y7" s="563"/>
      <c r="Z7" s="563"/>
    </row>
    <row r="8" spans="1:26" ht="27" customHeight="1" x14ac:dyDescent="0.25">
      <c r="A8" s="48" t="s">
        <v>8</v>
      </c>
      <c r="B8" s="1817" t="s">
        <v>7</v>
      </c>
      <c r="C8" s="1818"/>
      <c r="D8" s="574">
        <v>0</v>
      </c>
      <c r="E8" s="563">
        <f t="shared" si="0"/>
        <v>0</v>
      </c>
      <c r="F8" s="563"/>
      <c r="G8" s="563"/>
      <c r="H8" s="575"/>
      <c r="I8" s="56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3"/>
      <c r="V8" s="563"/>
      <c r="W8" s="563"/>
      <c r="X8" s="563"/>
      <c r="Y8" s="563"/>
      <c r="Z8" s="563"/>
    </row>
    <row r="9" spans="1:26" ht="15" customHeight="1" x14ac:dyDescent="0.25">
      <c r="A9" s="48" t="s">
        <v>10</v>
      </c>
      <c r="B9" s="1817" t="s">
        <v>9</v>
      </c>
      <c r="C9" s="1818"/>
      <c r="D9" s="574">
        <v>0</v>
      </c>
      <c r="E9" s="563">
        <f t="shared" si="0"/>
        <v>0</v>
      </c>
      <c r="F9" s="563"/>
      <c r="G9" s="563"/>
      <c r="H9" s="575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3"/>
      <c r="U9" s="563"/>
      <c r="V9" s="563"/>
      <c r="W9" s="563"/>
      <c r="X9" s="563"/>
      <c r="Y9" s="563"/>
      <c r="Z9" s="563"/>
    </row>
    <row r="10" spans="1:26" ht="15" customHeight="1" x14ac:dyDescent="0.25">
      <c r="A10" s="48" t="s">
        <v>12</v>
      </c>
      <c r="B10" s="1817" t="s">
        <v>11</v>
      </c>
      <c r="C10" s="1818"/>
      <c r="D10" s="574">
        <v>0</v>
      </c>
      <c r="E10" s="563">
        <f t="shared" si="0"/>
        <v>421</v>
      </c>
      <c r="F10" s="563"/>
      <c r="G10" s="563"/>
      <c r="H10" s="575"/>
      <c r="I10" s="563"/>
      <c r="J10" s="563"/>
      <c r="K10" s="563"/>
      <c r="L10" s="563">
        <v>421</v>
      </c>
      <c r="M10" s="563"/>
      <c r="N10" s="563"/>
      <c r="O10" s="563"/>
      <c r="P10" s="563"/>
      <c r="Q10" s="563"/>
      <c r="R10" s="563"/>
      <c r="S10" s="563"/>
      <c r="T10" s="563"/>
      <c r="U10" s="563"/>
      <c r="V10" s="563"/>
      <c r="W10" s="563"/>
      <c r="X10" s="563"/>
      <c r="Y10" s="563"/>
      <c r="Z10" s="563"/>
    </row>
    <row r="11" spans="1:26" ht="15" customHeight="1" x14ac:dyDescent="0.25">
      <c r="A11" s="48" t="s">
        <v>14</v>
      </c>
      <c r="B11" s="1817" t="s">
        <v>13</v>
      </c>
      <c r="C11" s="1818"/>
      <c r="D11" s="574">
        <v>575</v>
      </c>
      <c r="E11" s="563">
        <f t="shared" si="0"/>
        <v>460</v>
      </c>
      <c r="F11" s="563"/>
      <c r="G11" s="563"/>
      <c r="H11" s="575">
        <f t="shared" ref="H11:H24" si="1">+E11/D11</f>
        <v>0.8</v>
      </c>
      <c r="I11" s="563">
        <v>240</v>
      </c>
      <c r="J11" s="563"/>
      <c r="K11" s="563"/>
      <c r="L11" s="563">
        <v>120</v>
      </c>
      <c r="M11" s="563"/>
      <c r="N11" s="563"/>
      <c r="O11" s="563"/>
      <c r="P11" s="563"/>
      <c r="Q11" s="563"/>
      <c r="R11" s="563"/>
      <c r="S11" s="563"/>
      <c r="T11" s="563"/>
      <c r="U11" s="563"/>
      <c r="V11" s="563"/>
      <c r="W11" s="563"/>
      <c r="X11" s="563">
        <v>100</v>
      </c>
      <c r="Y11" s="563"/>
      <c r="Z11" s="563"/>
    </row>
    <row r="12" spans="1:26" ht="15" customHeight="1" x14ac:dyDescent="0.25">
      <c r="A12" s="48" t="s">
        <v>16</v>
      </c>
      <c r="B12" s="1817" t="s">
        <v>15</v>
      </c>
      <c r="C12" s="1818"/>
      <c r="D12" s="574">
        <v>0</v>
      </c>
      <c r="E12" s="563">
        <f t="shared" si="0"/>
        <v>0</v>
      </c>
      <c r="F12" s="563"/>
      <c r="G12" s="563"/>
      <c r="H12" s="575"/>
      <c r="I12" s="563"/>
      <c r="J12" s="563"/>
      <c r="K12" s="563"/>
      <c r="L12" s="563"/>
      <c r="M12" s="563"/>
      <c r="N12" s="563"/>
      <c r="O12" s="563"/>
      <c r="P12" s="563"/>
      <c r="Q12" s="563"/>
      <c r="R12" s="563"/>
      <c r="S12" s="563"/>
      <c r="T12" s="563"/>
      <c r="U12" s="563"/>
      <c r="V12" s="563"/>
      <c r="W12" s="563"/>
      <c r="X12" s="563"/>
      <c r="Y12" s="563"/>
      <c r="Z12" s="563"/>
    </row>
    <row r="13" spans="1:26" ht="15" customHeight="1" x14ac:dyDescent="0.25">
      <c r="A13" s="48" t="s">
        <v>18</v>
      </c>
      <c r="B13" s="1817" t="s">
        <v>17</v>
      </c>
      <c r="C13" s="1818"/>
      <c r="D13" s="574">
        <v>234</v>
      </c>
      <c r="E13" s="563">
        <f t="shared" si="0"/>
        <v>115</v>
      </c>
      <c r="F13" s="563"/>
      <c r="G13" s="563"/>
      <c r="H13" s="575">
        <f t="shared" si="1"/>
        <v>0.49145299145299143</v>
      </c>
      <c r="I13" s="563"/>
      <c r="J13" s="563"/>
      <c r="K13" s="563"/>
      <c r="L13" s="563"/>
      <c r="M13" s="563"/>
      <c r="N13" s="563"/>
      <c r="O13" s="563">
        <v>90</v>
      </c>
      <c r="P13" s="563"/>
      <c r="Q13" s="563"/>
      <c r="R13" s="563"/>
      <c r="S13" s="563"/>
      <c r="T13" s="563"/>
      <c r="U13" s="563"/>
      <c r="V13" s="563"/>
      <c r="W13" s="563"/>
      <c r="X13" s="563">
        <v>25</v>
      </c>
      <c r="Y13" s="563"/>
      <c r="Z13" s="563"/>
    </row>
    <row r="14" spans="1:26" ht="15" customHeight="1" x14ac:dyDescent="0.25">
      <c r="A14" s="48" t="s">
        <v>20</v>
      </c>
      <c r="B14" s="1817" t="s">
        <v>19</v>
      </c>
      <c r="C14" s="1818"/>
      <c r="D14" s="574">
        <v>0</v>
      </c>
      <c r="E14" s="563">
        <f t="shared" si="0"/>
        <v>0</v>
      </c>
      <c r="F14" s="563"/>
      <c r="G14" s="563"/>
      <c r="H14" s="575"/>
      <c r="I14" s="563"/>
      <c r="J14" s="563"/>
      <c r="K14" s="563"/>
      <c r="L14" s="563"/>
      <c r="M14" s="563"/>
      <c r="N14" s="563"/>
      <c r="O14" s="563"/>
      <c r="P14" s="563"/>
      <c r="Q14" s="563"/>
      <c r="R14" s="563"/>
      <c r="S14" s="563"/>
      <c r="T14" s="563"/>
      <c r="U14" s="563"/>
      <c r="V14" s="563"/>
      <c r="W14" s="563"/>
      <c r="X14" s="563"/>
      <c r="Y14" s="563"/>
      <c r="Z14" s="563"/>
    </row>
    <row r="15" spans="1:26" ht="15" customHeight="1" x14ac:dyDescent="0.25">
      <c r="A15" s="48" t="s">
        <v>22</v>
      </c>
      <c r="B15" s="1817" t="s">
        <v>21</v>
      </c>
      <c r="C15" s="1818"/>
      <c r="D15" s="574">
        <v>0</v>
      </c>
      <c r="E15" s="563">
        <f t="shared" si="0"/>
        <v>432</v>
      </c>
      <c r="F15" s="563"/>
      <c r="G15" s="563"/>
      <c r="H15" s="575"/>
      <c r="I15" s="563">
        <v>432</v>
      </c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3"/>
      <c r="Y15" s="563"/>
      <c r="Z15" s="563"/>
    </row>
    <row r="16" spans="1:26" ht="15" customHeight="1" x14ac:dyDescent="0.25">
      <c r="A16" s="48" t="s">
        <v>24</v>
      </c>
      <c r="B16" s="1817" t="s">
        <v>23</v>
      </c>
      <c r="C16" s="1818"/>
      <c r="D16" s="574">
        <v>0</v>
      </c>
      <c r="E16" s="563">
        <f t="shared" si="0"/>
        <v>0</v>
      </c>
      <c r="F16" s="563"/>
      <c r="G16" s="563"/>
      <c r="H16" s="575"/>
      <c r="I16" s="563"/>
      <c r="J16" s="563"/>
      <c r="K16" s="563"/>
      <c r="L16" s="563"/>
      <c r="M16" s="563"/>
      <c r="N16" s="563"/>
      <c r="O16" s="563"/>
      <c r="P16" s="563"/>
      <c r="Q16" s="563"/>
      <c r="R16" s="563"/>
      <c r="S16" s="563"/>
      <c r="T16" s="563"/>
      <c r="U16" s="563"/>
      <c r="V16" s="563"/>
      <c r="W16" s="563"/>
      <c r="X16" s="563"/>
      <c r="Y16" s="563"/>
      <c r="Z16" s="563"/>
    </row>
    <row r="17" spans="1:26" ht="23.25" customHeight="1" x14ac:dyDescent="0.25">
      <c r="A17" s="48" t="s">
        <v>25</v>
      </c>
      <c r="B17" s="1817" t="s">
        <v>175</v>
      </c>
      <c r="C17" s="1818"/>
      <c r="D17" s="574">
        <v>0</v>
      </c>
      <c r="E17" s="563">
        <f t="shared" si="0"/>
        <v>0</v>
      </c>
      <c r="F17" s="563"/>
      <c r="G17" s="563"/>
      <c r="H17" s="575"/>
      <c r="I17" s="563"/>
      <c r="J17" s="563"/>
      <c r="K17" s="563"/>
      <c r="L17" s="563"/>
      <c r="M17" s="563"/>
      <c r="N17" s="563"/>
      <c r="O17" s="563"/>
      <c r="P17" s="563"/>
      <c r="Q17" s="563"/>
      <c r="R17" s="563"/>
      <c r="S17" s="563"/>
      <c r="T17" s="563"/>
      <c r="U17" s="563"/>
      <c r="V17" s="563"/>
      <c r="W17" s="563"/>
      <c r="X17" s="563"/>
      <c r="Y17" s="563"/>
      <c r="Z17" s="563"/>
    </row>
    <row r="18" spans="1:26" ht="15" customHeight="1" x14ac:dyDescent="0.25">
      <c r="A18" s="48" t="s">
        <v>25</v>
      </c>
      <c r="B18" s="1817" t="s">
        <v>26</v>
      </c>
      <c r="C18" s="1818"/>
      <c r="D18" s="574">
        <v>0</v>
      </c>
      <c r="E18" s="563">
        <f t="shared" si="0"/>
        <v>0</v>
      </c>
      <c r="F18" s="563"/>
      <c r="G18" s="563"/>
      <c r="H18" s="575"/>
      <c r="I18" s="563"/>
      <c r="J18" s="563"/>
      <c r="K18" s="563"/>
      <c r="L18" s="563"/>
      <c r="M18" s="563"/>
      <c r="N18" s="563"/>
      <c r="O18" s="563"/>
      <c r="P18" s="563"/>
      <c r="Q18" s="563"/>
      <c r="R18" s="563"/>
      <c r="S18" s="563"/>
      <c r="T18" s="563"/>
      <c r="U18" s="563"/>
      <c r="V18" s="563"/>
      <c r="W18" s="563"/>
      <c r="X18" s="563"/>
      <c r="Y18" s="563"/>
      <c r="Z18" s="563"/>
    </row>
    <row r="19" spans="1:26" s="578" customFormat="1" ht="15" customHeight="1" x14ac:dyDescent="0.25">
      <c r="A19" s="49" t="s">
        <v>27</v>
      </c>
      <c r="B19" s="1815" t="s">
        <v>408</v>
      </c>
      <c r="C19" s="1816"/>
      <c r="D19" s="576">
        <f>SUM(D5:D18)</f>
        <v>30136</v>
      </c>
      <c r="E19" s="577">
        <f>SUM(E5:E18)</f>
        <v>26169</v>
      </c>
      <c r="F19" s="577">
        <f t="shared" ref="F19:Z19" si="2">SUM(F5:F18)</f>
        <v>0</v>
      </c>
      <c r="G19" s="577">
        <f t="shared" si="2"/>
        <v>0</v>
      </c>
      <c r="H19" s="575">
        <f t="shared" si="1"/>
        <v>0.86836341916644544</v>
      </c>
      <c r="I19" s="577">
        <f t="shared" si="2"/>
        <v>13687</v>
      </c>
      <c r="J19" s="577">
        <f t="shared" si="2"/>
        <v>0</v>
      </c>
      <c r="K19" s="577">
        <f t="shared" si="2"/>
        <v>0</v>
      </c>
      <c r="L19" s="577">
        <f t="shared" si="2"/>
        <v>6724</v>
      </c>
      <c r="M19" s="577">
        <f t="shared" si="2"/>
        <v>0</v>
      </c>
      <c r="N19" s="577">
        <f t="shared" si="2"/>
        <v>0</v>
      </c>
      <c r="O19" s="577">
        <f t="shared" si="2"/>
        <v>1346</v>
      </c>
      <c r="P19" s="577">
        <f t="shared" si="2"/>
        <v>0</v>
      </c>
      <c r="Q19" s="577">
        <f t="shared" si="2"/>
        <v>0</v>
      </c>
      <c r="R19" s="577">
        <f t="shared" si="2"/>
        <v>0</v>
      </c>
      <c r="S19" s="577">
        <f t="shared" si="2"/>
        <v>0</v>
      </c>
      <c r="T19" s="577">
        <f t="shared" si="2"/>
        <v>0</v>
      </c>
      <c r="U19" s="577">
        <f t="shared" si="2"/>
        <v>0</v>
      </c>
      <c r="V19" s="577">
        <f t="shared" si="2"/>
        <v>0</v>
      </c>
      <c r="W19" s="577">
        <f t="shared" si="2"/>
        <v>0</v>
      </c>
      <c r="X19" s="577">
        <f t="shared" si="2"/>
        <v>4412</v>
      </c>
      <c r="Y19" s="577">
        <f t="shared" si="2"/>
        <v>0</v>
      </c>
      <c r="Z19" s="577">
        <f t="shared" si="2"/>
        <v>0</v>
      </c>
    </row>
    <row r="20" spans="1:26" ht="15" customHeight="1" x14ac:dyDescent="0.25">
      <c r="A20" s="48" t="s">
        <v>29</v>
      </c>
      <c r="B20" s="1817" t="s">
        <v>28</v>
      </c>
      <c r="C20" s="1818"/>
      <c r="D20" s="574">
        <v>0</v>
      </c>
      <c r="E20" s="563">
        <f>+I20+L20+O20+U20+X20</f>
        <v>0</v>
      </c>
      <c r="F20" s="563"/>
      <c r="G20" s="563"/>
      <c r="H20" s="575"/>
      <c r="I20" s="563"/>
      <c r="J20" s="563"/>
      <c r="K20" s="563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</row>
    <row r="21" spans="1:26" ht="40.5" customHeight="1" x14ac:dyDescent="0.25">
      <c r="A21" s="48" t="s">
        <v>592</v>
      </c>
      <c r="B21" s="1817" t="s">
        <v>30</v>
      </c>
      <c r="C21" s="1818"/>
      <c r="D21" s="574">
        <v>1500</v>
      </c>
      <c r="E21" s="563">
        <f t="shared" ref="E21:E22" si="3">+I21+L21+O21+U21+X21</f>
        <v>5481</v>
      </c>
      <c r="F21" s="563"/>
      <c r="G21" s="563"/>
      <c r="H21" s="575">
        <f t="shared" si="1"/>
        <v>3.6539999999999999</v>
      </c>
      <c r="I21" s="563">
        <v>1500</v>
      </c>
      <c r="J21" s="563"/>
      <c r="K21" s="563"/>
      <c r="L21" s="563"/>
      <c r="M21" s="563"/>
      <c r="N21" s="563"/>
      <c r="O21" s="563">
        <v>1341</v>
      </c>
      <c r="P21" s="563"/>
      <c r="Q21" s="563"/>
      <c r="R21" s="563"/>
      <c r="S21" s="563"/>
      <c r="T21" s="563"/>
      <c r="U21" s="563">
        <v>2640</v>
      </c>
      <c r="V21" s="563"/>
      <c r="W21" s="563"/>
      <c r="X21" s="563"/>
      <c r="Y21" s="563"/>
      <c r="Z21" s="563"/>
    </row>
    <row r="22" spans="1:26" ht="15" customHeight="1" x14ac:dyDescent="0.25">
      <c r="A22" s="48" t="s">
        <v>32</v>
      </c>
      <c r="B22" s="1817" t="s">
        <v>31</v>
      </c>
      <c r="C22" s="1818"/>
      <c r="D22" s="574">
        <v>30</v>
      </c>
      <c r="E22" s="563">
        <f t="shared" si="3"/>
        <v>30</v>
      </c>
      <c r="F22" s="563"/>
      <c r="G22" s="563"/>
      <c r="H22" s="575"/>
      <c r="I22" s="563">
        <v>30</v>
      </c>
      <c r="J22" s="563"/>
      <c r="K22" s="563"/>
      <c r="L22" s="563"/>
      <c r="M22" s="563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</row>
    <row r="23" spans="1:26" s="578" customFormat="1" ht="15" customHeight="1" x14ac:dyDescent="0.25">
      <c r="A23" s="49" t="s">
        <v>33</v>
      </c>
      <c r="B23" s="1815" t="s">
        <v>409</v>
      </c>
      <c r="C23" s="1816"/>
      <c r="D23" s="579">
        <v>1530</v>
      </c>
      <c r="E23" s="577">
        <f>+E22+E21+E20</f>
        <v>5511</v>
      </c>
      <c r="F23" s="577">
        <f t="shared" ref="F23:W23" si="4">SUM(F20:F22)</f>
        <v>0</v>
      </c>
      <c r="G23" s="577">
        <f t="shared" si="4"/>
        <v>0</v>
      </c>
      <c r="H23" s="575">
        <f t="shared" si="1"/>
        <v>3.6019607843137256</v>
      </c>
      <c r="I23" s="577">
        <f t="shared" si="4"/>
        <v>1530</v>
      </c>
      <c r="J23" s="577">
        <f t="shared" si="4"/>
        <v>0</v>
      </c>
      <c r="K23" s="577">
        <f t="shared" si="4"/>
        <v>0</v>
      </c>
      <c r="L23" s="577">
        <f t="shared" si="4"/>
        <v>0</v>
      </c>
      <c r="M23" s="577">
        <f t="shared" si="4"/>
        <v>0</v>
      </c>
      <c r="N23" s="577">
        <f t="shared" si="4"/>
        <v>0</v>
      </c>
      <c r="O23" s="577">
        <f t="shared" si="4"/>
        <v>1341</v>
      </c>
      <c r="P23" s="577">
        <f t="shared" si="4"/>
        <v>0</v>
      </c>
      <c r="Q23" s="577">
        <f t="shared" si="4"/>
        <v>0</v>
      </c>
      <c r="R23" s="577">
        <f t="shared" ref="R23:T23" si="5">SUM(R20:R22)</f>
        <v>0</v>
      </c>
      <c r="S23" s="577">
        <f t="shared" si="5"/>
        <v>0</v>
      </c>
      <c r="T23" s="577">
        <f t="shared" si="5"/>
        <v>0</v>
      </c>
      <c r="U23" s="577">
        <f t="shared" si="4"/>
        <v>2640</v>
      </c>
      <c r="V23" s="577">
        <f t="shared" si="4"/>
        <v>0</v>
      </c>
      <c r="W23" s="577">
        <f t="shared" si="4"/>
        <v>0</v>
      </c>
      <c r="X23" s="577"/>
      <c r="Y23" s="577"/>
      <c r="Z23" s="577"/>
    </row>
    <row r="24" spans="1:26" s="578" customFormat="1" ht="15" customHeight="1" x14ac:dyDescent="0.25">
      <c r="A24" s="49" t="s">
        <v>34</v>
      </c>
      <c r="B24" s="1815" t="s">
        <v>410</v>
      </c>
      <c r="C24" s="1816"/>
      <c r="D24" s="576">
        <f>+D19+D23</f>
        <v>31666</v>
      </c>
      <c r="E24" s="577">
        <f>+E23+E19</f>
        <v>31680</v>
      </c>
      <c r="F24" s="577">
        <f t="shared" ref="F24:Z24" si="6">+F23+F19</f>
        <v>0</v>
      </c>
      <c r="G24" s="577">
        <f t="shared" si="6"/>
        <v>0</v>
      </c>
      <c r="H24" s="575">
        <f t="shared" si="1"/>
        <v>1.0004421145708331</v>
      </c>
      <c r="I24" s="577">
        <f t="shared" si="6"/>
        <v>15217</v>
      </c>
      <c r="J24" s="577">
        <f t="shared" si="6"/>
        <v>0</v>
      </c>
      <c r="K24" s="577">
        <f t="shared" si="6"/>
        <v>0</v>
      </c>
      <c r="L24" s="577">
        <f t="shared" si="6"/>
        <v>6724</v>
      </c>
      <c r="M24" s="577">
        <f t="shared" si="6"/>
        <v>0</v>
      </c>
      <c r="N24" s="577">
        <f t="shared" si="6"/>
        <v>0</v>
      </c>
      <c r="O24" s="577">
        <f t="shared" si="6"/>
        <v>2687</v>
      </c>
      <c r="P24" s="577">
        <f t="shared" si="6"/>
        <v>0</v>
      </c>
      <c r="Q24" s="577">
        <f t="shared" si="6"/>
        <v>0</v>
      </c>
      <c r="R24" s="577">
        <f t="shared" si="6"/>
        <v>0</v>
      </c>
      <c r="S24" s="577">
        <f t="shared" si="6"/>
        <v>0</v>
      </c>
      <c r="T24" s="577">
        <f t="shared" si="6"/>
        <v>0</v>
      </c>
      <c r="U24" s="577">
        <f t="shared" si="6"/>
        <v>2640</v>
      </c>
      <c r="V24" s="577">
        <f t="shared" si="6"/>
        <v>0</v>
      </c>
      <c r="W24" s="577">
        <f t="shared" si="6"/>
        <v>0</v>
      </c>
      <c r="X24" s="577">
        <f t="shared" si="6"/>
        <v>4412</v>
      </c>
      <c r="Y24" s="577">
        <f t="shared" si="6"/>
        <v>0</v>
      </c>
      <c r="Z24" s="577">
        <f t="shared" si="6"/>
        <v>0</v>
      </c>
    </row>
    <row r="25" spans="1:26" x14ac:dyDescent="0.25">
      <c r="A25" s="580"/>
      <c r="B25" s="581"/>
      <c r="C25" s="581"/>
      <c r="D25" s="582"/>
      <c r="E25" s="583"/>
      <c r="F25" s="583"/>
      <c r="G25" s="584"/>
      <c r="H25" s="585"/>
      <c r="I25" s="586"/>
      <c r="J25" s="583"/>
      <c r="K25" s="584"/>
      <c r="L25" s="586"/>
      <c r="M25" s="583"/>
      <c r="N25" s="584"/>
      <c r="O25" s="586"/>
      <c r="P25" s="583"/>
      <c r="Q25" s="584"/>
      <c r="R25" s="583"/>
      <c r="S25" s="583"/>
      <c r="T25" s="583"/>
      <c r="U25" s="586"/>
      <c r="V25" s="583"/>
      <c r="W25" s="584"/>
      <c r="X25" s="586"/>
      <c r="Y25" s="583"/>
      <c r="Z25" s="584"/>
    </row>
    <row r="26" spans="1:26" s="578" customFormat="1" ht="26.25" customHeight="1" x14ac:dyDescent="0.25">
      <c r="A26" s="49" t="s">
        <v>35</v>
      </c>
      <c r="B26" s="1815" t="s">
        <v>411</v>
      </c>
      <c r="C26" s="1816"/>
      <c r="D26" s="579">
        <f>SUM(D27:D31)</f>
        <v>6229</v>
      </c>
      <c r="E26" s="78">
        <f>+I26+L26+O26+U26+X26</f>
        <v>5731</v>
      </c>
      <c r="F26" s="78"/>
      <c r="G26" s="78"/>
      <c r="H26" s="565">
        <f>+E26/D26</f>
        <v>0.92005137261197623</v>
      </c>
      <c r="I26" s="78">
        <f t="shared" ref="I26:Z26" si="7">SUM(I27:I31)</f>
        <v>2758</v>
      </c>
      <c r="J26" s="78">
        <f t="shared" si="7"/>
        <v>0</v>
      </c>
      <c r="K26" s="78">
        <f t="shared" si="7"/>
        <v>0</v>
      </c>
      <c r="L26" s="78">
        <f t="shared" si="7"/>
        <v>1195</v>
      </c>
      <c r="M26" s="78">
        <f t="shared" si="7"/>
        <v>0</v>
      </c>
      <c r="N26" s="78">
        <f t="shared" si="7"/>
        <v>0</v>
      </c>
      <c r="O26" s="78">
        <f t="shared" si="7"/>
        <v>470</v>
      </c>
      <c r="P26" s="78">
        <f t="shared" si="7"/>
        <v>0</v>
      </c>
      <c r="Q26" s="78">
        <f t="shared" si="7"/>
        <v>0</v>
      </c>
      <c r="R26" s="78">
        <f t="shared" si="7"/>
        <v>0</v>
      </c>
      <c r="S26" s="78">
        <f t="shared" si="7"/>
        <v>0</v>
      </c>
      <c r="T26" s="78">
        <f t="shared" si="7"/>
        <v>0</v>
      </c>
      <c r="U26" s="78">
        <f t="shared" si="7"/>
        <v>462</v>
      </c>
      <c r="V26" s="78">
        <f t="shared" si="7"/>
        <v>0</v>
      </c>
      <c r="W26" s="78">
        <f t="shared" si="7"/>
        <v>0</v>
      </c>
      <c r="X26" s="78">
        <f t="shared" si="7"/>
        <v>846</v>
      </c>
      <c r="Y26" s="78">
        <f t="shared" si="7"/>
        <v>0</v>
      </c>
      <c r="Z26" s="78">
        <f t="shared" si="7"/>
        <v>0</v>
      </c>
    </row>
    <row r="27" spans="1:26" ht="25.5" customHeight="1" x14ac:dyDescent="0.25">
      <c r="A27" s="63" t="s">
        <v>35</v>
      </c>
      <c r="B27" s="587"/>
      <c r="C27" s="588" t="s">
        <v>36</v>
      </c>
      <c r="D27" s="589">
        <v>6151</v>
      </c>
      <c r="E27" s="550">
        <f>+I27+L27+O27+U27+X27</f>
        <v>5637</v>
      </c>
      <c r="F27" s="550"/>
      <c r="G27" s="550"/>
      <c r="H27" s="565">
        <f t="shared" ref="H27:H31" si="8">+E27/D27</f>
        <v>0.91643635181271343</v>
      </c>
      <c r="I27" s="550">
        <v>2682</v>
      </c>
      <c r="J27" s="550"/>
      <c r="K27" s="550"/>
      <c r="L27" s="550">
        <v>1177</v>
      </c>
      <c r="M27" s="550"/>
      <c r="N27" s="550"/>
      <c r="O27" s="550">
        <v>470</v>
      </c>
      <c r="P27" s="550"/>
      <c r="Q27" s="550"/>
      <c r="R27" s="550"/>
      <c r="S27" s="550"/>
      <c r="T27" s="550"/>
      <c r="U27" s="550">
        <v>462</v>
      </c>
      <c r="V27" s="550"/>
      <c r="W27" s="550"/>
      <c r="X27" s="550">
        <v>846</v>
      </c>
      <c r="Y27" s="550"/>
      <c r="Z27" s="550"/>
    </row>
    <row r="28" spans="1:26" ht="25.5" customHeight="1" x14ac:dyDescent="0.25">
      <c r="A28" s="63" t="s">
        <v>35</v>
      </c>
      <c r="B28" s="587"/>
      <c r="C28" s="588" t="s">
        <v>37</v>
      </c>
      <c r="D28" s="589">
        <v>0</v>
      </c>
      <c r="E28" s="550">
        <f t="shared" ref="E28:E31" si="9">+I28+L28+O28+U28+X28</f>
        <v>0</v>
      </c>
      <c r="F28" s="550"/>
      <c r="G28" s="550"/>
      <c r="H28" s="565"/>
      <c r="I28" s="550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</row>
    <row r="29" spans="1:26" ht="25.5" customHeight="1" x14ac:dyDescent="0.25">
      <c r="A29" s="63" t="s">
        <v>35</v>
      </c>
      <c r="B29" s="587"/>
      <c r="C29" s="588" t="s">
        <v>38</v>
      </c>
      <c r="D29" s="589">
        <v>10</v>
      </c>
      <c r="E29" s="550">
        <f t="shared" si="9"/>
        <v>26</v>
      </c>
      <c r="F29" s="550"/>
      <c r="G29" s="550"/>
      <c r="H29" s="565">
        <f t="shared" si="8"/>
        <v>2.6</v>
      </c>
      <c r="I29" s="550">
        <v>26</v>
      </c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0"/>
      <c r="Z29" s="550"/>
    </row>
    <row r="30" spans="1:26" ht="25.5" customHeight="1" x14ac:dyDescent="0.25">
      <c r="A30" s="63" t="s">
        <v>35</v>
      </c>
      <c r="B30" s="587"/>
      <c r="C30" s="588" t="s">
        <v>718</v>
      </c>
      <c r="D30" s="589">
        <v>0</v>
      </c>
      <c r="E30" s="550">
        <f t="shared" si="9"/>
        <v>0</v>
      </c>
      <c r="F30" s="550"/>
      <c r="G30" s="550"/>
      <c r="H30" s="565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</row>
    <row r="31" spans="1:26" ht="25.5" x14ac:dyDescent="0.25">
      <c r="A31" s="63" t="s">
        <v>35</v>
      </c>
      <c r="B31" s="587"/>
      <c r="C31" s="588" t="s">
        <v>40</v>
      </c>
      <c r="D31" s="589">
        <v>68</v>
      </c>
      <c r="E31" s="550">
        <f t="shared" si="9"/>
        <v>68</v>
      </c>
      <c r="F31" s="550"/>
      <c r="G31" s="550"/>
      <c r="H31" s="565">
        <f t="shared" si="8"/>
        <v>1</v>
      </c>
      <c r="I31" s="550">
        <v>50</v>
      </c>
      <c r="J31" s="550"/>
      <c r="K31" s="550"/>
      <c r="L31" s="550">
        <v>18</v>
      </c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</row>
    <row r="32" spans="1:26" ht="9" customHeight="1" x14ac:dyDescent="0.25">
      <c r="A32" s="590"/>
      <c r="B32" s="591"/>
      <c r="C32" s="592"/>
      <c r="D32" s="593"/>
      <c r="E32" s="594"/>
      <c r="F32" s="594"/>
      <c r="G32" s="594"/>
      <c r="H32" s="595"/>
      <c r="I32" s="594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94"/>
      <c r="X32" s="594"/>
      <c r="Y32" s="594"/>
      <c r="Z32" s="594"/>
    </row>
    <row r="33" spans="1:26" ht="15" customHeight="1" x14ac:dyDescent="0.25">
      <c r="A33" s="48" t="s">
        <v>42</v>
      </c>
      <c r="B33" s="1817" t="s">
        <v>41</v>
      </c>
      <c r="C33" s="1818"/>
      <c r="D33" s="574">
        <v>1555</v>
      </c>
      <c r="E33" s="550">
        <f>+I33+L33+O33+U33+R33+X33</f>
        <v>1594</v>
      </c>
      <c r="F33" s="550"/>
      <c r="G33" s="550"/>
      <c r="H33" s="564">
        <f>+E33/D33</f>
        <v>1.02508038585209</v>
      </c>
      <c r="I33" s="550">
        <v>440</v>
      </c>
      <c r="J33" s="550"/>
      <c r="K33" s="550"/>
      <c r="L33" s="550">
        <v>334</v>
      </c>
      <c r="M33" s="550"/>
      <c r="N33" s="550"/>
      <c r="O33" s="550"/>
      <c r="P33" s="550"/>
      <c r="Q33" s="550"/>
      <c r="R33" s="550">
        <v>710</v>
      </c>
      <c r="S33" s="550"/>
      <c r="T33" s="550"/>
      <c r="U33" s="550">
        <v>110</v>
      </c>
      <c r="V33" s="550"/>
      <c r="W33" s="550"/>
      <c r="X33" s="550"/>
      <c r="Y33" s="550"/>
      <c r="Z33" s="550"/>
    </row>
    <row r="34" spans="1:26" ht="15" customHeight="1" x14ac:dyDescent="0.25">
      <c r="A34" s="48" t="s">
        <v>44</v>
      </c>
      <c r="B34" s="1817" t="s">
        <v>43</v>
      </c>
      <c r="C34" s="1818"/>
      <c r="D34" s="574">
        <v>700</v>
      </c>
      <c r="E34" s="550">
        <f t="shared" ref="E34:E35" si="10">+I34+L34+O34+U34+R34+X34</f>
        <v>500</v>
      </c>
      <c r="F34" s="550"/>
      <c r="G34" s="550"/>
      <c r="H34" s="564">
        <f t="shared" ref="H34:H59" si="11">+E34/D34</f>
        <v>0.7142857142857143</v>
      </c>
      <c r="I34" s="550">
        <v>350</v>
      </c>
      <c r="J34" s="550"/>
      <c r="K34" s="550"/>
      <c r="L34" s="550">
        <v>50</v>
      </c>
      <c r="M34" s="550"/>
      <c r="N34" s="550"/>
      <c r="O34" s="550"/>
      <c r="P34" s="550"/>
      <c r="Q34" s="550"/>
      <c r="R34" s="550"/>
      <c r="S34" s="550"/>
      <c r="T34" s="550"/>
      <c r="U34" s="550">
        <v>100</v>
      </c>
      <c r="V34" s="550"/>
      <c r="W34" s="550"/>
      <c r="X34" s="550"/>
      <c r="Y34" s="550"/>
      <c r="Z34" s="550"/>
    </row>
    <row r="35" spans="1:26" ht="15" customHeight="1" x14ac:dyDescent="0.25">
      <c r="A35" s="48" t="s">
        <v>46</v>
      </c>
      <c r="B35" s="1817" t="s">
        <v>45</v>
      </c>
      <c r="C35" s="1818"/>
      <c r="D35" s="574">
        <v>0</v>
      </c>
      <c r="E35" s="550">
        <f t="shared" si="10"/>
        <v>0</v>
      </c>
      <c r="F35" s="550"/>
      <c r="G35" s="550"/>
      <c r="H35" s="564"/>
      <c r="I35" s="550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</row>
    <row r="36" spans="1:26" s="578" customFormat="1" ht="15" customHeight="1" x14ac:dyDescent="0.25">
      <c r="A36" s="49" t="s">
        <v>47</v>
      </c>
      <c r="B36" s="1815" t="s">
        <v>412</v>
      </c>
      <c r="C36" s="1816"/>
      <c r="D36" s="579">
        <f>SUM(D33:D35)</f>
        <v>2255</v>
      </c>
      <c r="E36" s="78">
        <f>+I36+L36+O36+U36+R36+X36</f>
        <v>2094</v>
      </c>
      <c r="F36" s="78">
        <f t="shared" ref="F36:Z36" si="12">SUM(F33:F35)</f>
        <v>0</v>
      </c>
      <c r="G36" s="78">
        <f t="shared" si="12"/>
        <v>0</v>
      </c>
      <c r="H36" s="565">
        <f t="shared" si="11"/>
        <v>0.9286031042128603</v>
      </c>
      <c r="I36" s="78">
        <f t="shared" si="12"/>
        <v>790</v>
      </c>
      <c r="J36" s="78">
        <f t="shared" si="12"/>
        <v>0</v>
      </c>
      <c r="K36" s="78">
        <f t="shared" si="12"/>
        <v>0</v>
      </c>
      <c r="L36" s="78">
        <f t="shared" si="12"/>
        <v>384</v>
      </c>
      <c r="M36" s="78">
        <f t="shared" si="12"/>
        <v>0</v>
      </c>
      <c r="N36" s="78">
        <f t="shared" si="12"/>
        <v>0</v>
      </c>
      <c r="O36" s="78">
        <f t="shared" si="12"/>
        <v>0</v>
      </c>
      <c r="P36" s="78">
        <f t="shared" si="12"/>
        <v>0</v>
      </c>
      <c r="Q36" s="78">
        <f t="shared" si="12"/>
        <v>0</v>
      </c>
      <c r="R36" s="78">
        <f t="shared" ref="R36:T36" si="13">SUM(R33:R35)</f>
        <v>710</v>
      </c>
      <c r="S36" s="78">
        <f t="shared" si="13"/>
        <v>0</v>
      </c>
      <c r="T36" s="78">
        <f t="shared" si="13"/>
        <v>0</v>
      </c>
      <c r="U36" s="78">
        <f t="shared" si="12"/>
        <v>210</v>
      </c>
      <c r="V36" s="78">
        <f t="shared" si="12"/>
        <v>0</v>
      </c>
      <c r="W36" s="78">
        <f t="shared" si="12"/>
        <v>0</v>
      </c>
      <c r="X36" s="78">
        <f t="shared" si="12"/>
        <v>0</v>
      </c>
      <c r="Y36" s="78">
        <f t="shared" si="12"/>
        <v>0</v>
      </c>
      <c r="Z36" s="78">
        <f t="shared" si="12"/>
        <v>0</v>
      </c>
    </row>
    <row r="37" spans="1:26" ht="15" customHeight="1" x14ac:dyDescent="0.25">
      <c r="A37" s="48" t="s">
        <v>49</v>
      </c>
      <c r="B37" s="1817" t="s">
        <v>48</v>
      </c>
      <c r="C37" s="1818"/>
      <c r="D37" s="574">
        <v>458</v>
      </c>
      <c r="E37" s="550">
        <f>+I37+L37+O37+U37+R37+X37</f>
        <v>390</v>
      </c>
      <c r="F37" s="550"/>
      <c r="G37" s="550"/>
      <c r="H37" s="564">
        <f t="shared" si="11"/>
        <v>0.85152838427947597</v>
      </c>
      <c r="I37" s="550">
        <v>150</v>
      </c>
      <c r="J37" s="550"/>
      <c r="K37" s="550"/>
      <c r="L37" s="550">
        <v>80</v>
      </c>
      <c r="M37" s="550"/>
      <c r="N37" s="550"/>
      <c r="O37" s="550"/>
      <c r="P37" s="550"/>
      <c r="Q37" s="550"/>
      <c r="R37" s="550"/>
      <c r="S37" s="550"/>
      <c r="T37" s="550"/>
      <c r="U37" s="550">
        <v>160</v>
      </c>
      <c r="V37" s="550"/>
      <c r="W37" s="550"/>
      <c r="X37" s="550"/>
      <c r="Y37" s="550"/>
      <c r="Z37" s="550"/>
    </row>
    <row r="38" spans="1:26" ht="15" customHeight="1" x14ac:dyDescent="0.25">
      <c r="A38" s="48" t="s">
        <v>51</v>
      </c>
      <c r="B38" s="1817" t="s">
        <v>50</v>
      </c>
      <c r="C38" s="1818"/>
      <c r="D38" s="574">
        <v>328</v>
      </c>
      <c r="E38" s="550">
        <f t="shared" ref="E38:E48" si="14">+I38+L38+O38+U38+R38+X38</f>
        <v>300</v>
      </c>
      <c r="F38" s="550"/>
      <c r="G38" s="550"/>
      <c r="H38" s="564">
        <f t="shared" si="11"/>
        <v>0.91463414634146345</v>
      </c>
      <c r="I38" s="550">
        <v>150</v>
      </c>
      <c r="J38" s="550"/>
      <c r="K38" s="550"/>
      <c r="L38" s="550">
        <v>80</v>
      </c>
      <c r="M38" s="550"/>
      <c r="N38" s="550"/>
      <c r="O38" s="550"/>
      <c r="P38" s="550"/>
      <c r="Q38" s="550"/>
      <c r="R38" s="550"/>
      <c r="S38" s="550"/>
      <c r="T38" s="550"/>
      <c r="U38" s="550">
        <v>70</v>
      </c>
      <c r="V38" s="550"/>
      <c r="W38" s="550"/>
      <c r="X38" s="550"/>
      <c r="Y38" s="550"/>
      <c r="Z38" s="550"/>
    </row>
    <row r="39" spans="1:26" s="578" customFormat="1" ht="15" customHeight="1" x14ac:dyDescent="0.25">
      <c r="A39" s="49" t="s">
        <v>52</v>
      </c>
      <c r="B39" s="1815" t="s">
        <v>413</v>
      </c>
      <c r="C39" s="1816"/>
      <c r="D39" s="579">
        <f>SUM(D37:D38)</f>
        <v>786</v>
      </c>
      <c r="E39" s="550">
        <f t="shared" si="14"/>
        <v>690</v>
      </c>
      <c r="F39" s="78">
        <f t="shared" ref="F39:Z39" si="15">SUM(F37:F38)</f>
        <v>0</v>
      </c>
      <c r="G39" s="78">
        <f t="shared" si="15"/>
        <v>0</v>
      </c>
      <c r="H39" s="565">
        <f t="shared" si="11"/>
        <v>0.87786259541984735</v>
      </c>
      <c r="I39" s="78">
        <f t="shared" si="15"/>
        <v>300</v>
      </c>
      <c r="J39" s="78">
        <f t="shared" si="15"/>
        <v>0</v>
      </c>
      <c r="K39" s="78">
        <f t="shared" si="15"/>
        <v>0</v>
      </c>
      <c r="L39" s="78">
        <f t="shared" si="15"/>
        <v>160</v>
      </c>
      <c r="M39" s="78">
        <f t="shared" si="15"/>
        <v>0</v>
      </c>
      <c r="N39" s="78">
        <f t="shared" si="15"/>
        <v>0</v>
      </c>
      <c r="O39" s="78">
        <f t="shared" si="15"/>
        <v>0</v>
      </c>
      <c r="P39" s="78">
        <f t="shared" si="15"/>
        <v>0</v>
      </c>
      <c r="Q39" s="78">
        <f t="shared" si="15"/>
        <v>0</v>
      </c>
      <c r="R39" s="78">
        <f t="shared" si="15"/>
        <v>0</v>
      </c>
      <c r="S39" s="78">
        <f t="shared" si="15"/>
        <v>0</v>
      </c>
      <c r="T39" s="78">
        <f t="shared" si="15"/>
        <v>0</v>
      </c>
      <c r="U39" s="78">
        <f t="shared" si="15"/>
        <v>230</v>
      </c>
      <c r="V39" s="78">
        <f t="shared" si="15"/>
        <v>0</v>
      </c>
      <c r="W39" s="78">
        <f t="shared" si="15"/>
        <v>0</v>
      </c>
      <c r="X39" s="78">
        <f t="shared" si="15"/>
        <v>0</v>
      </c>
      <c r="Y39" s="78">
        <f t="shared" si="15"/>
        <v>0</v>
      </c>
      <c r="Z39" s="78">
        <f t="shared" si="15"/>
        <v>0</v>
      </c>
    </row>
    <row r="40" spans="1:26" ht="15" customHeight="1" x14ac:dyDescent="0.25">
      <c r="A40" s="48" t="s">
        <v>54</v>
      </c>
      <c r="B40" s="1817" t="s">
        <v>53</v>
      </c>
      <c r="C40" s="1818"/>
      <c r="D40" s="574">
        <v>0</v>
      </c>
      <c r="E40" s="550">
        <f t="shared" si="14"/>
        <v>0</v>
      </c>
      <c r="F40" s="550"/>
      <c r="G40" s="550"/>
      <c r="H40" s="564"/>
      <c r="I40" s="550"/>
      <c r="J40" s="550"/>
      <c r="K40" s="550"/>
      <c r="L40" s="550"/>
      <c r="M40" s="550"/>
      <c r="N40" s="550"/>
      <c r="O40" s="550"/>
      <c r="P40" s="550"/>
      <c r="Q40" s="550"/>
      <c r="R40" s="550"/>
      <c r="S40" s="550"/>
      <c r="T40" s="550"/>
      <c r="U40" s="550"/>
      <c r="V40" s="550"/>
      <c r="W40" s="550"/>
      <c r="X40" s="550"/>
      <c r="Y40" s="550"/>
      <c r="Z40" s="550"/>
    </row>
    <row r="41" spans="1:26" ht="15" customHeight="1" x14ac:dyDescent="0.25">
      <c r="A41" s="48" t="s">
        <v>56</v>
      </c>
      <c r="B41" s="1817" t="s">
        <v>55</v>
      </c>
      <c r="C41" s="1818"/>
      <c r="D41" s="574">
        <v>0</v>
      </c>
      <c r="E41" s="550">
        <f t="shared" si="14"/>
        <v>0</v>
      </c>
      <c r="F41" s="550"/>
      <c r="G41" s="550"/>
      <c r="H41" s="564"/>
      <c r="I41" s="550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550"/>
      <c r="Y41" s="550"/>
      <c r="Z41" s="550"/>
    </row>
    <row r="42" spans="1:26" ht="15" customHeight="1" x14ac:dyDescent="0.25">
      <c r="A42" s="48" t="s">
        <v>57</v>
      </c>
      <c r="B42" s="1817" t="s">
        <v>414</v>
      </c>
      <c r="C42" s="1818"/>
      <c r="D42" s="574">
        <v>0</v>
      </c>
      <c r="E42" s="550">
        <f t="shared" si="14"/>
        <v>0</v>
      </c>
      <c r="F42" s="550"/>
      <c r="G42" s="550"/>
      <c r="H42" s="564" t="e">
        <f t="shared" si="11"/>
        <v>#DIV/0!</v>
      </c>
      <c r="I42" s="550">
        <v>0</v>
      </c>
      <c r="J42" s="550"/>
      <c r="K42" s="550"/>
      <c r="L42" s="550"/>
      <c r="M42" s="550"/>
      <c r="N42" s="550"/>
      <c r="O42" s="550"/>
      <c r="P42" s="550"/>
      <c r="Q42" s="550"/>
      <c r="R42" s="550"/>
      <c r="S42" s="550"/>
      <c r="T42" s="550"/>
      <c r="U42" s="550"/>
      <c r="V42" s="550"/>
      <c r="W42" s="550"/>
      <c r="X42" s="550"/>
      <c r="Y42" s="550"/>
      <c r="Z42" s="550"/>
    </row>
    <row r="43" spans="1:26" ht="15" customHeight="1" x14ac:dyDescent="0.25">
      <c r="A43" s="48" t="s">
        <v>59</v>
      </c>
      <c r="B43" s="1817" t="s">
        <v>58</v>
      </c>
      <c r="C43" s="1818"/>
      <c r="D43" s="574">
        <v>50</v>
      </c>
      <c r="E43" s="550">
        <f t="shared" si="14"/>
        <v>50</v>
      </c>
      <c r="F43" s="550"/>
      <c r="G43" s="550"/>
      <c r="H43" s="564">
        <f t="shared" si="11"/>
        <v>1</v>
      </c>
      <c r="I43" s="550">
        <v>50</v>
      </c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0"/>
      <c r="Z43" s="550"/>
    </row>
    <row r="44" spans="1:26" ht="15" customHeight="1" x14ac:dyDescent="0.25">
      <c r="A44" s="48" t="s">
        <v>60</v>
      </c>
      <c r="B44" s="1817" t="s">
        <v>166</v>
      </c>
      <c r="C44" s="1818"/>
      <c r="D44" s="574">
        <v>0</v>
      </c>
      <c r="E44" s="550">
        <f t="shared" si="14"/>
        <v>70</v>
      </c>
      <c r="F44" s="550"/>
      <c r="G44" s="550"/>
      <c r="H44" s="564"/>
      <c r="I44" s="550">
        <v>70</v>
      </c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0"/>
      <c r="V44" s="550"/>
      <c r="W44" s="550"/>
      <c r="X44" s="550"/>
      <c r="Y44" s="550"/>
      <c r="Z44" s="550"/>
    </row>
    <row r="45" spans="1:26" ht="25.5" customHeight="1" x14ac:dyDescent="0.25">
      <c r="A45" s="63" t="s">
        <v>60</v>
      </c>
      <c r="B45" s="587"/>
      <c r="C45" s="588" t="s">
        <v>61</v>
      </c>
      <c r="D45" s="596">
        <v>0</v>
      </c>
      <c r="E45" s="550">
        <f t="shared" si="14"/>
        <v>0</v>
      </c>
      <c r="F45" s="550"/>
      <c r="G45" s="550"/>
      <c r="H45" s="564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</row>
    <row r="46" spans="1:26" ht="25.5" customHeight="1" x14ac:dyDescent="0.25">
      <c r="A46" s="63" t="s">
        <v>60</v>
      </c>
      <c r="B46" s="587"/>
      <c r="C46" s="588" t="s">
        <v>168</v>
      </c>
      <c r="D46" s="596">
        <v>0</v>
      </c>
      <c r="E46" s="550">
        <f t="shared" si="14"/>
        <v>0</v>
      </c>
      <c r="F46" s="550"/>
      <c r="G46" s="550"/>
      <c r="H46" s="564"/>
      <c r="I46" s="550"/>
      <c r="J46" s="550"/>
      <c r="K46" s="550"/>
      <c r="L46" s="550"/>
      <c r="M46" s="550"/>
      <c r="N46" s="550"/>
      <c r="O46" s="550"/>
      <c r="P46" s="550"/>
      <c r="Q46" s="550"/>
      <c r="R46" s="550"/>
      <c r="S46" s="550"/>
      <c r="T46" s="550"/>
      <c r="U46" s="550"/>
      <c r="V46" s="550"/>
      <c r="W46" s="550"/>
      <c r="X46" s="550"/>
      <c r="Y46" s="550"/>
      <c r="Z46" s="550"/>
    </row>
    <row r="47" spans="1:26" ht="22.5" customHeight="1" x14ac:dyDescent="0.25">
      <c r="A47" s="48" t="s">
        <v>63</v>
      </c>
      <c r="B47" s="1817" t="s">
        <v>415</v>
      </c>
      <c r="C47" s="1818"/>
      <c r="D47" s="574">
        <v>636</v>
      </c>
      <c r="E47" s="550">
        <f t="shared" si="14"/>
        <v>787</v>
      </c>
      <c r="F47" s="550"/>
      <c r="G47" s="550"/>
      <c r="H47" s="564">
        <f t="shared" si="11"/>
        <v>1.2374213836477987</v>
      </c>
      <c r="I47" s="550">
        <v>200</v>
      </c>
      <c r="J47" s="550"/>
      <c r="K47" s="550"/>
      <c r="L47" s="550"/>
      <c r="M47" s="550"/>
      <c r="N47" s="550"/>
      <c r="O47" s="550"/>
      <c r="P47" s="550"/>
      <c r="Q47" s="550"/>
      <c r="R47" s="550"/>
      <c r="S47" s="550"/>
      <c r="T47" s="550"/>
      <c r="U47" s="550"/>
      <c r="V47" s="550"/>
      <c r="W47" s="550"/>
      <c r="X47" s="550">
        <v>587</v>
      </c>
      <c r="Y47" s="550"/>
      <c r="Z47" s="550"/>
    </row>
    <row r="48" spans="1:26" ht="15" customHeight="1" x14ac:dyDescent="0.25">
      <c r="A48" s="48" t="s">
        <v>65</v>
      </c>
      <c r="B48" s="1817" t="s">
        <v>416</v>
      </c>
      <c r="C48" s="1818"/>
      <c r="D48" s="574">
        <v>12682</v>
      </c>
      <c r="E48" s="550">
        <f t="shared" si="14"/>
        <v>11214</v>
      </c>
      <c r="F48" s="550"/>
      <c r="G48" s="550"/>
      <c r="H48" s="564">
        <f t="shared" si="11"/>
        <v>0.88424538716290801</v>
      </c>
      <c r="I48" s="550">
        <f>10095-2109</f>
        <v>7986</v>
      </c>
      <c r="J48" s="550"/>
      <c r="K48" s="550"/>
      <c r="L48" s="550">
        <v>640</v>
      </c>
      <c r="M48" s="550"/>
      <c r="N48" s="550"/>
      <c r="O48" s="550">
        <v>1200</v>
      </c>
      <c r="P48" s="550"/>
      <c r="Q48" s="550"/>
      <c r="R48" s="550"/>
      <c r="S48" s="550"/>
      <c r="T48" s="550"/>
      <c r="U48" s="550">
        <v>600</v>
      </c>
      <c r="V48" s="550"/>
      <c r="W48" s="550"/>
      <c r="X48" s="550">
        <v>788</v>
      </c>
      <c r="Y48" s="550"/>
      <c r="Z48" s="550"/>
    </row>
    <row r="49" spans="1:26" s="578" customFormat="1" ht="15" customHeight="1" x14ac:dyDescent="0.25">
      <c r="A49" s="49" t="s">
        <v>66</v>
      </c>
      <c r="B49" s="1815" t="s">
        <v>417</v>
      </c>
      <c r="C49" s="1816"/>
      <c r="D49" s="579">
        <f>SUM(D40:D48)</f>
        <v>13368</v>
      </c>
      <c r="E49" s="78">
        <f>+I49+L49+O49+U49+X49</f>
        <v>12121</v>
      </c>
      <c r="F49" s="78">
        <f t="shared" ref="F49:Z49" si="16">SUM(F40:F48)</f>
        <v>0</v>
      </c>
      <c r="G49" s="78">
        <f t="shared" si="16"/>
        <v>0</v>
      </c>
      <c r="H49" s="565">
        <f t="shared" si="11"/>
        <v>0.9067175344105326</v>
      </c>
      <c r="I49" s="78">
        <f>SUM(I40:I48)</f>
        <v>8306</v>
      </c>
      <c r="J49" s="78">
        <f t="shared" si="16"/>
        <v>0</v>
      </c>
      <c r="K49" s="78">
        <f t="shared" si="16"/>
        <v>0</v>
      </c>
      <c r="L49" s="78">
        <f>SUM(L40:L48)</f>
        <v>640</v>
      </c>
      <c r="M49" s="78">
        <f t="shared" si="16"/>
        <v>0</v>
      </c>
      <c r="N49" s="78">
        <f t="shared" si="16"/>
        <v>0</v>
      </c>
      <c r="O49" s="78">
        <f t="shared" si="16"/>
        <v>1200</v>
      </c>
      <c r="P49" s="78">
        <f t="shared" si="16"/>
        <v>0</v>
      </c>
      <c r="Q49" s="78">
        <f t="shared" si="16"/>
        <v>0</v>
      </c>
      <c r="R49" s="78">
        <f t="shared" si="16"/>
        <v>0</v>
      </c>
      <c r="S49" s="78">
        <f t="shared" si="16"/>
        <v>0</v>
      </c>
      <c r="T49" s="78">
        <f t="shared" si="16"/>
        <v>0</v>
      </c>
      <c r="U49" s="78">
        <f t="shared" si="16"/>
        <v>600</v>
      </c>
      <c r="V49" s="78">
        <f t="shared" si="16"/>
        <v>0</v>
      </c>
      <c r="W49" s="78">
        <f t="shared" si="16"/>
        <v>0</v>
      </c>
      <c r="X49" s="78">
        <f t="shared" si="16"/>
        <v>1375</v>
      </c>
      <c r="Y49" s="78">
        <f t="shared" si="16"/>
        <v>0</v>
      </c>
      <c r="Z49" s="78">
        <f t="shared" si="16"/>
        <v>0</v>
      </c>
    </row>
    <row r="50" spans="1:26" ht="15" customHeight="1" x14ac:dyDescent="0.25">
      <c r="A50" s="48" t="s">
        <v>68</v>
      </c>
      <c r="B50" s="1817" t="s">
        <v>67</v>
      </c>
      <c r="C50" s="1818"/>
      <c r="D50" s="574">
        <v>200</v>
      </c>
      <c r="E50" s="550">
        <f>+I50+L50+O50+U50+R50+X50</f>
        <v>225</v>
      </c>
      <c r="F50" s="550"/>
      <c r="G50" s="550"/>
      <c r="H50" s="564">
        <f t="shared" si="11"/>
        <v>1.125</v>
      </c>
      <c r="I50" s="550">
        <v>150</v>
      </c>
      <c r="J50" s="550"/>
      <c r="K50" s="550"/>
      <c r="L50" s="550">
        <v>25</v>
      </c>
      <c r="M50" s="550"/>
      <c r="N50" s="550"/>
      <c r="O50" s="550"/>
      <c r="P50" s="550"/>
      <c r="Q50" s="550"/>
      <c r="R50" s="550"/>
      <c r="S50" s="550"/>
      <c r="T50" s="550"/>
      <c r="U50" s="550">
        <v>25</v>
      </c>
      <c r="V50" s="550"/>
      <c r="W50" s="550"/>
      <c r="X50" s="550">
        <v>25</v>
      </c>
      <c r="Y50" s="550"/>
      <c r="Z50" s="550"/>
    </row>
    <row r="51" spans="1:26" ht="15" customHeight="1" x14ac:dyDescent="0.25">
      <c r="A51" s="48" t="s">
        <v>70</v>
      </c>
      <c r="B51" s="1817" t="s">
        <v>69</v>
      </c>
      <c r="C51" s="1818"/>
      <c r="D51" s="574">
        <v>404</v>
      </c>
      <c r="E51" s="550">
        <f>+I51+L51+O51+U51+R51+X51</f>
        <v>504</v>
      </c>
      <c r="F51" s="550"/>
      <c r="G51" s="550"/>
      <c r="H51" s="564">
        <f t="shared" si="11"/>
        <v>1.2475247524752475</v>
      </c>
      <c r="I51" s="550">
        <v>250</v>
      </c>
      <c r="J51" s="550"/>
      <c r="K51" s="550"/>
      <c r="L51" s="550"/>
      <c r="M51" s="550"/>
      <c r="N51" s="550"/>
      <c r="O51" s="550"/>
      <c r="P51" s="550"/>
      <c r="Q51" s="550"/>
      <c r="R51" s="550"/>
      <c r="S51" s="550"/>
      <c r="T51" s="550"/>
      <c r="U51" s="550"/>
      <c r="V51" s="550"/>
      <c r="W51" s="550"/>
      <c r="X51" s="550">
        <v>254</v>
      </c>
      <c r="Y51" s="550"/>
      <c r="Z51" s="550"/>
    </row>
    <row r="52" spans="1:26" s="578" customFormat="1" ht="30.75" customHeight="1" x14ac:dyDescent="0.25">
      <c r="A52" s="49" t="s">
        <v>71</v>
      </c>
      <c r="B52" s="1815" t="s">
        <v>155</v>
      </c>
      <c r="C52" s="1816"/>
      <c r="D52" s="579">
        <f>SUM(D50:D51)</f>
        <v>604</v>
      </c>
      <c r="E52" s="78">
        <f>+I52+L52+O52+U52+X52</f>
        <v>729</v>
      </c>
      <c r="F52" s="78">
        <f t="shared" ref="F52:Z52" si="17">SUM(F50:F51)</f>
        <v>0</v>
      </c>
      <c r="G52" s="78">
        <f t="shared" si="17"/>
        <v>0</v>
      </c>
      <c r="H52" s="564">
        <f t="shared" si="11"/>
        <v>1.2069536423841059</v>
      </c>
      <c r="I52" s="78">
        <f t="shared" si="17"/>
        <v>400</v>
      </c>
      <c r="J52" s="78">
        <f t="shared" si="17"/>
        <v>0</v>
      </c>
      <c r="K52" s="78">
        <f t="shared" si="17"/>
        <v>0</v>
      </c>
      <c r="L52" s="78">
        <f t="shared" si="17"/>
        <v>25</v>
      </c>
      <c r="M52" s="78">
        <f t="shared" si="17"/>
        <v>0</v>
      </c>
      <c r="N52" s="78">
        <f t="shared" si="17"/>
        <v>0</v>
      </c>
      <c r="O52" s="78">
        <f t="shared" si="17"/>
        <v>0</v>
      </c>
      <c r="P52" s="78">
        <f t="shared" si="17"/>
        <v>0</v>
      </c>
      <c r="Q52" s="78">
        <f t="shared" si="17"/>
        <v>0</v>
      </c>
      <c r="R52" s="78">
        <f t="shared" si="17"/>
        <v>0</v>
      </c>
      <c r="S52" s="78">
        <f t="shared" si="17"/>
        <v>0</v>
      </c>
      <c r="T52" s="78">
        <f t="shared" si="17"/>
        <v>0</v>
      </c>
      <c r="U52" s="78">
        <f t="shared" si="17"/>
        <v>25</v>
      </c>
      <c r="V52" s="78">
        <f t="shared" si="17"/>
        <v>0</v>
      </c>
      <c r="W52" s="78">
        <f t="shared" si="17"/>
        <v>0</v>
      </c>
      <c r="X52" s="78">
        <f t="shared" si="17"/>
        <v>279</v>
      </c>
      <c r="Y52" s="78">
        <f t="shared" si="17"/>
        <v>0</v>
      </c>
      <c r="Z52" s="78">
        <f t="shared" si="17"/>
        <v>0</v>
      </c>
    </row>
    <row r="53" spans="1:26" ht="36.75" customHeight="1" x14ac:dyDescent="0.25">
      <c r="A53" s="48" t="s">
        <v>73</v>
      </c>
      <c r="B53" s="1817" t="s">
        <v>72</v>
      </c>
      <c r="C53" s="1818"/>
      <c r="D53" s="597">
        <v>4710</v>
      </c>
      <c r="E53" s="551">
        <f>+I53+L53+O53+U53+R53+X53</f>
        <v>4094</v>
      </c>
      <c r="F53" s="550"/>
      <c r="G53" s="550"/>
      <c r="H53" s="564">
        <f t="shared" si="11"/>
        <v>0.86921443736730364</v>
      </c>
      <c r="I53" s="551">
        <f>3000-48-570</f>
        <v>2382</v>
      </c>
      <c r="J53" s="550"/>
      <c r="K53" s="550"/>
      <c r="L53" s="551">
        <v>582</v>
      </c>
      <c r="M53" s="550"/>
      <c r="N53" s="550"/>
      <c r="O53" s="551">
        <v>324</v>
      </c>
      <c r="P53" s="550"/>
      <c r="Q53" s="550"/>
      <c r="R53" s="551">
        <v>36</v>
      </c>
      <c r="S53" s="550"/>
      <c r="T53" s="550"/>
      <c r="U53" s="551">
        <v>399</v>
      </c>
      <c r="V53" s="550"/>
      <c r="W53" s="550"/>
      <c r="X53" s="551">
        <f>158+213</f>
        <v>371</v>
      </c>
      <c r="Y53" s="550"/>
      <c r="Z53" s="550"/>
    </row>
    <row r="54" spans="1:26" ht="15" customHeight="1" x14ac:dyDescent="0.25">
      <c r="A54" s="48" t="s">
        <v>75</v>
      </c>
      <c r="B54" s="1817" t="s">
        <v>418</v>
      </c>
      <c r="C54" s="1818"/>
      <c r="D54" s="574">
        <v>514</v>
      </c>
      <c r="E54" s="551">
        <f t="shared" ref="E54:E57" si="18">+I54+L54+O54+U54+R54+X54</f>
        <v>559</v>
      </c>
      <c r="F54" s="550"/>
      <c r="G54" s="550"/>
      <c r="H54" s="564"/>
      <c r="I54" s="550">
        <v>86</v>
      </c>
      <c r="J54" s="550"/>
      <c r="K54" s="550"/>
      <c r="L54" s="550">
        <v>405</v>
      </c>
      <c r="M54" s="550"/>
      <c r="N54" s="550"/>
      <c r="O54" s="550"/>
      <c r="P54" s="550"/>
      <c r="Q54" s="550"/>
      <c r="R54" s="550">
        <v>68</v>
      </c>
      <c r="S54" s="550"/>
      <c r="T54" s="550"/>
      <c r="U54" s="550"/>
      <c r="V54" s="550"/>
      <c r="W54" s="550"/>
      <c r="X54" s="550"/>
      <c r="Y54" s="550"/>
      <c r="Z54" s="550"/>
    </row>
    <row r="55" spans="1:26" ht="15" customHeight="1" x14ac:dyDescent="0.25">
      <c r="A55" s="48" t="s">
        <v>76</v>
      </c>
      <c r="B55" s="1817" t="s">
        <v>419</v>
      </c>
      <c r="C55" s="1818"/>
      <c r="D55" s="574">
        <v>0</v>
      </c>
      <c r="E55" s="551">
        <f t="shared" si="18"/>
        <v>0</v>
      </c>
      <c r="F55" s="550"/>
      <c r="G55" s="550"/>
      <c r="H55" s="564"/>
      <c r="I55" s="550"/>
      <c r="J55" s="550"/>
      <c r="K55" s="550"/>
      <c r="L55" s="550"/>
      <c r="M55" s="550"/>
      <c r="N55" s="550"/>
      <c r="O55" s="550"/>
      <c r="P55" s="550"/>
      <c r="Q55" s="550"/>
      <c r="R55" s="550"/>
      <c r="S55" s="550"/>
      <c r="T55" s="550"/>
      <c r="U55" s="550"/>
      <c r="V55" s="550"/>
      <c r="W55" s="550"/>
      <c r="X55" s="550"/>
      <c r="Y55" s="550"/>
      <c r="Z55" s="550"/>
    </row>
    <row r="56" spans="1:26" ht="15" customHeight="1" x14ac:dyDescent="0.25">
      <c r="A56" s="48" t="s">
        <v>77</v>
      </c>
      <c r="B56" s="1817" t="s">
        <v>420</v>
      </c>
      <c r="C56" s="1818"/>
      <c r="D56" s="574">
        <v>0</v>
      </c>
      <c r="E56" s="551">
        <f t="shared" si="18"/>
        <v>0</v>
      </c>
      <c r="F56" s="550"/>
      <c r="G56" s="550"/>
      <c r="H56" s="564"/>
      <c r="I56" s="550"/>
      <c r="J56" s="550"/>
      <c r="K56" s="550"/>
      <c r="L56" s="550"/>
      <c r="M56" s="550"/>
      <c r="N56" s="550"/>
      <c r="O56" s="550"/>
      <c r="P56" s="550"/>
      <c r="Q56" s="550"/>
      <c r="R56" s="550"/>
      <c r="S56" s="550"/>
      <c r="T56" s="550"/>
      <c r="U56" s="550"/>
      <c r="V56" s="550"/>
      <c r="W56" s="550"/>
      <c r="X56" s="550"/>
      <c r="Y56" s="550"/>
      <c r="Z56" s="550"/>
    </row>
    <row r="57" spans="1:26" ht="15" customHeight="1" x14ac:dyDescent="0.25">
      <c r="A57" s="48" t="s">
        <v>79</v>
      </c>
      <c r="B57" s="1817" t="s">
        <v>78</v>
      </c>
      <c r="C57" s="1818"/>
      <c r="D57" s="574">
        <v>3681</v>
      </c>
      <c r="E57" s="551">
        <f t="shared" si="18"/>
        <v>3595</v>
      </c>
      <c r="F57" s="550"/>
      <c r="G57" s="550"/>
      <c r="H57" s="564">
        <f t="shared" si="11"/>
        <v>0.97663678348274929</v>
      </c>
      <c r="I57" s="550">
        <v>250</v>
      </c>
      <c r="J57" s="550"/>
      <c r="K57" s="550"/>
      <c r="L57" s="550"/>
      <c r="M57" s="550"/>
      <c r="N57" s="550"/>
      <c r="O57" s="550"/>
      <c r="P57" s="550"/>
      <c r="Q57" s="550"/>
      <c r="R57" s="550"/>
      <c r="S57" s="550"/>
      <c r="T57" s="550"/>
      <c r="U57" s="550">
        <v>50</v>
      </c>
      <c r="V57" s="550"/>
      <c r="W57" s="550"/>
      <c r="X57" s="550">
        <v>3295</v>
      </c>
      <c r="Y57" s="550"/>
      <c r="Z57" s="550"/>
    </row>
    <row r="58" spans="1:26" ht="28.5" customHeight="1" x14ac:dyDescent="0.25">
      <c r="A58" s="49" t="s">
        <v>80</v>
      </c>
      <c r="B58" s="1815" t="s">
        <v>152</v>
      </c>
      <c r="C58" s="1816"/>
      <c r="D58" s="598">
        <f>SUM(D53:D57)</f>
        <v>8905</v>
      </c>
      <c r="E58" s="566">
        <f>+I58+L58+O58+U58+R58+X58</f>
        <v>8248</v>
      </c>
      <c r="F58" s="78">
        <f t="shared" ref="F58:Z58" si="19">SUM(F53:F57)</f>
        <v>0</v>
      </c>
      <c r="G58" s="78">
        <f t="shared" si="19"/>
        <v>0</v>
      </c>
      <c r="H58" s="564">
        <f t="shared" si="11"/>
        <v>0.92622122403144302</v>
      </c>
      <c r="I58" s="566">
        <f t="shared" si="19"/>
        <v>2718</v>
      </c>
      <c r="J58" s="78">
        <f t="shared" si="19"/>
        <v>0</v>
      </c>
      <c r="K58" s="78">
        <f t="shared" si="19"/>
        <v>0</v>
      </c>
      <c r="L58" s="566">
        <f t="shared" si="19"/>
        <v>987</v>
      </c>
      <c r="M58" s="78">
        <f t="shared" si="19"/>
        <v>0</v>
      </c>
      <c r="N58" s="78">
        <f t="shared" si="19"/>
        <v>0</v>
      </c>
      <c r="O58" s="566">
        <f t="shared" si="19"/>
        <v>324</v>
      </c>
      <c r="P58" s="78">
        <f t="shared" si="19"/>
        <v>0</v>
      </c>
      <c r="Q58" s="78">
        <f t="shared" si="19"/>
        <v>0</v>
      </c>
      <c r="R58" s="566">
        <f t="shared" ref="R58:T58" si="20">SUM(R53:R57)</f>
        <v>104</v>
      </c>
      <c r="S58" s="78">
        <f t="shared" si="20"/>
        <v>0</v>
      </c>
      <c r="T58" s="78">
        <f t="shared" si="20"/>
        <v>0</v>
      </c>
      <c r="U58" s="566">
        <f t="shared" si="19"/>
        <v>449</v>
      </c>
      <c r="V58" s="78">
        <f t="shared" si="19"/>
        <v>0</v>
      </c>
      <c r="W58" s="78">
        <f t="shared" si="19"/>
        <v>0</v>
      </c>
      <c r="X58" s="78">
        <f t="shared" si="19"/>
        <v>3666</v>
      </c>
      <c r="Y58" s="78">
        <f t="shared" si="19"/>
        <v>0</v>
      </c>
      <c r="Z58" s="78">
        <f t="shared" si="19"/>
        <v>0</v>
      </c>
    </row>
    <row r="59" spans="1:26" ht="15" customHeight="1" x14ac:dyDescent="0.25">
      <c r="A59" s="49" t="s">
        <v>81</v>
      </c>
      <c r="B59" s="1815" t="s">
        <v>335</v>
      </c>
      <c r="C59" s="1816"/>
      <c r="D59" s="598">
        <f>+D58+D52+D49+D39+D36</f>
        <v>25918</v>
      </c>
      <c r="E59" s="566">
        <f>+I59+L59+O59+U59+R59+X59</f>
        <v>23882</v>
      </c>
      <c r="F59" s="78">
        <f t="shared" ref="F59:Z59" si="21">+F58+F52+F49+F39+F36</f>
        <v>0</v>
      </c>
      <c r="G59" s="78">
        <f t="shared" si="21"/>
        <v>0</v>
      </c>
      <c r="H59" s="564">
        <f t="shared" si="11"/>
        <v>0.92144455590709162</v>
      </c>
      <c r="I59" s="566">
        <f>+I58+I52+I49+I39+I36</f>
        <v>12514</v>
      </c>
      <c r="J59" s="78">
        <f t="shared" si="21"/>
        <v>0</v>
      </c>
      <c r="K59" s="78">
        <f t="shared" si="21"/>
        <v>0</v>
      </c>
      <c r="L59" s="566">
        <f t="shared" si="21"/>
        <v>2196</v>
      </c>
      <c r="M59" s="78">
        <f t="shared" si="21"/>
        <v>0</v>
      </c>
      <c r="N59" s="78">
        <f t="shared" si="21"/>
        <v>0</v>
      </c>
      <c r="O59" s="566">
        <f t="shared" si="21"/>
        <v>1524</v>
      </c>
      <c r="P59" s="78">
        <f t="shared" si="21"/>
        <v>0</v>
      </c>
      <c r="Q59" s="78">
        <f t="shared" si="21"/>
        <v>0</v>
      </c>
      <c r="R59" s="566">
        <f>+R58+R52+R49+R39+R36</f>
        <v>814</v>
      </c>
      <c r="S59" s="78">
        <f t="shared" ref="S59:T59" si="22">+S58+S52+S49+S39+S36</f>
        <v>0</v>
      </c>
      <c r="T59" s="78">
        <f t="shared" si="22"/>
        <v>0</v>
      </c>
      <c r="U59" s="566">
        <f t="shared" si="21"/>
        <v>1514</v>
      </c>
      <c r="V59" s="78">
        <f t="shared" si="21"/>
        <v>0</v>
      </c>
      <c r="W59" s="78">
        <f t="shared" si="21"/>
        <v>0</v>
      </c>
      <c r="X59" s="78">
        <f t="shared" si="21"/>
        <v>5320</v>
      </c>
      <c r="Y59" s="78">
        <f t="shared" si="21"/>
        <v>0</v>
      </c>
      <c r="Z59" s="78">
        <f t="shared" si="21"/>
        <v>0</v>
      </c>
    </row>
    <row r="60" spans="1:26" x14ac:dyDescent="0.25">
      <c r="A60" s="580"/>
      <c r="B60" s="1837"/>
      <c r="C60" s="1837"/>
      <c r="D60" s="599"/>
      <c r="E60" s="583"/>
      <c r="F60" s="583"/>
      <c r="G60" s="584"/>
      <c r="H60" s="585"/>
      <c r="I60" s="586"/>
      <c r="J60" s="583"/>
      <c r="K60" s="584"/>
      <c r="L60" s="586"/>
      <c r="M60" s="583"/>
      <c r="N60" s="584"/>
      <c r="O60" s="586"/>
      <c r="P60" s="583"/>
      <c r="Q60" s="584"/>
      <c r="R60" s="583"/>
      <c r="S60" s="583"/>
      <c r="T60" s="583"/>
      <c r="U60" s="586"/>
      <c r="V60" s="583"/>
      <c r="W60" s="584"/>
      <c r="X60" s="586"/>
      <c r="Y60" s="583"/>
      <c r="Z60" s="584"/>
    </row>
    <row r="61" spans="1:26" ht="24" customHeight="1" x14ac:dyDescent="0.25">
      <c r="A61" s="48" t="s">
        <v>107</v>
      </c>
      <c r="B61" s="1817" t="s">
        <v>164</v>
      </c>
      <c r="C61" s="1818"/>
      <c r="D61" s="574">
        <v>12851</v>
      </c>
      <c r="E61" s="550">
        <f t="shared" ref="E61:E62" si="23">+I61+L61+O61+U61+R61</f>
        <v>21519</v>
      </c>
      <c r="F61" s="555"/>
      <c r="G61" s="555"/>
      <c r="H61" s="600">
        <f>+E61/D61</f>
        <v>1.674500038907478</v>
      </c>
      <c r="I61" s="555">
        <v>16419</v>
      </c>
      <c r="J61" s="555"/>
      <c r="K61" s="555"/>
      <c r="L61" s="555">
        <v>3955</v>
      </c>
      <c r="M61" s="555"/>
      <c r="N61" s="555"/>
      <c r="O61" s="555"/>
      <c r="P61" s="555"/>
      <c r="Q61" s="555"/>
      <c r="R61" s="555"/>
      <c r="S61" s="555"/>
      <c r="T61" s="555"/>
      <c r="U61" s="555">
        <v>1145</v>
      </c>
      <c r="V61" s="563"/>
      <c r="W61" s="563"/>
      <c r="X61" s="555"/>
      <c r="Y61" s="563"/>
      <c r="Z61" s="563"/>
    </row>
    <row r="62" spans="1:26" ht="38.25" customHeight="1" x14ac:dyDescent="0.25">
      <c r="A62" s="601" t="s">
        <v>107</v>
      </c>
      <c r="B62" s="587"/>
      <c r="C62" s="602" t="s">
        <v>104</v>
      </c>
      <c r="D62" s="596">
        <v>12851</v>
      </c>
      <c r="E62" s="550">
        <f t="shared" si="23"/>
        <v>21519</v>
      </c>
      <c r="F62" s="555"/>
      <c r="G62" s="555"/>
      <c r="H62" s="600">
        <f t="shared" ref="H62:H63" si="24">+E62/D62</f>
        <v>1.674500038907478</v>
      </c>
      <c r="I62" s="555">
        <v>16419</v>
      </c>
      <c r="J62" s="555"/>
      <c r="K62" s="555"/>
      <c r="L62" s="555">
        <v>3955</v>
      </c>
      <c r="M62" s="555"/>
      <c r="N62" s="555"/>
      <c r="O62" s="555"/>
      <c r="P62" s="555"/>
      <c r="Q62" s="555"/>
      <c r="R62" s="555"/>
      <c r="S62" s="555"/>
      <c r="T62" s="555"/>
      <c r="U62" s="555">
        <v>1145</v>
      </c>
      <c r="V62" s="563"/>
      <c r="W62" s="563"/>
      <c r="X62" s="555"/>
      <c r="Y62" s="563"/>
      <c r="Z62" s="563"/>
    </row>
    <row r="63" spans="1:26" ht="15" customHeight="1" x14ac:dyDescent="0.25">
      <c r="A63" s="49" t="s">
        <v>108</v>
      </c>
      <c r="B63" s="1815" t="s">
        <v>163</v>
      </c>
      <c r="C63" s="1816"/>
      <c r="D63" s="579">
        <f>+D61</f>
        <v>12851</v>
      </c>
      <c r="E63" s="78">
        <f>+I63+L63+O63+U63+R63+X63</f>
        <v>21519</v>
      </c>
      <c r="F63" s="78">
        <f>+F61</f>
        <v>0</v>
      </c>
      <c r="G63" s="78">
        <f>+G61</f>
        <v>0</v>
      </c>
      <c r="H63" s="564">
        <f t="shared" si="24"/>
        <v>1.674500038907478</v>
      </c>
      <c r="I63" s="78">
        <f>+I61</f>
        <v>16419</v>
      </c>
      <c r="J63" s="78">
        <f t="shared" ref="J63:Z63" si="25">+J61</f>
        <v>0</v>
      </c>
      <c r="K63" s="78">
        <f t="shared" si="25"/>
        <v>0</v>
      </c>
      <c r="L63" s="78">
        <f t="shared" si="25"/>
        <v>3955</v>
      </c>
      <c r="M63" s="78">
        <f t="shared" si="25"/>
        <v>0</v>
      </c>
      <c r="N63" s="78">
        <f t="shared" si="25"/>
        <v>0</v>
      </c>
      <c r="O63" s="78">
        <f t="shared" si="25"/>
        <v>0</v>
      </c>
      <c r="P63" s="78">
        <f t="shared" si="25"/>
        <v>0</v>
      </c>
      <c r="Q63" s="78">
        <f t="shared" si="25"/>
        <v>0</v>
      </c>
      <c r="R63" s="78">
        <f t="shared" si="25"/>
        <v>0</v>
      </c>
      <c r="S63" s="78">
        <f t="shared" si="25"/>
        <v>0</v>
      </c>
      <c r="T63" s="78">
        <f t="shared" si="25"/>
        <v>0</v>
      </c>
      <c r="U63" s="78">
        <f t="shared" si="25"/>
        <v>1145</v>
      </c>
      <c r="V63" s="78">
        <f t="shared" si="25"/>
        <v>0</v>
      </c>
      <c r="W63" s="78">
        <f t="shared" si="25"/>
        <v>0</v>
      </c>
      <c r="X63" s="78">
        <f t="shared" si="25"/>
        <v>0</v>
      </c>
      <c r="Y63" s="78">
        <f t="shared" si="25"/>
        <v>0</v>
      </c>
      <c r="Z63" s="78">
        <f t="shared" si="25"/>
        <v>0</v>
      </c>
    </row>
    <row r="64" spans="1:26" ht="27.75" customHeight="1" x14ac:dyDescent="0.25">
      <c r="A64" s="603"/>
      <c r="B64" s="604"/>
      <c r="C64" s="604"/>
      <c r="D64" s="605"/>
      <c r="E64" s="606"/>
      <c r="F64" s="606"/>
      <c r="G64" s="606"/>
      <c r="H64" s="607"/>
      <c r="I64" s="606"/>
      <c r="J64" s="606"/>
      <c r="K64" s="606"/>
      <c r="L64" s="606"/>
      <c r="M64" s="606"/>
      <c r="N64" s="606"/>
      <c r="O64" s="606"/>
      <c r="P64" s="606"/>
      <c r="Q64" s="606"/>
      <c r="R64" s="606"/>
      <c r="S64" s="606"/>
      <c r="T64" s="606"/>
      <c r="U64" s="606"/>
      <c r="V64" s="606"/>
      <c r="W64" s="606"/>
      <c r="X64" s="606"/>
      <c r="Y64" s="606"/>
      <c r="Z64" s="606"/>
    </row>
    <row r="65" spans="1:26" ht="21.75" customHeight="1" x14ac:dyDescent="0.25">
      <c r="A65" s="608"/>
      <c r="B65" s="609"/>
      <c r="C65" s="609"/>
      <c r="D65" s="593"/>
      <c r="E65" s="594"/>
      <c r="F65" s="594"/>
      <c r="G65" s="594"/>
      <c r="H65" s="595"/>
      <c r="I65" s="594"/>
      <c r="J65" s="594"/>
      <c r="K65" s="594"/>
      <c r="L65" s="594"/>
      <c r="M65" s="594"/>
      <c r="N65" s="594"/>
      <c r="O65" s="594"/>
      <c r="P65" s="594"/>
      <c r="Q65" s="594"/>
      <c r="R65" s="594"/>
      <c r="S65" s="594"/>
      <c r="T65" s="594"/>
      <c r="U65" s="594"/>
      <c r="V65" s="594"/>
      <c r="W65" s="594"/>
      <c r="X65" s="594"/>
      <c r="Y65" s="594"/>
      <c r="Z65" s="594"/>
    </row>
    <row r="66" spans="1:26" ht="27.75" customHeight="1" x14ac:dyDescent="0.25">
      <c r="A66" s="48" t="s">
        <v>110</v>
      </c>
      <c r="B66" s="1817" t="s">
        <v>109</v>
      </c>
      <c r="C66" s="1818"/>
      <c r="D66" s="610">
        <v>0</v>
      </c>
      <c r="E66" s="550">
        <f t="shared" ref="E66:E80" si="26">+I66+L66+O66+U66+R66</f>
        <v>0</v>
      </c>
      <c r="F66" s="550"/>
      <c r="G66" s="550"/>
      <c r="H66" s="564"/>
      <c r="I66" s="550"/>
      <c r="J66" s="550"/>
      <c r="K66" s="550"/>
      <c r="L66" s="550"/>
      <c r="M66" s="550"/>
      <c r="N66" s="550"/>
      <c r="O66" s="550"/>
      <c r="P66" s="550"/>
      <c r="Q66" s="550"/>
      <c r="R66" s="550"/>
      <c r="S66" s="550"/>
      <c r="T66" s="550"/>
      <c r="U66" s="550"/>
      <c r="V66" s="550"/>
      <c r="W66" s="550"/>
      <c r="X66" s="550"/>
      <c r="Y66" s="550"/>
      <c r="Z66" s="550"/>
    </row>
    <row r="67" spans="1:26" ht="15" customHeight="1" x14ac:dyDescent="0.25">
      <c r="A67" s="48" t="s">
        <v>111</v>
      </c>
      <c r="B67" s="1817" t="s">
        <v>421</v>
      </c>
      <c r="C67" s="1818"/>
      <c r="D67" s="610">
        <v>0</v>
      </c>
      <c r="E67" s="550">
        <f t="shared" si="26"/>
        <v>0</v>
      </c>
      <c r="F67" s="550"/>
      <c r="G67" s="550"/>
      <c r="H67" s="564"/>
      <c r="I67" s="550"/>
      <c r="J67" s="550"/>
      <c r="K67" s="550"/>
      <c r="L67" s="550"/>
      <c r="M67" s="550"/>
      <c r="N67" s="550"/>
      <c r="O67" s="550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</row>
    <row r="68" spans="1:26" ht="25.5" customHeight="1" x14ac:dyDescent="0.25">
      <c r="A68" s="63" t="s">
        <v>111</v>
      </c>
      <c r="B68" s="587"/>
      <c r="C68" s="602" t="s">
        <v>112</v>
      </c>
      <c r="D68" s="589">
        <v>0</v>
      </c>
      <c r="E68" s="550">
        <f t="shared" si="26"/>
        <v>0</v>
      </c>
      <c r="F68" s="550"/>
      <c r="G68" s="550"/>
      <c r="H68" s="564"/>
      <c r="I68" s="550"/>
      <c r="J68" s="550"/>
      <c r="K68" s="550"/>
      <c r="L68" s="550"/>
      <c r="M68" s="550"/>
      <c r="N68" s="550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</row>
    <row r="69" spans="1:26" ht="30.75" customHeight="1" x14ac:dyDescent="0.25">
      <c r="A69" s="48" t="s">
        <v>114</v>
      </c>
      <c r="B69" s="1817" t="s">
        <v>113</v>
      </c>
      <c r="C69" s="1818"/>
      <c r="D69" s="610">
        <v>0</v>
      </c>
      <c r="E69" s="550">
        <f t="shared" si="26"/>
        <v>0</v>
      </c>
      <c r="F69" s="550"/>
      <c r="G69" s="550"/>
      <c r="H69" s="564"/>
      <c r="I69" s="550"/>
      <c r="J69" s="550"/>
      <c r="K69" s="550"/>
      <c r="L69" s="550"/>
      <c r="M69" s="550"/>
      <c r="N69" s="550"/>
      <c r="O69" s="550"/>
      <c r="P69" s="550"/>
      <c r="Q69" s="550"/>
      <c r="R69" s="550"/>
      <c r="S69" s="550"/>
      <c r="T69" s="550"/>
      <c r="U69" s="550"/>
      <c r="V69" s="550"/>
      <c r="W69" s="550"/>
      <c r="X69" s="550"/>
      <c r="Y69" s="550"/>
      <c r="Z69" s="550"/>
    </row>
    <row r="70" spans="1:26" ht="28.5" customHeight="1" x14ac:dyDescent="0.25">
      <c r="A70" s="48" t="s">
        <v>116</v>
      </c>
      <c r="B70" s="1817" t="s">
        <v>115</v>
      </c>
      <c r="C70" s="1818"/>
      <c r="D70" s="610">
        <v>0</v>
      </c>
      <c r="E70" s="550">
        <f t="shared" si="26"/>
        <v>0</v>
      </c>
      <c r="F70" s="550"/>
      <c r="G70" s="550"/>
      <c r="H70" s="564"/>
      <c r="I70" s="550"/>
      <c r="J70" s="550"/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50"/>
      <c r="Y70" s="550"/>
      <c r="Z70" s="550"/>
    </row>
    <row r="71" spans="1:26" ht="15" customHeight="1" x14ac:dyDescent="0.25">
      <c r="A71" s="48" t="s">
        <v>118</v>
      </c>
      <c r="B71" s="1817" t="s">
        <v>117</v>
      </c>
      <c r="C71" s="1818"/>
      <c r="D71" s="610">
        <v>0</v>
      </c>
      <c r="E71" s="550">
        <f t="shared" si="26"/>
        <v>0</v>
      </c>
      <c r="F71" s="550"/>
      <c r="G71" s="550"/>
      <c r="H71" s="564"/>
      <c r="I71" s="550"/>
      <c r="J71" s="550"/>
      <c r="K71" s="550"/>
      <c r="L71" s="550"/>
      <c r="M71" s="550"/>
      <c r="N71" s="550"/>
      <c r="O71" s="550"/>
      <c r="P71" s="550"/>
      <c r="Q71" s="550"/>
      <c r="R71" s="550"/>
      <c r="S71" s="550"/>
      <c r="T71" s="550"/>
      <c r="U71" s="550"/>
      <c r="V71" s="550"/>
      <c r="W71" s="550"/>
      <c r="X71" s="550"/>
      <c r="Y71" s="550"/>
      <c r="Z71" s="550"/>
    </row>
    <row r="72" spans="1:26" ht="27.75" customHeight="1" x14ac:dyDescent="0.25">
      <c r="A72" s="48" t="s">
        <v>120</v>
      </c>
      <c r="B72" s="1817" t="s">
        <v>119</v>
      </c>
      <c r="C72" s="1818"/>
      <c r="D72" s="610">
        <v>0</v>
      </c>
      <c r="E72" s="550">
        <f t="shared" si="26"/>
        <v>0</v>
      </c>
      <c r="F72" s="550"/>
      <c r="G72" s="550"/>
      <c r="H72" s="564"/>
      <c r="I72" s="550"/>
      <c r="J72" s="550"/>
      <c r="K72" s="550"/>
      <c r="L72" s="550"/>
      <c r="M72" s="550"/>
      <c r="N72" s="550"/>
      <c r="O72" s="550"/>
      <c r="P72" s="550"/>
      <c r="Q72" s="550"/>
      <c r="R72" s="550"/>
      <c r="S72" s="550"/>
      <c r="T72" s="550"/>
      <c r="U72" s="550"/>
      <c r="V72" s="550"/>
      <c r="W72" s="550"/>
      <c r="X72" s="550"/>
      <c r="Y72" s="550"/>
      <c r="Z72" s="550"/>
    </row>
    <row r="73" spans="1:26" ht="36.75" customHeight="1" x14ac:dyDescent="0.25">
      <c r="A73" s="48" t="s">
        <v>122</v>
      </c>
      <c r="B73" s="1817" t="s">
        <v>121</v>
      </c>
      <c r="C73" s="1818"/>
      <c r="D73" s="610">
        <v>0</v>
      </c>
      <c r="E73" s="550">
        <f t="shared" si="26"/>
        <v>0</v>
      </c>
      <c r="F73" s="550"/>
      <c r="G73" s="550"/>
      <c r="H73" s="564"/>
      <c r="I73" s="550"/>
      <c r="J73" s="550"/>
      <c r="K73" s="550"/>
      <c r="L73" s="550"/>
      <c r="M73" s="550"/>
      <c r="N73" s="550"/>
      <c r="O73" s="550"/>
      <c r="P73" s="550"/>
      <c r="Q73" s="550"/>
      <c r="R73" s="550"/>
      <c r="S73" s="550"/>
      <c r="T73" s="550"/>
      <c r="U73" s="550"/>
      <c r="V73" s="550"/>
      <c r="W73" s="550"/>
      <c r="X73" s="550"/>
      <c r="Y73" s="550"/>
      <c r="Z73" s="550"/>
    </row>
    <row r="74" spans="1:26" ht="15" customHeight="1" x14ac:dyDescent="0.25">
      <c r="A74" s="49" t="s">
        <v>123</v>
      </c>
      <c r="B74" s="1815" t="s">
        <v>161</v>
      </c>
      <c r="C74" s="1816"/>
      <c r="D74" s="611">
        <v>0</v>
      </c>
      <c r="E74" s="550">
        <f t="shared" si="26"/>
        <v>0</v>
      </c>
      <c r="F74" s="78">
        <f t="shared" ref="F74:W74" si="27">SUM(F66:F73)</f>
        <v>0</v>
      </c>
      <c r="G74" s="78">
        <f t="shared" si="27"/>
        <v>0</v>
      </c>
      <c r="H74" s="564"/>
      <c r="I74" s="78">
        <f t="shared" si="27"/>
        <v>0</v>
      </c>
      <c r="J74" s="78">
        <f t="shared" si="27"/>
        <v>0</v>
      </c>
      <c r="K74" s="78">
        <f t="shared" si="27"/>
        <v>0</v>
      </c>
      <c r="L74" s="78">
        <f t="shared" si="27"/>
        <v>0</v>
      </c>
      <c r="M74" s="78">
        <f t="shared" si="27"/>
        <v>0</v>
      </c>
      <c r="N74" s="78">
        <f t="shared" si="27"/>
        <v>0</v>
      </c>
      <c r="O74" s="78">
        <f t="shared" si="27"/>
        <v>0</v>
      </c>
      <c r="P74" s="78">
        <f t="shared" si="27"/>
        <v>0</v>
      </c>
      <c r="Q74" s="78">
        <f t="shared" si="27"/>
        <v>0</v>
      </c>
      <c r="R74" s="78">
        <f t="shared" ref="R74:T74" si="28">SUM(R66:R73)</f>
        <v>0</v>
      </c>
      <c r="S74" s="78">
        <f t="shared" si="28"/>
        <v>0</v>
      </c>
      <c r="T74" s="78">
        <f t="shared" si="28"/>
        <v>0</v>
      </c>
      <c r="U74" s="78">
        <f t="shared" si="27"/>
        <v>0</v>
      </c>
      <c r="V74" s="78">
        <f t="shared" si="27"/>
        <v>0</v>
      </c>
      <c r="W74" s="78">
        <f t="shared" si="27"/>
        <v>0</v>
      </c>
      <c r="X74" s="78"/>
      <c r="Y74" s="78"/>
      <c r="Z74" s="78"/>
    </row>
    <row r="75" spans="1:26" s="612" customFormat="1" x14ac:dyDescent="0.25">
      <c r="A75" s="580"/>
      <c r="B75" s="581"/>
      <c r="C75" s="581"/>
      <c r="D75" s="582"/>
      <c r="E75" s="550">
        <f t="shared" si="26"/>
        <v>0</v>
      </c>
      <c r="F75" s="583"/>
      <c r="G75" s="583"/>
      <c r="H75" s="585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</row>
    <row r="76" spans="1:26" ht="15" hidden="1" customHeight="1" x14ac:dyDescent="0.25">
      <c r="A76" s="48" t="s">
        <v>125</v>
      </c>
      <c r="B76" s="1817" t="s">
        <v>124</v>
      </c>
      <c r="C76" s="1818"/>
      <c r="D76" s="610">
        <v>0</v>
      </c>
      <c r="E76" s="550">
        <f t="shared" si="26"/>
        <v>0</v>
      </c>
      <c r="F76" s="550"/>
      <c r="G76" s="550"/>
      <c r="H76" s="564"/>
      <c r="I76" s="550"/>
      <c r="J76" s="550"/>
      <c r="K76" s="550"/>
      <c r="L76" s="550"/>
      <c r="M76" s="550"/>
      <c r="N76" s="550"/>
      <c r="O76" s="550"/>
      <c r="P76" s="550"/>
      <c r="Q76" s="550"/>
      <c r="R76" s="550"/>
      <c r="S76" s="550"/>
      <c r="T76" s="550"/>
      <c r="U76" s="550"/>
      <c r="V76" s="550"/>
      <c r="W76" s="550"/>
      <c r="X76" s="550"/>
      <c r="Y76" s="550"/>
      <c r="Z76" s="550"/>
    </row>
    <row r="77" spans="1:26" ht="15" hidden="1" customHeight="1" x14ac:dyDescent="0.25">
      <c r="A77" s="48" t="s">
        <v>127</v>
      </c>
      <c r="B77" s="1817" t="s">
        <v>126</v>
      </c>
      <c r="C77" s="1818"/>
      <c r="D77" s="610">
        <v>0</v>
      </c>
      <c r="E77" s="550">
        <f t="shared" si="26"/>
        <v>0</v>
      </c>
      <c r="F77" s="550"/>
      <c r="G77" s="550"/>
      <c r="H77" s="564"/>
      <c r="I77" s="550"/>
      <c r="J77" s="550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</row>
    <row r="78" spans="1:26" ht="15" hidden="1" customHeight="1" x14ac:dyDescent="0.25">
      <c r="A78" s="48" t="s">
        <v>129</v>
      </c>
      <c r="B78" s="1817" t="s">
        <v>422</v>
      </c>
      <c r="C78" s="1818"/>
      <c r="D78" s="610">
        <v>0</v>
      </c>
      <c r="E78" s="550">
        <f t="shared" si="26"/>
        <v>0</v>
      </c>
      <c r="F78" s="550"/>
      <c r="G78" s="550"/>
      <c r="H78" s="564"/>
      <c r="I78" s="550"/>
      <c r="J78" s="550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</row>
    <row r="79" spans="1:26" ht="23.25" hidden="1" customHeight="1" x14ac:dyDescent="0.25">
      <c r="A79" s="48" t="s">
        <v>131</v>
      </c>
      <c r="B79" s="1817" t="s">
        <v>130</v>
      </c>
      <c r="C79" s="1818"/>
      <c r="D79" s="610">
        <v>0</v>
      </c>
      <c r="E79" s="550">
        <f t="shared" si="26"/>
        <v>0</v>
      </c>
      <c r="F79" s="550"/>
      <c r="G79" s="550"/>
      <c r="H79" s="564"/>
      <c r="I79" s="550"/>
      <c r="J79" s="550"/>
      <c r="K79" s="550"/>
      <c r="L79" s="550"/>
      <c r="M79" s="550"/>
      <c r="N79" s="550"/>
      <c r="O79" s="550"/>
      <c r="P79" s="550"/>
      <c r="Q79" s="550"/>
      <c r="R79" s="550"/>
      <c r="S79" s="550"/>
      <c r="T79" s="550"/>
      <c r="U79" s="550"/>
      <c r="V79" s="550"/>
      <c r="W79" s="550"/>
      <c r="X79" s="550"/>
      <c r="Y79" s="550"/>
      <c r="Z79" s="550"/>
    </row>
    <row r="80" spans="1:26" ht="15" customHeight="1" x14ac:dyDescent="0.25">
      <c r="A80" s="49" t="s">
        <v>132</v>
      </c>
      <c r="B80" s="1815" t="s">
        <v>305</v>
      </c>
      <c r="C80" s="1816"/>
      <c r="D80" s="611">
        <v>0</v>
      </c>
      <c r="E80" s="550">
        <f t="shared" si="26"/>
        <v>0</v>
      </c>
      <c r="F80" s="78">
        <f t="shared" ref="F80:W80" si="29">SUM(F76:F79)</f>
        <v>0</v>
      </c>
      <c r="G80" s="78">
        <f t="shared" si="29"/>
        <v>0</v>
      </c>
      <c r="H80" s="565"/>
      <c r="I80" s="78">
        <f t="shared" si="29"/>
        <v>0</v>
      </c>
      <c r="J80" s="78">
        <f t="shared" si="29"/>
        <v>0</v>
      </c>
      <c r="K80" s="78">
        <f t="shared" si="29"/>
        <v>0</v>
      </c>
      <c r="L80" s="78">
        <f t="shared" si="29"/>
        <v>0</v>
      </c>
      <c r="M80" s="78">
        <f t="shared" si="29"/>
        <v>0</v>
      </c>
      <c r="N80" s="78">
        <f t="shared" si="29"/>
        <v>0</v>
      </c>
      <c r="O80" s="78">
        <f t="shared" si="29"/>
        <v>0</v>
      </c>
      <c r="P80" s="78">
        <f t="shared" si="29"/>
        <v>0</v>
      </c>
      <c r="Q80" s="78">
        <f t="shared" si="29"/>
        <v>0</v>
      </c>
      <c r="R80" s="78">
        <f t="shared" si="29"/>
        <v>0</v>
      </c>
      <c r="S80" s="78">
        <f t="shared" si="29"/>
        <v>0</v>
      </c>
      <c r="T80" s="78">
        <f t="shared" si="29"/>
        <v>0</v>
      </c>
      <c r="U80" s="78">
        <f t="shared" si="29"/>
        <v>0</v>
      </c>
      <c r="V80" s="78">
        <f t="shared" si="29"/>
        <v>0</v>
      </c>
      <c r="W80" s="78">
        <f t="shared" si="29"/>
        <v>0</v>
      </c>
      <c r="X80" s="78"/>
      <c r="Y80" s="78"/>
      <c r="Z80" s="78"/>
    </row>
    <row r="81" spans="1:26" s="612" customFormat="1" x14ac:dyDescent="0.25">
      <c r="A81" s="580"/>
      <c r="B81" s="581"/>
      <c r="C81" s="581"/>
      <c r="D81" s="582"/>
      <c r="E81" s="583"/>
      <c r="F81" s="583"/>
      <c r="G81" s="583"/>
      <c r="H81" s="585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</row>
    <row r="82" spans="1:26" ht="15" customHeight="1" x14ac:dyDescent="0.25">
      <c r="A82" s="49" t="s">
        <v>134</v>
      </c>
      <c r="B82" s="1815" t="s">
        <v>158</v>
      </c>
      <c r="C82" s="1816"/>
      <c r="D82" s="611"/>
      <c r="E82" s="550"/>
      <c r="F82" s="550"/>
      <c r="G82" s="550"/>
      <c r="H82" s="564"/>
      <c r="I82" s="550"/>
      <c r="J82" s="550"/>
      <c r="K82" s="550"/>
      <c r="L82" s="550"/>
      <c r="M82" s="550"/>
      <c r="N82" s="550"/>
      <c r="O82" s="550"/>
      <c r="P82" s="550"/>
      <c r="Q82" s="550"/>
      <c r="R82" s="550"/>
      <c r="S82" s="550"/>
      <c r="T82" s="550"/>
      <c r="U82" s="550"/>
      <c r="V82" s="550"/>
      <c r="W82" s="550"/>
      <c r="X82" s="550"/>
      <c r="Y82" s="550"/>
      <c r="Z82" s="550"/>
    </row>
    <row r="83" spans="1:26" s="612" customFormat="1" ht="15.75" thickBot="1" x14ac:dyDescent="0.3">
      <c r="A83" s="580"/>
      <c r="B83" s="581"/>
      <c r="C83" s="581"/>
      <c r="D83" s="582"/>
      <c r="E83" s="583"/>
      <c r="F83" s="583"/>
      <c r="G83" s="583"/>
      <c r="H83" s="585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</row>
    <row r="84" spans="1:26" ht="15.75" customHeight="1" thickBot="1" x14ac:dyDescent="0.3">
      <c r="A84" s="613" t="s">
        <v>135</v>
      </c>
      <c r="B84" s="1838" t="s">
        <v>719</v>
      </c>
      <c r="C84" s="1839"/>
      <c r="D84" s="614">
        <f>+D80+D74+D63+D59+D26+D24</f>
        <v>76664</v>
      </c>
      <c r="E84" s="615">
        <f>+E82+E80+E74+E63+E59+E26+E24</f>
        <v>82812</v>
      </c>
      <c r="F84" s="616">
        <f>+F82+F80+F74+F63+F59+F26+F24</f>
        <v>0</v>
      </c>
      <c r="G84" s="616">
        <f>+G82+G80+G74+G63+G59+G26+G24</f>
        <v>0</v>
      </c>
      <c r="H84" s="617">
        <f>+E84/D84</f>
        <v>1.0801940937076073</v>
      </c>
      <c r="I84" s="615">
        <f t="shared" ref="I84:Z84" si="30">+I82+I80+I74+I63+I59+I26+I24</f>
        <v>46908</v>
      </c>
      <c r="J84" s="616">
        <f t="shared" si="30"/>
        <v>0</v>
      </c>
      <c r="K84" s="616">
        <f t="shared" si="30"/>
        <v>0</v>
      </c>
      <c r="L84" s="615">
        <f t="shared" si="30"/>
        <v>14070</v>
      </c>
      <c r="M84" s="616">
        <f t="shared" si="30"/>
        <v>0</v>
      </c>
      <c r="N84" s="616">
        <f t="shared" si="30"/>
        <v>0</v>
      </c>
      <c r="O84" s="615">
        <f t="shared" si="30"/>
        <v>4681</v>
      </c>
      <c r="P84" s="616">
        <f t="shared" si="30"/>
        <v>0</v>
      </c>
      <c r="Q84" s="616">
        <f t="shared" si="30"/>
        <v>0</v>
      </c>
      <c r="R84" s="615">
        <f t="shared" si="30"/>
        <v>814</v>
      </c>
      <c r="S84" s="616">
        <f t="shared" si="30"/>
        <v>0</v>
      </c>
      <c r="T84" s="616">
        <f t="shared" si="30"/>
        <v>0</v>
      </c>
      <c r="U84" s="615">
        <f t="shared" si="30"/>
        <v>5761</v>
      </c>
      <c r="V84" s="616">
        <f t="shared" si="30"/>
        <v>0</v>
      </c>
      <c r="W84" s="616">
        <f t="shared" si="30"/>
        <v>0</v>
      </c>
      <c r="X84" s="615">
        <f t="shared" si="30"/>
        <v>10578</v>
      </c>
      <c r="Y84" s="616">
        <f t="shared" si="30"/>
        <v>0</v>
      </c>
      <c r="Z84" s="616">
        <f t="shared" si="30"/>
        <v>0</v>
      </c>
    </row>
    <row r="85" spans="1:26" x14ac:dyDescent="0.25">
      <c r="E85" s="619">
        <f>+E84-D84</f>
        <v>6148</v>
      </c>
    </row>
    <row r="86" spans="1:26" x14ac:dyDescent="0.25">
      <c r="E86" s="619"/>
      <c r="I86" s="619"/>
      <c r="L86" s="619"/>
      <c r="O86" s="619"/>
      <c r="R86" s="619"/>
      <c r="U86" s="619"/>
      <c r="X86" s="619"/>
    </row>
  </sheetData>
  <mergeCells count="81">
    <mergeCell ref="B82:C82"/>
    <mergeCell ref="B84:C84"/>
    <mergeCell ref="X2:Z2"/>
    <mergeCell ref="X3:Z3"/>
    <mergeCell ref="B44:C44"/>
    <mergeCell ref="B6:C6"/>
    <mergeCell ref="B7:C7"/>
    <mergeCell ref="B8:C8"/>
    <mergeCell ref="B33:C33"/>
    <mergeCell ref="B38:C38"/>
    <mergeCell ref="B34:C34"/>
    <mergeCell ref="B35:C35"/>
    <mergeCell ref="B36:C36"/>
    <mergeCell ref="B37:C37"/>
    <mergeCell ref="B22:C22"/>
    <mergeCell ref="B48:C48"/>
    <mergeCell ref="B49:C49"/>
    <mergeCell ref="B52:C52"/>
    <mergeCell ref="B53:C53"/>
    <mergeCell ref="B51:C51"/>
    <mergeCell ref="B50:C50"/>
    <mergeCell ref="B40:C40"/>
    <mergeCell ref="B41:C41"/>
    <mergeCell ref="B42:C42"/>
    <mergeCell ref="B43:C43"/>
    <mergeCell ref="B47:C47"/>
    <mergeCell ref="B77:C77"/>
    <mergeCell ref="B78:C78"/>
    <mergeCell ref="B80:C80"/>
    <mergeCell ref="B71:C71"/>
    <mergeCell ref="B73:C73"/>
    <mergeCell ref="B72:C72"/>
    <mergeCell ref="B79:C79"/>
    <mergeCell ref="B74:C74"/>
    <mergeCell ref="B76:C76"/>
    <mergeCell ref="B67:C67"/>
    <mergeCell ref="B59:C59"/>
    <mergeCell ref="B70:C70"/>
    <mergeCell ref="B54:C54"/>
    <mergeCell ref="B55:C55"/>
    <mergeCell ref="B63:C63"/>
    <mergeCell ref="B61:C61"/>
    <mergeCell ref="B56:C56"/>
    <mergeCell ref="B57:C57"/>
    <mergeCell ref="B58:C58"/>
    <mergeCell ref="B60:C60"/>
    <mergeCell ref="B66:C66"/>
    <mergeCell ref="B69:C69"/>
    <mergeCell ref="B26:C26"/>
    <mergeCell ref="B21:C21"/>
    <mergeCell ref="B23:C23"/>
    <mergeCell ref="B19:C19"/>
    <mergeCell ref="B12:C12"/>
    <mergeCell ref="B13:C13"/>
    <mergeCell ref="B17:C17"/>
    <mergeCell ref="B18:C18"/>
    <mergeCell ref="A2:A4"/>
    <mergeCell ref="E2:G3"/>
    <mergeCell ref="B2:C4"/>
    <mergeCell ref="I2:K2"/>
    <mergeCell ref="L2:N2"/>
    <mergeCell ref="H2:H4"/>
    <mergeCell ref="I3:K3"/>
    <mergeCell ref="L3:N3"/>
    <mergeCell ref="D2:D4"/>
    <mergeCell ref="U2:W2"/>
    <mergeCell ref="U3:W3"/>
    <mergeCell ref="B39:C39"/>
    <mergeCell ref="B20:C20"/>
    <mergeCell ref="B16:C16"/>
    <mergeCell ref="B14:C14"/>
    <mergeCell ref="B15:C15"/>
    <mergeCell ref="B24:C24"/>
    <mergeCell ref="O2:Q2"/>
    <mergeCell ref="R2:T2"/>
    <mergeCell ref="B10:C10"/>
    <mergeCell ref="B11:C11"/>
    <mergeCell ref="O3:Q3"/>
    <mergeCell ref="R3:T3"/>
    <mergeCell ref="B5:C5"/>
    <mergeCell ref="B9:C9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54" orientation="landscape" cellComments="asDisplayed" r:id="rId1"/>
  <headerFooter>
    <oddHeader>&amp;C&amp;"Times New Roman,Félkövér"&amp;12Martonvásár Város Önkormányzatának kiadásai 2020.
Brunszvik-Beehtoven Kulturális Központ&amp;R&amp;"Times New Roman,Félkövér"&amp;12 6.c melléklet</oddHeader>
  </headerFooter>
  <rowBreaks count="1" manualBreakCount="1">
    <brk id="43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  <pageSetUpPr fitToPage="1"/>
  </sheetPr>
  <dimension ref="A1:F82"/>
  <sheetViews>
    <sheetView topLeftCell="A28" zoomScaleNormal="100" workbookViewId="0">
      <selection activeCell="E58" sqref="E58"/>
    </sheetView>
  </sheetViews>
  <sheetFormatPr defaultColWidth="9.140625" defaultRowHeight="12.75" x14ac:dyDescent="0.25"/>
  <cols>
    <col min="1" max="1" width="6.85546875" style="94" customWidth="1"/>
    <col min="2" max="2" width="50.140625" style="94" customWidth="1"/>
    <col min="3" max="3" width="12.28515625" style="94" customWidth="1"/>
    <col min="4" max="4" width="10.28515625" style="96" customWidth="1"/>
    <col min="5" max="5" width="9.85546875" style="96" customWidth="1"/>
    <col min="6" max="16384" width="9.140625" style="94"/>
  </cols>
  <sheetData>
    <row r="1" spans="1:6" ht="14.25" customHeight="1" thickBot="1" x14ac:dyDescent="0.25">
      <c r="B1" s="95"/>
      <c r="D1" s="1630" t="s">
        <v>375</v>
      </c>
      <c r="E1" s="1630"/>
      <c r="F1" s="47"/>
    </row>
    <row r="2" spans="1:6" s="95" customFormat="1" ht="26.25" thickBot="1" x14ac:dyDescent="0.3">
      <c r="A2" s="318" t="s">
        <v>340</v>
      </c>
      <c r="B2" s="319" t="s">
        <v>341</v>
      </c>
      <c r="C2" s="1550" t="s">
        <v>850</v>
      </c>
      <c r="D2" s="319" t="s">
        <v>294</v>
      </c>
      <c r="E2" s="684" t="s">
        <v>295</v>
      </c>
    </row>
    <row r="3" spans="1:6" ht="12.75" customHeight="1" x14ac:dyDescent="0.25">
      <c r="A3" s="308">
        <v>1</v>
      </c>
      <c r="B3" s="316"/>
      <c r="C3" s="317"/>
      <c r="D3" s="317"/>
      <c r="E3" s="685"/>
    </row>
    <row r="4" spans="1:6" s="97" customFormat="1" ht="12.75" customHeight="1" x14ac:dyDescent="0.25">
      <c r="A4" s="308">
        <v>2</v>
      </c>
      <c r="B4" s="686" t="s">
        <v>407</v>
      </c>
      <c r="C4" s="648"/>
      <c r="D4" s="648"/>
      <c r="E4" s="649"/>
    </row>
    <row r="5" spans="1:6" s="97" customFormat="1" ht="12.75" customHeight="1" x14ac:dyDescent="0.25">
      <c r="A5" s="641">
        <v>3</v>
      </c>
      <c r="B5" s="686"/>
      <c r="C5" s="648"/>
      <c r="D5" s="648"/>
      <c r="E5" s="649"/>
    </row>
    <row r="6" spans="1:6" ht="12.75" customHeight="1" x14ac:dyDescent="0.25">
      <c r="A6" s="641">
        <v>4</v>
      </c>
      <c r="B6" s="683" t="s">
        <v>834</v>
      </c>
      <c r="C6" s="643">
        <v>479595</v>
      </c>
      <c r="D6" s="653">
        <v>825055</v>
      </c>
      <c r="E6" s="651">
        <v>681601</v>
      </c>
    </row>
    <row r="7" spans="1:6" ht="12.75" customHeight="1" x14ac:dyDescent="0.25">
      <c r="A7" s="641">
        <v>5</v>
      </c>
      <c r="B7" s="683" t="s">
        <v>892</v>
      </c>
      <c r="C7" s="643">
        <v>87577</v>
      </c>
      <c r="D7" s="653">
        <v>87577</v>
      </c>
      <c r="E7" s="651"/>
    </row>
    <row r="8" spans="1:6" ht="12.75" customHeight="1" x14ac:dyDescent="0.25">
      <c r="A8" s="641">
        <v>6</v>
      </c>
      <c r="B8" s="683" t="s">
        <v>893</v>
      </c>
      <c r="C8" s="643">
        <v>17000</v>
      </c>
      <c r="D8" s="653">
        <v>17000</v>
      </c>
      <c r="E8" s="651"/>
    </row>
    <row r="9" spans="1:6" ht="12.75" customHeight="1" x14ac:dyDescent="0.25">
      <c r="A9" s="641">
        <v>7</v>
      </c>
      <c r="B9" s="683" t="s">
        <v>894</v>
      </c>
      <c r="C9" s="643">
        <v>123364</v>
      </c>
      <c r="D9" s="653">
        <v>123364</v>
      </c>
      <c r="E9" s="651"/>
    </row>
    <row r="10" spans="1:6" ht="12.75" customHeight="1" x14ac:dyDescent="0.25">
      <c r="A10" s="641">
        <v>8</v>
      </c>
      <c r="B10" s="683" t="s">
        <v>895</v>
      </c>
      <c r="C10" s="643">
        <v>352006</v>
      </c>
      <c r="D10" s="653">
        <v>352006</v>
      </c>
      <c r="E10" s="651"/>
    </row>
    <row r="11" spans="1:6" s="97" customFormat="1" ht="12.75" customHeight="1" x14ac:dyDescent="0.25">
      <c r="A11" s="641">
        <v>9</v>
      </c>
      <c r="B11" s="683"/>
      <c r="C11" s="643"/>
      <c r="D11" s="653"/>
      <c r="E11" s="651"/>
    </row>
    <row r="12" spans="1:6" s="97" customFormat="1" ht="12.75" customHeight="1" x14ac:dyDescent="0.25">
      <c r="A12" s="641">
        <v>10</v>
      </c>
      <c r="B12" s="683"/>
      <c r="C12" s="643"/>
      <c r="D12" s="653"/>
      <c r="E12" s="654"/>
    </row>
    <row r="13" spans="1:6" ht="12.75" customHeight="1" x14ac:dyDescent="0.25">
      <c r="A13" s="641">
        <v>11</v>
      </c>
      <c r="B13" s="676" t="s">
        <v>342</v>
      </c>
      <c r="C13" s="687">
        <f>SUM(C6:C11)</f>
        <v>1059542</v>
      </c>
      <c r="D13" s="687">
        <f>SUM(D6:D11)</f>
        <v>1405002</v>
      </c>
      <c r="E13" s="688">
        <f>SUM(E6:E11)</f>
        <v>681601</v>
      </c>
    </row>
    <row r="14" spans="1:6" ht="12.75" customHeight="1" x14ac:dyDescent="0.25">
      <c r="A14" s="641">
        <v>12</v>
      </c>
      <c r="B14" s="655"/>
      <c r="C14" s="648"/>
      <c r="D14" s="648"/>
      <c r="E14" s="649"/>
    </row>
    <row r="15" spans="1:6" ht="12.75" customHeight="1" x14ac:dyDescent="0.25">
      <c r="A15" s="641">
        <v>13</v>
      </c>
      <c r="B15" s="642" t="s">
        <v>406</v>
      </c>
      <c r="C15" s="648">
        <f>+C13+C4</f>
        <v>1059542</v>
      </c>
      <c r="D15" s="648">
        <f>+D13+D4</f>
        <v>1405002</v>
      </c>
      <c r="E15" s="649">
        <f>+E13+E4</f>
        <v>681601</v>
      </c>
    </row>
    <row r="16" spans="1:6" ht="12.75" customHeight="1" x14ac:dyDescent="0.25">
      <c r="A16" s="641">
        <v>14</v>
      </c>
      <c r="B16" s="642"/>
      <c r="C16" s="643"/>
      <c r="D16" s="644"/>
      <c r="E16" s="645"/>
    </row>
    <row r="17" spans="1:5" ht="12.75" customHeight="1" x14ac:dyDescent="0.25">
      <c r="A17" s="641">
        <v>15</v>
      </c>
      <c r="B17" s="686" t="s">
        <v>345</v>
      </c>
      <c r="C17" s="643"/>
      <c r="D17" s="644"/>
      <c r="E17" s="645"/>
    </row>
    <row r="18" spans="1:5" ht="12.75" customHeight="1" x14ac:dyDescent="0.25">
      <c r="A18" s="641">
        <v>16</v>
      </c>
      <c r="B18" s="1079" t="s">
        <v>891</v>
      </c>
      <c r="C18" s="643">
        <v>9800</v>
      </c>
      <c r="D18" s="670">
        <v>9800</v>
      </c>
      <c r="E18" s="671">
        <v>0</v>
      </c>
    </row>
    <row r="19" spans="1:5" ht="25.5" customHeight="1" x14ac:dyDescent="0.25">
      <c r="A19" s="641">
        <v>17</v>
      </c>
      <c r="B19" s="650"/>
      <c r="C19" s="643"/>
      <c r="D19" s="670"/>
      <c r="E19" s="671"/>
    </row>
    <row r="20" spans="1:5" ht="12" customHeight="1" x14ac:dyDescent="0.25">
      <c r="A20" s="641">
        <v>18</v>
      </c>
      <c r="B20" s="661"/>
      <c r="C20" s="662"/>
      <c r="D20" s="653"/>
      <c r="E20" s="654"/>
    </row>
    <row r="21" spans="1:5" ht="12" customHeight="1" thickBot="1" x14ac:dyDescent="0.3">
      <c r="A21" s="641">
        <v>19</v>
      </c>
      <c r="B21" s="1544" t="s">
        <v>346</v>
      </c>
      <c r="C21" s="1545">
        <f>SUM(C18:C20)</f>
        <v>9800</v>
      </c>
      <c r="D21" s="1545">
        <f t="shared" ref="D21:E21" si="0">SUM(D18:D20)</f>
        <v>9800</v>
      </c>
      <c r="E21" s="689">
        <f t="shared" si="0"/>
        <v>0</v>
      </c>
    </row>
    <row r="22" spans="1:5" ht="12" customHeight="1" thickBot="1" x14ac:dyDescent="0.3">
      <c r="A22" s="309">
        <v>20</v>
      </c>
      <c r="B22" s="505"/>
      <c r="C22" s="506"/>
      <c r="D22" s="507"/>
      <c r="E22" s="508"/>
    </row>
    <row r="23" spans="1:5" s="986" customFormat="1" ht="12" customHeight="1" x14ac:dyDescent="0.25">
      <c r="A23" s="982">
        <v>21</v>
      </c>
      <c r="B23" s="686"/>
      <c r="C23" s="983"/>
      <c r="D23" s="984"/>
      <c r="E23" s="985"/>
    </row>
    <row r="24" spans="1:5" s="986" customFormat="1" ht="12" customHeight="1" x14ac:dyDescent="0.25">
      <c r="A24" s="982">
        <v>22</v>
      </c>
      <c r="B24" s="686"/>
      <c r="C24" s="687">
        <f>SUM(C25:C27)</f>
        <v>0</v>
      </c>
      <c r="D24" s="984"/>
      <c r="E24" s="985"/>
    </row>
    <row r="25" spans="1:5" ht="12" customHeight="1" x14ac:dyDescent="0.25">
      <c r="A25" s="641">
        <v>23</v>
      </c>
      <c r="B25" s="1438"/>
      <c r="C25" s="643"/>
      <c r="D25" s="644"/>
      <c r="E25" s="645"/>
    </row>
    <row r="26" spans="1:5" ht="12.75" hidden="1" customHeight="1" x14ac:dyDescent="0.25">
      <c r="A26" s="641">
        <v>23</v>
      </c>
      <c r="B26" s="1438" t="s">
        <v>597</v>
      </c>
      <c r="C26" s="643"/>
      <c r="D26" s="644"/>
      <c r="E26" s="645"/>
    </row>
    <row r="27" spans="1:5" ht="12.75" hidden="1" customHeight="1" x14ac:dyDescent="0.25">
      <c r="A27" s="641">
        <v>24</v>
      </c>
      <c r="B27" s="1438" t="s">
        <v>598</v>
      </c>
      <c r="C27" s="643"/>
      <c r="D27" s="644"/>
      <c r="E27" s="645"/>
    </row>
    <row r="28" spans="1:5" ht="12.75" customHeight="1" x14ac:dyDescent="0.25">
      <c r="A28" s="641">
        <v>24</v>
      </c>
      <c r="B28" s="642"/>
      <c r="C28" s="643"/>
      <c r="D28" s="644"/>
      <c r="E28" s="645"/>
    </row>
    <row r="29" spans="1:5" ht="12.75" customHeight="1" x14ac:dyDescent="0.25">
      <c r="A29" s="641">
        <v>25</v>
      </c>
      <c r="B29" s="686" t="s">
        <v>599</v>
      </c>
      <c r="C29" s="687">
        <f>SUM(C30:C32)</f>
        <v>0</v>
      </c>
      <c r="D29" s="687">
        <f t="shared" ref="D29:E29" si="1">SUM(D30:D32)</f>
        <v>0</v>
      </c>
      <c r="E29" s="688">
        <f t="shared" si="1"/>
        <v>0</v>
      </c>
    </row>
    <row r="30" spans="1:5" ht="12.75" customHeight="1" x14ac:dyDescent="0.25">
      <c r="A30" s="641">
        <v>26</v>
      </c>
      <c r="B30" s="1438"/>
      <c r="C30" s="643"/>
      <c r="D30" s="670"/>
      <c r="E30" s="671"/>
    </row>
    <row r="31" spans="1:5" ht="12.75" hidden="1" customHeight="1" x14ac:dyDescent="0.25">
      <c r="A31" s="641">
        <v>28</v>
      </c>
      <c r="B31" s="1438" t="s">
        <v>597</v>
      </c>
      <c r="C31" s="643"/>
      <c r="D31" s="644"/>
      <c r="E31" s="645"/>
    </row>
    <row r="32" spans="1:5" ht="12.75" hidden="1" customHeight="1" x14ac:dyDescent="0.25">
      <c r="A32" s="641">
        <v>29</v>
      </c>
      <c r="B32" s="1438" t="s">
        <v>598</v>
      </c>
      <c r="C32" s="662"/>
      <c r="D32" s="653"/>
      <c r="E32" s="654"/>
    </row>
    <row r="33" spans="1:5" ht="12.75" customHeight="1" x14ac:dyDescent="0.25">
      <c r="A33" s="641">
        <v>27</v>
      </c>
      <c r="B33" s="650"/>
      <c r="C33" s="662"/>
      <c r="D33" s="653"/>
      <c r="E33" s="654"/>
    </row>
    <row r="34" spans="1:5" ht="12.75" customHeight="1" x14ac:dyDescent="0.25">
      <c r="A34" s="641">
        <v>28</v>
      </c>
      <c r="B34" s="686" t="s">
        <v>608</v>
      </c>
      <c r="C34" s="677">
        <f>SUM(C35:C38)</f>
        <v>0</v>
      </c>
      <c r="D34" s="677">
        <f t="shared" ref="D34:E34" si="2">SUM(D35:D38)</f>
        <v>0</v>
      </c>
      <c r="E34" s="678">
        <f t="shared" si="2"/>
        <v>0</v>
      </c>
    </row>
    <row r="35" spans="1:5" ht="12.75" hidden="1" customHeight="1" x14ac:dyDescent="0.25">
      <c r="A35" s="641">
        <v>32</v>
      </c>
      <c r="B35" s="1438" t="s">
        <v>600</v>
      </c>
      <c r="C35" s="662"/>
      <c r="D35" s="653"/>
      <c r="E35" s="654"/>
    </row>
    <row r="36" spans="1:5" ht="12.75" customHeight="1" x14ac:dyDescent="0.25">
      <c r="A36" s="641">
        <v>29</v>
      </c>
      <c r="B36" s="1438"/>
      <c r="C36" s="662"/>
      <c r="D36" s="653"/>
      <c r="E36" s="671"/>
    </row>
    <row r="37" spans="1:5" ht="12.75" hidden="1" customHeight="1" x14ac:dyDescent="0.25">
      <c r="A37" s="641">
        <v>34</v>
      </c>
      <c r="B37" s="1438" t="s">
        <v>597</v>
      </c>
      <c r="C37" s="662"/>
      <c r="D37" s="653"/>
      <c r="E37" s="654"/>
    </row>
    <row r="38" spans="1:5" ht="12.75" hidden="1" customHeight="1" x14ac:dyDescent="0.25">
      <c r="A38" s="641">
        <v>35</v>
      </c>
      <c r="B38" s="1438" t="s">
        <v>598</v>
      </c>
      <c r="C38" s="662"/>
      <c r="D38" s="653"/>
      <c r="E38" s="654"/>
    </row>
    <row r="39" spans="1:5" ht="12.75" customHeight="1" x14ac:dyDescent="0.25">
      <c r="A39" s="641">
        <v>30</v>
      </c>
      <c r="B39" s="642"/>
      <c r="C39" s="662"/>
      <c r="D39" s="653"/>
      <c r="E39" s="654"/>
    </row>
    <row r="40" spans="1:5" ht="12.75" customHeight="1" x14ac:dyDescent="0.25">
      <c r="A40" s="641">
        <v>31</v>
      </c>
      <c r="B40" s="686" t="s">
        <v>609</v>
      </c>
      <c r="C40" s="677">
        <f>SUM(C41:C43)</f>
        <v>0</v>
      </c>
      <c r="D40" s="677">
        <f t="shared" ref="D40:E40" si="3">SUM(D41:D43)</f>
        <v>0</v>
      </c>
      <c r="E40" s="678">
        <f t="shared" si="3"/>
        <v>0</v>
      </c>
    </row>
    <row r="41" spans="1:5" ht="25.5" customHeight="1" x14ac:dyDescent="0.25">
      <c r="A41" s="641">
        <v>32</v>
      </c>
      <c r="B41" s="1438"/>
      <c r="C41" s="662"/>
      <c r="D41" s="653"/>
      <c r="E41" s="671"/>
    </row>
    <row r="42" spans="1:5" ht="12.75" hidden="1" customHeight="1" x14ac:dyDescent="0.25">
      <c r="A42" s="641">
        <v>39</v>
      </c>
      <c r="B42" s="1438" t="s">
        <v>597</v>
      </c>
      <c r="C42" s="662"/>
      <c r="D42" s="653"/>
      <c r="E42" s="654"/>
    </row>
    <row r="43" spans="1:5" ht="12.75" hidden="1" customHeight="1" x14ac:dyDescent="0.25">
      <c r="A43" s="641">
        <v>40</v>
      </c>
      <c r="B43" s="1438" t="s">
        <v>598</v>
      </c>
      <c r="C43" s="662"/>
      <c r="D43" s="653"/>
      <c r="E43" s="654"/>
    </row>
    <row r="44" spans="1:5" ht="25.9" customHeight="1" thickBot="1" x14ac:dyDescent="0.3">
      <c r="A44" s="663">
        <v>33</v>
      </c>
      <c r="B44" s="1544"/>
      <c r="C44" s="1546">
        <f>+C40+C34+C29+C24</f>
        <v>0</v>
      </c>
      <c r="D44" s="1546">
        <f>+D40+D34+D29+D24</f>
        <v>0</v>
      </c>
      <c r="E44" s="690">
        <f>+E40+E34+E29+E24</f>
        <v>0</v>
      </c>
    </row>
    <row r="45" spans="1:5" ht="12.75" customHeight="1" thickBot="1" x14ac:dyDescent="0.3">
      <c r="A45" s="663">
        <v>34</v>
      </c>
      <c r="B45" s="509"/>
      <c r="C45" s="510"/>
      <c r="D45" s="511"/>
      <c r="E45" s="512"/>
    </row>
    <row r="46" spans="1:5" ht="25.15" hidden="1" customHeight="1" x14ac:dyDescent="0.25">
      <c r="A46" s="663">
        <v>33</v>
      </c>
      <c r="B46" s="321"/>
      <c r="C46" s="317"/>
      <c r="D46" s="371"/>
      <c r="E46" s="672"/>
    </row>
    <row r="47" spans="1:5" ht="12.75" hidden="1" customHeight="1" x14ac:dyDescent="0.25">
      <c r="A47" s="663">
        <v>33</v>
      </c>
      <c r="B47" s="650" t="s">
        <v>596</v>
      </c>
      <c r="C47" s="662"/>
      <c r="D47" s="653"/>
      <c r="E47" s="654"/>
    </row>
    <row r="48" spans="1:5" ht="12.75" hidden="1" customHeight="1" x14ac:dyDescent="0.25">
      <c r="A48" s="663">
        <v>33</v>
      </c>
      <c r="B48" s="650" t="s">
        <v>598</v>
      </c>
      <c r="C48" s="662"/>
      <c r="D48" s="653"/>
      <c r="E48" s="654"/>
    </row>
    <row r="49" spans="1:5" ht="12.75" hidden="1" customHeight="1" x14ac:dyDescent="0.25">
      <c r="A49" s="663">
        <v>33</v>
      </c>
      <c r="B49" s="650"/>
      <c r="C49" s="662"/>
      <c r="D49" s="653"/>
      <c r="E49" s="654"/>
    </row>
    <row r="50" spans="1:5" ht="25.15" hidden="1" customHeight="1" x14ac:dyDescent="0.25">
      <c r="A50" s="663">
        <v>33</v>
      </c>
      <c r="B50" s="1544" t="s">
        <v>698</v>
      </c>
      <c r="C50" s="674">
        <f>+C48+C47</f>
        <v>0</v>
      </c>
      <c r="D50" s="674">
        <f t="shared" ref="D50:E50" si="4">+D48+D47</f>
        <v>0</v>
      </c>
      <c r="E50" s="675">
        <f t="shared" si="4"/>
        <v>0</v>
      </c>
    </row>
    <row r="51" spans="1:5" s="97" customFormat="1" ht="12.75" hidden="1" customHeight="1" thickBot="1" x14ac:dyDescent="0.3">
      <c r="A51" s="663">
        <v>33</v>
      </c>
      <c r="B51" s="1547"/>
      <c r="C51" s="1548"/>
      <c r="D51" s="1549"/>
      <c r="E51" s="667"/>
    </row>
    <row r="52" spans="1:5" s="97" customFormat="1" ht="12.75" customHeight="1" thickBot="1" x14ac:dyDescent="0.3">
      <c r="A52" s="663">
        <v>35</v>
      </c>
      <c r="B52" s="509"/>
      <c r="C52" s="510"/>
      <c r="D52" s="511"/>
      <c r="E52" s="512"/>
    </row>
    <row r="53" spans="1:5" ht="12.75" customHeight="1" x14ac:dyDescent="0.25">
      <c r="A53" s="663">
        <v>36</v>
      </c>
      <c r="B53" s="513" t="s">
        <v>343</v>
      </c>
      <c r="C53" s="514">
        <f>SUM(C54:C56)</f>
        <v>72990</v>
      </c>
      <c r="D53" s="514">
        <f>SUM(D54:D67)</f>
        <v>19249</v>
      </c>
      <c r="E53" s="1551">
        <f>SUM(E54:E67)</f>
        <v>16827.580000000002</v>
      </c>
    </row>
    <row r="54" spans="1:5" ht="12.75" customHeight="1" x14ac:dyDescent="0.25">
      <c r="A54" s="663">
        <v>37</v>
      </c>
      <c r="B54" s="1438" t="s">
        <v>919</v>
      </c>
      <c r="C54" s="662">
        <v>70579</v>
      </c>
      <c r="D54" s="662">
        <v>70579</v>
      </c>
      <c r="E54" s="691">
        <v>0</v>
      </c>
    </row>
    <row r="55" spans="1:5" ht="12.75" customHeight="1" x14ac:dyDescent="0.25">
      <c r="A55" s="663">
        <v>38</v>
      </c>
      <c r="B55" s="1438" t="s">
        <v>845</v>
      </c>
      <c r="C55" s="662">
        <v>931</v>
      </c>
      <c r="D55" s="662">
        <v>931</v>
      </c>
      <c r="E55" s="691">
        <v>407</v>
      </c>
    </row>
    <row r="56" spans="1:5" ht="12.75" customHeight="1" x14ac:dyDescent="0.25">
      <c r="A56" s="663">
        <v>39</v>
      </c>
      <c r="B56" s="1438" t="s">
        <v>920</v>
      </c>
      <c r="C56" s="662">
        <v>1480</v>
      </c>
      <c r="D56" s="662">
        <v>1480</v>
      </c>
      <c r="E56" s="1536">
        <f>404*1.27</f>
        <v>513.08000000000004</v>
      </c>
    </row>
    <row r="57" spans="1:5" ht="12.75" customHeight="1" x14ac:dyDescent="0.25">
      <c r="A57" s="663">
        <v>40</v>
      </c>
      <c r="B57" s="1438" t="s">
        <v>921</v>
      </c>
      <c r="C57" s="662"/>
      <c r="D57" s="662">
        <v>446</v>
      </c>
      <c r="E57" s="691">
        <v>446</v>
      </c>
    </row>
    <row r="58" spans="1:5" ht="12.75" customHeight="1" x14ac:dyDescent="0.25">
      <c r="A58" s="663">
        <v>41</v>
      </c>
      <c r="B58" s="1438" t="s">
        <v>922</v>
      </c>
      <c r="C58" s="662"/>
      <c r="D58" s="662">
        <v>942</v>
      </c>
      <c r="E58" s="691">
        <v>942</v>
      </c>
    </row>
    <row r="59" spans="1:5" ht="12.75" customHeight="1" x14ac:dyDescent="0.25">
      <c r="A59" s="663">
        <v>42</v>
      </c>
      <c r="B59" s="1438" t="s">
        <v>923</v>
      </c>
      <c r="C59" s="987"/>
      <c r="D59" s="662">
        <v>14758</v>
      </c>
      <c r="E59" s="691">
        <f>9150*1.27</f>
        <v>11620.5</v>
      </c>
    </row>
    <row r="60" spans="1:5" ht="12.75" customHeight="1" x14ac:dyDescent="0.25">
      <c r="A60" s="663">
        <v>43</v>
      </c>
      <c r="B60" s="1438" t="s">
        <v>924</v>
      </c>
      <c r="C60" s="987"/>
      <c r="D60" s="662">
        <v>138</v>
      </c>
      <c r="E60" s="691">
        <v>173</v>
      </c>
    </row>
    <row r="61" spans="1:5" ht="24.75" customHeight="1" x14ac:dyDescent="0.25">
      <c r="A61" s="663">
        <v>44</v>
      </c>
      <c r="B61" s="1438" t="s">
        <v>925</v>
      </c>
      <c r="C61" s="987"/>
      <c r="D61" s="662">
        <v>-61525</v>
      </c>
      <c r="E61" s="691">
        <v>0</v>
      </c>
    </row>
    <row r="62" spans="1:5" ht="12.75" customHeight="1" x14ac:dyDescent="0.25">
      <c r="A62" s="663">
        <v>45</v>
      </c>
      <c r="B62" s="1438" t="s">
        <v>907</v>
      </c>
      <c r="C62" s="987"/>
      <c r="D62" s="662">
        <v>-9054</v>
      </c>
      <c r="E62" s="691"/>
    </row>
    <row r="63" spans="1:5" ht="12.75" customHeight="1" x14ac:dyDescent="0.25">
      <c r="A63" s="663">
        <v>47</v>
      </c>
      <c r="B63" s="1438" t="s">
        <v>908</v>
      </c>
      <c r="C63" s="1289"/>
      <c r="D63" s="670">
        <v>9764</v>
      </c>
      <c r="E63" s="671">
        <v>2668</v>
      </c>
    </row>
    <row r="64" spans="1:5" ht="12.75" customHeight="1" x14ac:dyDescent="0.2">
      <c r="A64" s="663">
        <v>48</v>
      </c>
      <c r="B64" s="1453" t="s">
        <v>909</v>
      </c>
      <c r="C64" s="1289"/>
      <c r="D64" s="670">
        <v>-9800</v>
      </c>
      <c r="E64" s="671">
        <v>0</v>
      </c>
    </row>
    <row r="65" spans="1:6" ht="12.75" customHeight="1" x14ac:dyDescent="0.25">
      <c r="A65" s="663">
        <v>49</v>
      </c>
      <c r="B65" s="1455" t="s">
        <v>926</v>
      </c>
      <c r="C65" s="1289"/>
      <c r="D65" s="670">
        <v>50</v>
      </c>
      <c r="E65" s="671">
        <v>50</v>
      </c>
    </row>
    <row r="66" spans="1:6" ht="12.75" customHeight="1" x14ac:dyDescent="0.2">
      <c r="A66" s="663">
        <v>50</v>
      </c>
      <c r="B66" s="1456" t="s">
        <v>927</v>
      </c>
      <c r="C66" s="1289"/>
      <c r="D66" s="670">
        <v>540</v>
      </c>
      <c r="E66" s="671">
        <v>0</v>
      </c>
    </row>
    <row r="67" spans="1:6" ht="12.75" customHeight="1" x14ac:dyDescent="0.2">
      <c r="A67" s="663">
        <v>51</v>
      </c>
      <c r="B67" s="1454" t="s">
        <v>961</v>
      </c>
      <c r="C67" s="644"/>
      <c r="D67" s="670"/>
      <c r="E67" s="1537">
        <v>8</v>
      </c>
    </row>
    <row r="68" spans="1:6" ht="12.75" customHeight="1" x14ac:dyDescent="0.25">
      <c r="A68" s="663">
        <v>52</v>
      </c>
      <c r="B68" s="676"/>
      <c r="C68" s="644"/>
      <c r="D68" s="644"/>
      <c r="E68" s="645"/>
    </row>
    <row r="69" spans="1:6" ht="12.75" customHeight="1" x14ac:dyDescent="0.25">
      <c r="A69" s="663">
        <v>53</v>
      </c>
      <c r="B69" s="676"/>
      <c r="C69" s="644"/>
      <c r="D69" s="644"/>
      <c r="E69" s="645"/>
    </row>
    <row r="70" spans="1:6" ht="12.75" customHeight="1" x14ac:dyDescent="0.25">
      <c r="A70" s="663">
        <v>54</v>
      </c>
      <c r="B70" s="676"/>
      <c r="C70" s="644"/>
      <c r="D70" s="644"/>
      <c r="E70" s="645"/>
    </row>
    <row r="71" spans="1:6" ht="12.75" customHeight="1" x14ac:dyDescent="0.25">
      <c r="A71" s="663">
        <v>55</v>
      </c>
      <c r="B71" s="676"/>
      <c r="C71" s="644"/>
      <c r="D71" s="644"/>
      <c r="E71" s="645"/>
    </row>
    <row r="72" spans="1:6" ht="12.75" customHeight="1" x14ac:dyDescent="0.25">
      <c r="A72" s="663">
        <v>56</v>
      </c>
      <c r="B72" s="1438"/>
      <c r="C72" s="662"/>
      <c r="D72" s="653"/>
      <c r="E72" s="654"/>
    </row>
    <row r="73" spans="1:6" ht="12.75" customHeight="1" thickBot="1" x14ac:dyDescent="0.3">
      <c r="A73" s="663">
        <v>57</v>
      </c>
      <c r="B73" s="657" t="s">
        <v>344</v>
      </c>
      <c r="C73" s="668">
        <f>+C53</f>
        <v>72990</v>
      </c>
      <c r="D73" s="668">
        <f>+D53</f>
        <v>19249</v>
      </c>
      <c r="E73" s="669">
        <f>SUM(E54:E67)</f>
        <v>16827.580000000002</v>
      </c>
    </row>
    <row r="74" spans="1:6" ht="12.75" customHeight="1" thickBot="1" x14ac:dyDescent="0.3">
      <c r="A74" s="663">
        <v>58</v>
      </c>
      <c r="B74" s="505" t="s">
        <v>687</v>
      </c>
      <c r="C74" s="534">
        <f>+C15+C21+C44+C50+C73</f>
        <v>1142332</v>
      </c>
      <c r="D74" s="534">
        <f>+D15+D21+D44+D50+D73</f>
        <v>1434051</v>
      </c>
      <c r="E74" s="692">
        <f>+E15+E21+E44+E50+E73</f>
        <v>698428.58</v>
      </c>
      <c r="F74" s="94">
        <f>698429-E74</f>
        <v>0.42000000004190952</v>
      </c>
    </row>
    <row r="75" spans="1:6" ht="9.75" customHeight="1" x14ac:dyDescent="0.25">
      <c r="A75" s="663">
        <v>59</v>
      </c>
      <c r="B75" s="520" t="s">
        <v>524</v>
      </c>
      <c r="C75" s="521"/>
      <c r="D75" s="522"/>
      <c r="E75" s="523"/>
    </row>
    <row r="76" spans="1:6" ht="12.75" customHeight="1" x14ac:dyDescent="0.25">
      <c r="A76" s="663">
        <v>60</v>
      </c>
      <c r="B76" s="693" t="s">
        <v>928</v>
      </c>
      <c r="C76" s="662"/>
      <c r="D76" s="653">
        <v>635</v>
      </c>
      <c r="E76" s="654">
        <v>635</v>
      </c>
    </row>
    <row r="77" spans="1:6" ht="12.75" customHeight="1" x14ac:dyDescent="0.25">
      <c r="A77" s="663">
        <v>61</v>
      </c>
      <c r="B77" s="693" t="s">
        <v>929</v>
      </c>
      <c r="C77" s="662"/>
      <c r="D77" s="653">
        <v>65</v>
      </c>
      <c r="E77" s="654">
        <v>65</v>
      </c>
    </row>
    <row r="78" spans="1:6" ht="12.75" customHeight="1" x14ac:dyDescent="0.25">
      <c r="A78" s="663">
        <v>62</v>
      </c>
      <c r="B78" s="693"/>
      <c r="C78" s="662"/>
      <c r="D78" s="653"/>
      <c r="E78" s="654"/>
    </row>
    <row r="79" spans="1:6" ht="12.75" customHeight="1" x14ac:dyDescent="0.25">
      <c r="A79" s="663">
        <v>63</v>
      </c>
      <c r="B79" s="694"/>
      <c r="C79" s="662"/>
      <c r="D79" s="653"/>
      <c r="E79" s="654"/>
    </row>
    <row r="80" spans="1:6" ht="12.75" customHeight="1" thickBot="1" x14ac:dyDescent="0.3">
      <c r="A80" s="663">
        <v>64</v>
      </c>
      <c r="B80" s="657" t="s">
        <v>347</v>
      </c>
      <c r="C80" s="668">
        <f>SUM(C76:C79)</f>
        <v>0</v>
      </c>
      <c r="D80" s="668">
        <f>SUM(D76:D79)</f>
        <v>700</v>
      </c>
      <c r="E80" s="669">
        <f>SUM(E76:E79)</f>
        <v>700</v>
      </c>
    </row>
    <row r="81" spans="1:5" ht="12.75" customHeight="1" thickBot="1" x14ac:dyDescent="0.3">
      <c r="A81" s="656">
        <v>65</v>
      </c>
      <c r="B81" s="314" t="s">
        <v>348</v>
      </c>
      <c r="C81" s="315">
        <f>+C80++C50+C73+C44+C15+C21</f>
        <v>1142332</v>
      </c>
      <c r="D81" s="315">
        <f>+D80++D50+D73+D44+D15+D21</f>
        <v>1434751</v>
      </c>
      <c r="E81" s="695">
        <f>+E80++E50+E73+E44+E15+E21</f>
        <v>699128.58</v>
      </c>
    </row>
    <row r="82" spans="1:5" ht="13.5" customHeight="1" x14ac:dyDescent="0.25">
      <c r="B82" s="75"/>
      <c r="C82" s="98"/>
      <c r="D82" s="99"/>
      <c r="E82" s="99"/>
    </row>
  </sheetData>
  <mergeCells count="1">
    <mergeCell ref="D1:E1"/>
  </mergeCells>
  <printOptions horizontalCentered="1"/>
  <pageMargins left="0.25" right="0.25" top="0.75" bottom="0.75" header="0.3" footer="0.3"/>
  <pageSetup paperSize="9" orientation="portrait" r:id="rId1"/>
  <headerFooter>
    <oddHeader>&amp;C&amp;"Times New Roman,Félkövér"&amp;12Martonvásár Város Önkormányzat beruházási (felhalmozási) célú 
kiadásai előirányzata feladatonként    &amp;R&amp;"Times New Roman,Félkövér"&amp;10 7. melléklet</oddHead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14999847407452621"/>
    <pageSetUpPr fitToPage="1"/>
  </sheetPr>
  <dimension ref="A1:E42"/>
  <sheetViews>
    <sheetView topLeftCell="A16" zoomScaleNormal="100" workbookViewId="0">
      <selection activeCell="F35" sqref="F35"/>
    </sheetView>
  </sheetViews>
  <sheetFormatPr defaultColWidth="53.140625" defaultRowHeight="15" x14ac:dyDescent="0.25"/>
  <cols>
    <col min="1" max="1" width="5.5703125" style="64" customWidth="1"/>
    <col min="2" max="2" width="53.140625" style="65" customWidth="1"/>
    <col min="3" max="3" width="13.7109375" style="64" customWidth="1"/>
    <col min="4" max="4" width="13.42578125" style="64" customWidth="1"/>
    <col min="5" max="5" width="13.28515625" style="64" customWidth="1"/>
    <col min="6" max="16384" width="53.140625" style="64"/>
  </cols>
  <sheetData>
    <row r="1" spans="1:5" ht="12.75" customHeight="1" x14ac:dyDescent="0.25"/>
    <row r="2" spans="1:5" ht="12.75" customHeight="1" thickBot="1" x14ac:dyDescent="0.25">
      <c r="D2" s="1630" t="s">
        <v>375</v>
      </c>
      <c r="E2" s="1630"/>
    </row>
    <row r="3" spans="1:5" s="66" customFormat="1" ht="39.75" customHeight="1" thickBot="1" x14ac:dyDescent="0.3">
      <c r="A3" s="327" t="s">
        <v>611</v>
      </c>
      <c r="B3" s="328" t="s">
        <v>601</v>
      </c>
      <c r="C3" s="465" t="s">
        <v>850</v>
      </c>
      <c r="D3" s="328" t="s">
        <v>294</v>
      </c>
      <c r="E3" s="646" t="s">
        <v>295</v>
      </c>
    </row>
    <row r="4" spans="1:5" s="67" customFormat="1" ht="12.75" customHeight="1" x14ac:dyDescent="0.25">
      <c r="A4" s="320" t="s">
        <v>300</v>
      </c>
      <c r="B4" s="329"/>
      <c r="C4" s="325"/>
      <c r="D4" s="325"/>
      <c r="E4" s="515"/>
    </row>
    <row r="5" spans="1:5" s="67" customFormat="1" ht="12.75" customHeight="1" x14ac:dyDescent="0.25">
      <c r="A5" s="641" t="s">
        <v>385</v>
      </c>
      <c r="B5" s="647" t="s">
        <v>661</v>
      </c>
      <c r="C5" s="648"/>
      <c r="D5" s="648"/>
      <c r="E5" s="649"/>
    </row>
    <row r="6" spans="1:5" ht="13.5" customHeight="1" x14ac:dyDescent="0.25">
      <c r="A6" s="641" t="s">
        <v>428</v>
      </c>
      <c r="B6" s="650" t="s">
        <v>659</v>
      </c>
      <c r="C6" s="643"/>
      <c r="D6" s="643"/>
      <c r="E6" s="651"/>
    </row>
    <row r="7" spans="1:5" ht="12.75" customHeight="1" x14ac:dyDescent="0.25">
      <c r="A7" s="641" t="s">
        <v>429</v>
      </c>
      <c r="B7" s="650" t="s">
        <v>660</v>
      </c>
      <c r="C7" s="643"/>
      <c r="D7" s="643"/>
      <c r="E7" s="651"/>
    </row>
    <row r="8" spans="1:5" ht="12.75" customHeight="1" x14ac:dyDescent="0.25">
      <c r="A8" s="641" t="s">
        <v>430</v>
      </c>
      <c r="B8" s="652"/>
      <c r="C8" s="643"/>
      <c r="D8" s="653"/>
      <c r="E8" s="654"/>
    </row>
    <row r="9" spans="1:5" ht="12.75" customHeight="1" x14ac:dyDescent="0.25">
      <c r="A9" s="641" t="s">
        <v>431</v>
      </c>
      <c r="B9" s="652" t="s">
        <v>342</v>
      </c>
      <c r="C9" s="648">
        <f>SUM(C6:C8)</f>
        <v>0</v>
      </c>
      <c r="D9" s="648">
        <f t="shared" ref="D9:E9" si="0">SUM(D6:D8)</f>
        <v>0</v>
      </c>
      <c r="E9" s="649">
        <f t="shared" si="0"/>
        <v>0</v>
      </c>
    </row>
    <row r="10" spans="1:5" ht="12.75" customHeight="1" x14ac:dyDescent="0.25">
      <c r="A10" s="641" t="s">
        <v>432</v>
      </c>
      <c r="B10" s="655"/>
      <c r="C10" s="648"/>
      <c r="D10" s="648"/>
      <c r="E10" s="649"/>
    </row>
    <row r="11" spans="1:5" ht="12.75" customHeight="1" thickBot="1" x14ac:dyDescent="0.3">
      <c r="A11" s="656" t="s">
        <v>433</v>
      </c>
      <c r="B11" s="657" t="s">
        <v>349</v>
      </c>
      <c r="C11" s="658"/>
      <c r="D11" s="659"/>
      <c r="E11" s="660"/>
    </row>
    <row r="12" spans="1:5" ht="12.75" customHeight="1" x14ac:dyDescent="0.25">
      <c r="A12" s="320" t="s">
        <v>434</v>
      </c>
      <c r="B12" s="332"/>
      <c r="C12" s="322"/>
      <c r="D12" s="516"/>
      <c r="E12" s="517"/>
    </row>
    <row r="13" spans="1:5" ht="12.75" customHeight="1" x14ac:dyDescent="0.25">
      <c r="A13" s="641" t="s">
        <v>435</v>
      </c>
      <c r="B13" s="647" t="s">
        <v>345</v>
      </c>
      <c r="C13" s="644">
        <f>C14</f>
        <v>0</v>
      </c>
      <c r="D13" s="644">
        <f t="shared" ref="D13:E13" si="1">D14</f>
        <v>0</v>
      </c>
      <c r="E13" s="645">
        <f t="shared" si="1"/>
        <v>0</v>
      </c>
    </row>
    <row r="14" spans="1:5" ht="12.75" customHeight="1" x14ac:dyDescent="0.25">
      <c r="A14" s="641" t="s">
        <v>662</v>
      </c>
      <c r="B14" s="661" t="s">
        <v>663</v>
      </c>
      <c r="C14" s="662"/>
      <c r="D14" s="653"/>
      <c r="E14" s="651"/>
    </row>
    <row r="15" spans="1:5" s="94" customFormat="1" ht="25.5" customHeight="1" x14ac:dyDescent="0.25">
      <c r="A15" s="663" t="s">
        <v>664</v>
      </c>
      <c r="B15" s="664"/>
      <c r="C15" s="665"/>
      <c r="D15" s="666"/>
      <c r="E15" s="667"/>
    </row>
    <row r="16" spans="1:5" ht="12.75" customHeight="1" thickBot="1" x14ac:dyDescent="0.3">
      <c r="A16" s="656" t="s">
        <v>665</v>
      </c>
      <c r="B16" s="657" t="s">
        <v>346</v>
      </c>
      <c r="C16" s="668">
        <f>+C13</f>
        <v>0</v>
      </c>
      <c r="D16" s="668">
        <f>+D13</f>
        <v>0</v>
      </c>
      <c r="E16" s="669">
        <f>+E13</f>
        <v>0</v>
      </c>
    </row>
    <row r="17" spans="1:5" ht="12.75" customHeight="1" thickBot="1" x14ac:dyDescent="0.3">
      <c r="A17" s="324" t="s">
        <v>666</v>
      </c>
      <c r="B17" s="310"/>
      <c r="C17" s="307"/>
      <c r="D17" s="311"/>
      <c r="E17" s="518"/>
    </row>
    <row r="18" spans="1:5" ht="24" customHeight="1" x14ac:dyDescent="0.25">
      <c r="A18" s="320" t="s">
        <v>667</v>
      </c>
      <c r="B18" s="326" t="s">
        <v>604</v>
      </c>
      <c r="C18" s="322"/>
      <c r="D18" s="323"/>
      <c r="E18" s="519"/>
    </row>
    <row r="19" spans="1:5" ht="12.75" customHeight="1" x14ac:dyDescent="0.25">
      <c r="A19" s="641" t="s">
        <v>668</v>
      </c>
      <c r="B19" s="642"/>
      <c r="C19" s="643"/>
      <c r="D19" s="644"/>
      <c r="E19" s="645"/>
    </row>
    <row r="20" spans="1:5" s="94" customFormat="1" ht="25.5" customHeight="1" x14ac:dyDescent="0.25">
      <c r="A20" s="308" t="s">
        <v>669</v>
      </c>
      <c r="B20" s="520" t="s">
        <v>599</v>
      </c>
      <c r="C20" s="521"/>
      <c r="D20" s="522"/>
      <c r="E20" s="523"/>
    </row>
    <row r="21" spans="1:5" s="68" customFormat="1" ht="12.75" customHeight="1" x14ac:dyDescent="0.25">
      <c r="A21" s="641" t="s">
        <v>670</v>
      </c>
      <c r="B21" s="650" t="s">
        <v>602</v>
      </c>
      <c r="C21" s="643"/>
      <c r="D21" s="670"/>
      <c r="E21" s="671"/>
    </row>
    <row r="22" spans="1:5" s="68" customFormat="1" ht="29.45" customHeight="1" thickBot="1" x14ac:dyDescent="0.3">
      <c r="A22" s="656" t="s">
        <v>671</v>
      </c>
      <c r="B22" s="657" t="s">
        <v>607</v>
      </c>
      <c r="C22" s="668">
        <f>SUM(C21:C21)</f>
        <v>0</v>
      </c>
      <c r="D22" s="668">
        <f>SUM(D21:D21)</f>
        <v>0</v>
      </c>
      <c r="E22" s="669">
        <f>SUM(E21:E21)</f>
        <v>0</v>
      </c>
    </row>
    <row r="23" spans="1:5" s="94" customFormat="1" ht="25.15" customHeight="1" thickBot="1" x14ac:dyDescent="0.3">
      <c r="A23" s="656" t="s">
        <v>672</v>
      </c>
      <c r="B23" s="321" t="s">
        <v>736</v>
      </c>
      <c r="C23" s="317"/>
      <c r="D23" s="371"/>
      <c r="E23" s="672"/>
    </row>
    <row r="24" spans="1:5" s="94" customFormat="1" ht="12.75" customHeight="1" thickBot="1" x14ac:dyDescent="0.3">
      <c r="A24" s="656" t="s">
        <v>673</v>
      </c>
      <c r="B24" s="650" t="s">
        <v>602</v>
      </c>
      <c r="C24" s="662"/>
      <c r="D24" s="653"/>
      <c r="E24" s="654"/>
    </row>
    <row r="25" spans="1:5" s="94" customFormat="1" ht="25.15" customHeight="1" thickBot="1" x14ac:dyDescent="0.3">
      <c r="A25" s="656" t="s">
        <v>674</v>
      </c>
      <c r="B25" s="673" t="s">
        <v>737</v>
      </c>
      <c r="C25" s="674">
        <f>+C24</f>
        <v>0</v>
      </c>
      <c r="D25" s="674">
        <f>+D24</f>
        <v>0</v>
      </c>
      <c r="E25" s="675">
        <f>+E24</f>
        <v>0</v>
      </c>
    </row>
    <row r="26" spans="1:5" s="94" customFormat="1" ht="15.6" customHeight="1" thickBot="1" x14ac:dyDescent="0.3">
      <c r="A26" s="656" t="s">
        <v>675</v>
      </c>
      <c r="B26" s="679" t="s">
        <v>906</v>
      </c>
      <c r="C26" s="1286"/>
      <c r="D26" s="1286">
        <v>3343</v>
      </c>
      <c r="E26" s="1287">
        <v>3343</v>
      </c>
    </row>
    <row r="27" spans="1:5" s="94" customFormat="1" ht="15" customHeight="1" thickBot="1" x14ac:dyDescent="0.3">
      <c r="A27" s="656" t="s">
        <v>676</v>
      </c>
      <c r="B27" s="679" t="s">
        <v>907</v>
      </c>
      <c r="C27" s="1286"/>
      <c r="D27" s="1286">
        <v>9054</v>
      </c>
      <c r="E27" s="1287">
        <v>9054</v>
      </c>
    </row>
    <row r="28" spans="1:5" s="94" customFormat="1" ht="15" customHeight="1" thickBot="1" x14ac:dyDescent="0.25">
      <c r="A28" s="656" t="s">
        <v>677</v>
      </c>
      <c r="B28" s="1288" t="s">
        <v>908</v>
      </c>
      <c r="C28" s="1286"/>
      <c r="D28" s="1286">
        <v>8421</v>
      </c>
      <c r="E28" s="1287">
        <v>0</v>
      </c>
    </row>
    <row r="29" spans="1:5" s="94" customFormat="1" ht="16.899999999999999" customHeight="1" thickBot="1" x14ac:dyDescent="0.25">
      <c r="A29" s="656" t="s">
        <v>678</v>
      </c>
      <c r="B29" s="1288" t="s">
        <v>909</v>
      </c>
      <c r="C29" s="1286"/>
      <c r="D29" s="1286">
        <v>9800</v>
      </c>
      <c r="E29" s="1287">
        <v>9800</v>
      </c>
    </row>
    <row r="30" spans="1:5" s="94" customFormat="1" ht="16.899999999999999" customHeight="1" thickBot="1" x14ac:dyDescent="0.25">
      <c r="A30" s="656" t="s">
        <v>679</v>
      </c>
      <c r="B30" s="1288" t="s">
        <v>910</v>
      </c>
      <c r="C30" s="674"/>
      <c r="D30" s="674">
        <v>19050</v>
      </c>
      <c r="E30" s="674">
        <f>5000*1.27</f>
        <v>6350</v>
      </c>
    </row>
    <row r="31" spans="1:5" ht="15.75" thickBot="1" x14ac:dyDescent="0.25">
      <c r="A31" s="656" t="s">
        <v>680</v>
      </c>
      <c r="B31" s="211" t="s">
        <v>959</v>
      </c>
      <c r="C31" s="317"/>
      <c r="D31" s="371"/>
      <c r="E31" s="1543">
        <v>1382</v>
      </c>
    </row>
    <row r="32" spans="1:5" ht="15.75" thickBot="1" x14ac:dyDescent="0.3">
      <c r="A32" s="656" t="s">
        <v>681</v>
      </c>
      <c r="B32" s="981"/>
      <c r="C32" s="987"/>
      <c r="D32" s="653"/>
      <c r="E32" s="654"/>
    </row>
    <row r="33" spans="1:5" ht="15.75" thickBot="1" x14ac:dyDescent="0.3">
      <c r="A33" s="656" t="s">
        <v>682</v>
      </c>
      <c r="B33" s="676" t="s">
        <v>350</v>
      </c>
      <c r="C33" s="677">
        <f>SUM(C32)</f>
        <v>0</v>
      </c>
      <c r="D33" s="677">
        <f>SUM(D25:D32)</f>
        <v>49668</v>
      </c>
      <c r="E33" s="677">
        <f>SUM(E25:E32)</f>
        <v>29929</v>
      </c>
    </row>
    <row r="34" spans="1:5" ht="12.75" customHeight="1" thickBot="1" x14ac:dyDescent="0.3">
      <c r="A34" s="656" t="s">
        <v>683</v>
      </c>
      <c r="B34" s="679"/>
      <c r="C34" s="662"/>
      <c r="D34" s="653"/>
      <c r="E34" s="654"/>
    </row>
    <row r="35" spans="1:5" ht="15.75" thickBot="1" x14ac:dyDescent="0.3">
      <c r="A35" s="656" t="s">
        <v>911</v>
      </c>
      <c r="B35" s="652" t="s">
        <v>603</v>
      </c>
      <c r="C35" s="643"/>
      <c r="D35" s="644"/>
      <c r="E35" s="645"/>
    </row>
    <row r="36" spans="1:5" ht="15.75" thickBot="1" x14ac:dyDescent="0.3">
      <c r="A36" s="656" t="s">
        <v>912</v>
      </c>
      <c r="B36" s="679"/>
      <c r="C36" s="662"/>
      <c r="D36" s="653"/>
      <c r="E36" s="654"/>
    </row>
    <row r="37" spans="1:5" ht="15.75" thickBot="1" x14ac:dyDescent="0.3">
      <c r="A37" s="656" t="s">
        <v>913</v>
      </c>
      <c r="B37" s="657" t="s">
        <v>351</v>
      </c>
      <c r="C37" s="668">
        <f>+C33+C35</f>
        <v>0</v>
      </c>
      <c r="D37" s="668">
        <f t="shared" ref="D37:E37" si="2">+D33+D35</f>
        <v>49668</v>
      </c>
      <c r="E37" s="669">
        <f t="shared" si="2"/>
        <v>29929</v>
      </c>
    </row>
    <row r="38" spans="1:5" ht="15.75" thickBot="1" x14ac:dyDescent="0.3">
      <c r="A38" s="656" t="s">
        <v>914</v>
      </c>
      <c r="B38" s="330"/>
      <c r="C38" s="330"/>
      <c r="D38" s="331"/>
      <c r="E38" s="524">
        <f t="shared" ref="E38:E41" si="3">+D38+C38</f>
        <v>0</v>
      </c>
    </row>
    <row r="39" spans="1:5" ht="15.75" thickBot="1" x14ac:dyDescent="0.3">
      <c r="A39" s="656" t="s">
        <v>915</v>
      </c>
      <c r="B39" s="642" t="s">
        <v>605</v>
      </c>
      <c r="C39" s="643"/>
      <c r="D39" s="644"/>
      <c r="E39" s="645">
        <f t="shared" si="3"/>
        <v>0</v>
      </c>
    </row>
    <row r="40" spans="1:5" ht="15.75" thickBot="1" x14ac:dyDescent="0.3">
      <c r="A40" s="656" t="s">
        <v>916</v>
      </c>
      <c r="B40" s="679"/>
      <c r="C40" s="662"/>
      <c r="D40" s="653"/>
      <c r="E40" s="654">
        <f t="shared" si="3"/>
        <v>0</v>
      </c>
    </row>
    <row r="41" spans="1:5" ht="15.75" thickBot="1" x14ac:dyDescent="0.3">
      <c r="A41" s="656" t="s">
        <v>917</v>
      </c>
      <c r="B41" s="642" t="s">
        <v>352</v>
      </c>
      <c r="C41" s="648">
        <f t="shared" ref="C41" si="4">SUM(C40:C40)</f>
        <v>0</v>
      </c>
      <c r="D41" s="648"/>
      <c r="E41" s="649">
        <f t="shared" si="3"/>
        <v>0</v>
      </c>
    </row>
    <row r="42" spans="1:5" ht="15.75" thickBot="1" x14ac:dyDescent="0.3">
      <c r="A42" s="656" t="s">
        <v>918</v>
      </c>
      <c r="B42" s="680" t="s">
        <v>606</v>
      </c>
      <c r="C42" s="681">
        <f>+C22+C37+C16+C9+C25</f>
        <v>0</v>
      </c>
      <c r="D42" s="681">
        <f>+D22+D37+D16+D9+D25</f>
        <v>49668</v>
      </c>
      <c r="E42" s="682">
        <f>+E22+E37+E16+E9+E25</f>
        <v>29929</v>
      </c>
    </row>
  </sheetData>
  <mergeCells count="1">
    <mergeCell ref="D2:E2"/>
  </mergeCells>
  <pageMargins left="0.25" right="0.25" top="0.75" bottom="0.75" header="0.3" footer="0.3"/>
  <pageSetup paperSize="9" scale="99" orientation="portrait" r:id="rId1"/>
  <headerFooter>
    <oddHeader>&amp;C&amp;"Times New Roman,Félkövér"&amp;12Martonvásár Város Önkormányzat felújítási (felhalmozási) célú 
kiadásai előirányzata feladatonként      &amp;R&amp;"Times New Roman,Félkövér"&amp;10 8. melléklet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14999847407452621"/>
    <pageSetUpPr fitToPage="1"/>
  </sheetPr>
  <dimension ref="A1:E19"/>
  <sheetViews>
    <sheetView zoomScaleNormal="100" workbookViewId="0">
      <selection activeCell="K20" sqref="K20"/>
    </sheetView>
  </sheetViews>
  <sheetFormatPr defaultColWidth="9.140625" defaultRowHeight="15" x14ac:dyDescent="0.25"/>
  <cols>
    <col min="1" max="1" width="7.85546875" style="363" bestFit="1" customWidth="1"/>
    <col min="2" max="2" width="37.7109375" style="363" customWidth="1"/>
    <col min="3" max="3" width="13" style="363" customWidth="1"/>
    <col min="4" max="4" width="13.5703125" style="363" customWidth="1"/>
    <col min="5" max="5" width="13.7109375" style="363" customWidth="1"/>
    <col min="6" max="16384" width="9.140625" style="363"/>
  </cols>
  <sheetData>
    <row r="1" spans="1:5" ht="15.75" thickBot="1" x14ac:dyDescent="0.3"/>
    <row r="2" spans="1:5" ht="15" customHeight="1" x14ac:dyDescent="0.25">
      <c r="A2" s="1840" t="s">
        <v>353</v>
      </c>
      <c r="B2" s="1842" t="s">
        <v>277</v>
      </c>
      <c r="C2" s="1844" t="s">
        <v>847</v>
      </c>
      <c r="D2" s="1844" t="s">
        <v>848</v>
      </c>
      <c r="E2" s="1844" t="s">
        <v>849</v>
      </c>
    </row>
    <row r="3" spans="1:5" x14ac:dyDescent="0.25">
      <c r="A3" s="1841"/>
      <c r="B3" s="1843"/>
      <c r="C3" s="1845"/>
      <c r="D3" s="1845"/>
      <c r="E3" s="1845"/>
    </row>
    <row r="4" spans="1:5" x14ac:dyDescent="0.25">
      <c r="A4" s="1841"/>
      <c r="B4" s="1843"/>
      <c r="C4" s="1845"/>
      <c r="D4" s="1845"/>
      <c r="E4" s="1845"/>
    </row>
    <row r="5" spans="1:5" x14ac:dyDescent="0.25">
      <c r="A5" s="1841"/>
      <c r="B5" s="1843"/>
      <c r="C5" s="1845"/>
      <c r="D5" s="1845"/>
      <c r="E5" s="1845"/>
    </row>
    <row r="6" spans="1:5" x14ac:dyDescent="0.25">
      <c r="A6" s="364" t="s">
        <v>296</v>
      </c>
      <c r="B6" s="365" t="s">
        <v>302</v>
      </c>
      <c r="C6" s="376" t="s">
        <v>297</v>
      </c>
      <c r="D6" s="372" t="s">
        <v>298</v>
      </c>
      <c r="E6" s="372" t="s">
        <v>299</v>
      </c>
    </row>
    <row r="7" spans="1:5" x14ac:dyDescent="0.25">
      <c r="A7" s="366">
        <v>1</v>
      </c>
      <c r="B7" s="78" t="s">
        <v>262</v>
      </c>
      <c r="C7" s="373">
        <v>2</v>
      </c>
      <c r="D7" s="373">
        <v>2</v>
      </c>
      <c r="E7" s="373">
        <v>2</v>
      </c>
    </row>
    <row r="8" spans="1:5" x14ac:dyDescent="0.25">
      <c r="A8" s="366">
        <v>2</v>
      </c>
      <c r="B8" s="78" t="s">
        <v>354</v>
      </c>
      <c r="C8" s="373"/>
      <c r="D8" s="373"/>
      <c r="E8" s="373"/>
    </row>
    <row r="9" spans="1:5" x14ac:dyDescent="0.25">
      <c r="A9" s="366">
        <v>3</v>
      </c>
      <c r="B9" s="1093" t="s">
        <v>287</v>
      </c>
      <c r="C9" s="1092">
        <v>36.5</v>
      </c>
      <c r="D9" s="1092">
        <v>36.5</v>
      </c>
      <c r="E9" s="373">
        <v>36.5</v>
      </c>
    </row>
    <row r="10" spans="1:5" x14ac:dyDescent="0.25">
      <c r="A10" s="1085"/>
      <c r="B10" s="723" t="s">
        <v>896</v>
      </c>
      <c r="C10" s="1088">
        <v>22</v>
      </c>
      <c r="D10" s="1088">
        <v>22</v>
      </c>
      <c r="E10" s="1089">
        <v>22</v>
      </c>
    </row>
    <row r="11" spans="1:5" x14ac:dyDescent="0.25">
      <c r="A11" s="1085"/>
      <c r="B11" s="723" t="s">
        <v>897</v>
      </c>
      <c r="C11" s="1090">
        <v>3</v>
      </c>
      <c r="D11" s="1090">
        <v>3</v>
      </c>
      <c r="E11" s="1091">
        <v>3</v>
      </c>
    </row>
    <row r="12" spans="1:5" x14ac:dyDescent="0.25">
      <c r="A12" s="1085"/>
      <c r="B12" s="723" t="s">
        <v>898</v>
      </c>
      <c r="C12" s="1094">
        <v>10</v>
      </c>
      <c r="D12" s="1094">
        <v>10</v>
      </c>
      <c r="E12" s="1095">
        <v>10</v>
      </c>
    </row>
    <row r="13" spans="1:5" x14ac:dyDescent="0.25">
      <c r="A13" s="1085"/>
      <c r="B13" s="723" t="s">
        <v>899</v>
      </c>
      <c r="C13" s="1094">
        <v>1</v>
      </c>
      <c r="D13" s="1094">
        <v>1</v>
      </c>
      <c r="E13" s="1095">
        <v>1</v>
      </c>
    </row>
    <row r="14" spans="1:5" x14ac:dyDescent="0.25">
      <c r="A14" s="1085"/>
      <c r="B14" s="723" t="s">
        <v>900</v>
      </c>
      <c r="C14" s="1090">
        <v>0.5</v>
      </c>
      <c r="D14" s="1090">
        <v>0.5</v>
      </c>
      <c r="E14" s="1091">
        <v>0.5</v>
      </c>
    </row>
    <row r="15" spans="1:5" x14ac:dyDescent="0.25">
      <c r="A15" s="366">
        <v>4</v>
      </c>
      <c r="B15" s="78" t="s">
        <v>371</v>
      </c>
      <c r="C15" s="374" t="s">
        <v>591</v>
      </c>
      <c r="D15" s="374" t="s">
        <v>591</v>
      </c>
      <c r="E15" s="374" t="s">
        <v>591</v>
      </c>
    </row>
    <row r="16" spans="1:5" x14ac:dyDescent="0.25">
      <c r="A16" s="366">
        <v>5</v>
      </c>
      <c r="B16" s="78" t="s">
        <v>550</v>
      </c>
      <c r="C16" s="373"/>
      <c r="D16" s="373"/>
      <c r="E16" s="373"/>
    </row>
    <row r="17" spans="1:5" x14ac:dyDescent="0.25">
      <c r="A17" s="366">
        <v>6</v>
      </c>
      <c r="B17" s="78" t="s">
        <v>844</v>
      </c>
      <c r="C17" s="373">
        <v>1</v>
      </c>
      <c r="D17" s="373">
        <v>1</v>
      </c>
      <c r="E17" s="373">
        <v>1</v>
      </c>
    </row>
    <row r="18" spans="1:5" x14ac:dyDescent="0.25">
      <c r="A18" s="366">
        <v>7</v>
      </c>
      <c r="B18" s="78" t="s">
        <v>355</v>
      </c>
      <c r="C18" s="373">
        <v>1</v>
      </c>
      <c r="D18" s="373">
        <v>1</v>
      </c>
      <c r="E18" s="373">
        <v>1</v>
      </c>
    </row>
    <row r="19" spans="1:5" ht="15.75" thickBot="1" x14ac:dyDescent="0.3">
      <c r="A19" s="367">
        <v>8</v>
      </c>
      <c r="B19" s="368" t="s">
        <v>356</v>
      </c>
      <c r="C19" s="375">
        <f>+C7+C9+C17+C18</f>
        <v>40.5</v>
      </c>
      <c r="D19" s="375">
        <f t="shared" ref="D19:E19" si="0">+D7+D9+D17+D18</f>
        <v>40.5</v>
      </c>
      <c r="E19" s="375">
        <f t="shared" si="0"/>
        <v>40.5</v>
      </c>
    </row>
  </sheetData>
  <mergeCells count="5">
    <mergeCell ref="A2:A5"/>
    <mergeCell ref="B2:B5"/>
    <mergeCell ref="C2:C5"/>
    <mergeCell ref="D2:D5"/>
    <mergeCell ref="E2:E5"/>
  </mergeCells>
  <printOptions horizontalCentered="1"/>
  <pageMargins left="0.25" right="0.25" top="0.75" bottom="0.75" header="0.3" footer="0.3"/>
  <pageSetup paperSize="9" orientation="portrait" r:id="rId1"/>
  <headerFooter>
    <oddHeader>&amp;C&amp;"Times New Roman,Félkövér"&amp;12Martonvásár Város Önkormányzata és Intézményei
  2026. évi létszámkerete     &amp;R&amp;"Times New Roman,Félkövér"&amp;10 9. melléklet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P16"/>
  <sheetViews>
    <sheetView zoomScaleNormal="100" workbookViewId="0">
      <selection activeCell="I13" sqref="I13"/>
    </sheetView>
  </sheetViews>
  <sheetFormatPr defaultRowHeight="15" x14ac:dyDescent="0.25"/>
  <cols>
    <col min="1" max="1" width="29.7109375" style="879" customWidth="1"/>
    <col min="2" max="2" width="12.140625" style="879" customWidth="1"/>
    <col min="3" max="3" width="8.140625" style="879" customWidth="1"/>
    <col min="4" max="4" width="7.7109375" style="879" customWidth="1"/>
    <col min="5" max="5" width="9.85546875" style="883" customWidth="1"/>
    <col min="6" max="6" width="10.28515625" style="879" customWidth="1"/>
    <col min="7" max="8" width="10.5703125" style="879" customWidth="1"/>
    <col min="9" max="9" width="11.28515625" style="883" customWidth="1"/>
    <col min="10" max="10" width="25.7109375" style="884" customWidth="1"/>
    <col min="13" max="13" width="11.42578125" bestFit="1" customWidth="1"/>
    <col min="15" max="15" width="6.28515625" customWidth="1"/>
    <col min="16" max="16" width="12.5703125" customWidth="1"/>
  </cols>
  <sheetData>
    <row r="1" spans="1:16" ht="63.75" thickBot="1" x14ac:dyDescent="0.3">
      <c r="A1" s="839" t="s">
        <v>727</v>
      </c>
      <c r="B1" s="840" t="s">
        <v>728</v>
      </c>
      <c r="C1" s="841" t="s">
        <v>729</v>
      </c>
      <c r="D1" s="841" t="s">
        <v>730</v>
      </c>
      <c r="E1" s="841" t="s">
        <v>731</v>
      </c>
      <c r="F1" s="841" t="s">
        <v>732</v>
      </c>
      <c r="G1" s="841" t="s">
        <v>733</v>
      </c>
      <c r="H1" s="841" t="s">
        <v>746</v>
      </c>
      <c r="I1" s="842" t="s">
        <v>782</v>
      </c>
      <c r="J1" s="843" t="s">
        <v>747</v>
      </c>
    </row>
    <row r="2" spans="1:16" ht="16.5" thickBot="1" x14ac:dyDescent="0.3">
      <c r="A2" s="844" t="s">
        <v>300</v>
      </c>
      <c r="B2" s="845" t="s">
        <v>385</v>
      </c>
      <c r="C2" s="846" t="s">
        <v>428</v>
      </c>
      <c r="D2" s="846" t="s">
        <v>429</v>
      </c>
      <c r="E2" s="846" t="s">
        <v>430</v>
      </c>
      <c r="F2" s="846" t="s">
        <v>431</v>
      </c>
      <c r="G2" s="846" t="s">
        <v>432</v>
      </c>
      <c r="H2" s="846" t="s">
        <v>433</v>
      </c>
      <c r="I2" s="847" t="s">
        <v>434</v>
      </c>
      <c r="J2" s="848" t="s">
        <v>435</v>
      </c>
    </row>
    <row r="3" spans="1:16" ht="15.75" x14ac:dyDescent="0.25">
      <c r="A3" s="849" t="s">
        <v>800</v>
      </c>
      <c r="B3" s="850">
        <v>448500</v>
      </c>
      <c r="C3" s="851">
        <f>2403+52884+1</f>
        <v>55288</v>
      </c>
      <c r="D3" s="851">
        <v>4206</v>
      </c>
      <c r="E3" s="852">
        <f>B3+C3+D3</f>
        <v>507994</v>
      </c>
      <c r="F3" s="851">
        <v>49157</v>
      </c>
      <c r="G3" s="851">
        <v>84074</v>
      </c>
      <c r="H3" s="851">
        <v>327046</v>
      </c>
      <c r="I3" s="853">
        <f>E3-F3-G3-H3</f>
        <v>47717</v>
      </c>
      <c r="J3" s="854" t="s">
        <v>791</v>
      </c>
      <c r="P3" s="93"/>
    </row>
    <row r="4" spans="1:16" ht="15.75" x14ac:dyDescent="0.25">
      <c r="A4" s="855" t="s">
        <v>799</v>
      </c>
      <c r="B4" s="856">
        <v>87750</v>
      </c>
      <c r="C4" s="857">
        <v>85797</v>
      </c>
      <c r="D4" s="857">
        <v>375</v>
      </c>
      <c r="E4" s="858">
        <f>B4+C4+D4</f>
        <v>173922</v>
      </c>
      <c r="F4" s="857">
        <v>30674</v>
      </c>
      <c r="G4" s="857">
        <v>141278</v>
      </c>
      <c r="H4" s="857">
        <v>1120</v>
      </c>
      <c r="I4" s="853">
        <f t="shared" ref="I4:I13" si="0">E4-F4-G4-H4</f>
        <v>850</v>
      </c>
      <c r="J4" s="854" t="s">
        <v>791</v>
      </c>
      <c r="P4" s="93"/>
    </row>
    <row r="5" spans="1:16" ht="15.75" x14ac:dyDescent="0.25">
      <c r="A5" s="859" t="s">
        <v>801</v>
      </c>
      <c r="B5" s="860">
        <v>65561</v>
      </c>
      <c r="C5" s="861">
        <v>0</v>
      </c>
      <c r="D5" s="861">
        <v>0</v>
      </c>
      <c r="E5" s="862">
        <f t="shared" ref="E5:E11" si="1">B5+C5+D5</f>
        <v>65561</v>
      </c>
      <c r="F5" s="861">
        <v>7669</v>
      </c>
      <c r="G5" s="861">
        <v>43554</v>
      </c>
      <c r="H5" s="861">
        <v>14314</v>
      </c>
      <c r="I5" s="853">
        <f t="shared" si="0"/>
        <v>24</v>
      </c>
      <c r="J5" s="854" t="s">
        <v>791</v>
      </c>
      <c r="P5" s="93"/>
    </row>
    <row r="6" spans="1:16" ht="15.75" x14ac:dyDescent="0.25">
      <c r="A6" s="859" t="s">
        <v>734</v>
      </c>
      <c r="B6" s="863">
        <v>22723</v>
      </c>
      <c r="C6" s="861">
        <v>0</v>
      </c>
      <c r="D6" s="861">
        <v>0</v>
      </c>
      <c r="E6" s="862">
        <f t="shared" si="1"/>
        <v>22723</v>
      </c>
      <c r="F6" s="861">
        <v>3653</v>
      </c>
      <c r="G6" s="861">
        <v>4814</v>
      </c>
      <c r="H6" s="861">
        <f>1573+1783</f>
        <v>3356</v>
      </c>
      <c r="I6" s="853">
        <f t="shared" si="0"/>
        <v>10900</v>
      </c>
      <c r="J6" s="854" t="s">
        <v>791</v>
      </c>
      <c r="P6" s="93"/>
    </row>
    <row r="7" spans="1:16" ht="15.75" x14ac:dyDescent="0.25">
      <c r="A7" s="864" t="s">
        <v>795</v>
      </c>
      <c r="B7" s="860">
        <v>50979</v>
      </c>
      <c r="C7" s="861">
        <f>89910+43392+592+13201+1124</f>
        <v>148219</v>
      </c>
      <c r="D7" s="861">
        <v>0</v>
      </c>
      <c r="E7" s="862">
        <f>B7+C7+D7</f>
        <v>199198</v>
      </c>
      <c r="F7" s="861">
        <v>8880</v>
      </c>
      <c r="G7" s="861">
        <v>4536</v>
      </c>
      <c r="H7" s="861">
        <v>185220</v>
      </c>
      <c r="I7" s="853">
        <f t="shared" si="0"/>
        <v>562</v>
      </c>
      <c r="J7" s="865" t="s">
        <v>792</v>
      </c>
      <c r="K7" s="765"/>
      <c r="P7" s="93"/>
    </row>
    <row r="8" spans="1:16" ht="15.75" x14ac:dyDescent="0.25">
      <c r="A8" s="864" t="s">
        <v>796</v>
      </c>
      <c r="B8" s="860">
        <v>0</v>
      </c>
      <c r="C8" s="861">
        <f>8823+7732+28882+22208-1090</f>
        <v>66555</v>
      </c>
      <c r="D8" s="861">
        <v>0</v>
      </c>
      <c r="E8" s="862">
        <f>B8+C8+D8</f>
        <v>66555</v>
      </c>
      <c r="F8" s="861">
        <v>0</v>
      </c>
      <c r="G8" s="861">
        <v>234</v>
      </c>
      <c r="H8" s="861">
        <v>38529</v>
      </c>
      <c r="I8" s="853">
        <f t="shared" si="0"/>
        <v>27792</v>
      </c>
      <c r="J8" s="865" t="s">
        <v>792</v>
      </c>
      <c r="K8" s="765"/>
      <c r="P8" s="93"/>
    </row>
    <row r="9" spans="1:16" ht="15.75" x14ac:dyDescent="0.25">
      <c r="A9" s="855" t="s">
        <v>797</v>
      </c>
      <c r="B9" s="856">
        <v>77819</v>
      </c>
      <c r="C9" s="857">
        <v>12008</v>
      </c>
      <c r="D9" s="857">
        <v>262</v>
      </c>
      <c r="E9" s="858">
        <f>B9+C9+D9</f>
        <v>90089</v>
      </c>
      <c r="F9" s="857">
        <v>88868</v>
      </c>
      <c r="G9" s="857">
        <v>787</v>
      </c>
      <c r="H9" s="857">
        <v>0</v>
      </c>
      <c r="I9" s="853">
        <f t="shared" si="0"/>
        <v>434</v>
      </c>
      <c r="J9" s="854" t="s">
        <v>791</v>
      </c>
      <c r="P9" s="93"/>
    </row>
    <row r="10" spans="1:16" ht="15.75" x14ac:dyDescent="0.25">
      <c r="A10" s="859" t="s">
        <v>793</v>
      </c>
      <c r="B10" s="860">
        <v>800000</v>
      </c>
      <c r="C10" s="861"/>
      <c r="D10" s="861"/>
      <c r="E10" s="862">
        <f t="shared" si="1"/>
        <v>800000</v>
      </c>
      <c r="F10" s="866">
        <v>458002</v>
      </c>
      <c r="G10" s="866">
        <v>211350</v>
      </c>
      <c r="H10" s="866">
        <f>1150+1293</f>
        <v>2443</v>
      </c>
      <c r="I10" s="853">
        <f t="shared" si="0"/>
        <v>128205</v>
      </c>
      <c r="J10" s="854" t="s">
        <v>791</v>
      </c>
      <c r="P10" s="93"/>
    </row>
    <row r="11" spans="1:16" ht="15.75" x14ac:dyDescent="0.25">
      <c r="A11" s="859" t="s">
        <v>794</v>
      </c>
      <c r="B11" s="860">
        <v>400000</v>
      </c>
      <c r="C11" s="861">
        <f>20014+13612-96</f>
        <v>33530</v>
      </c>
      <c r="D11" s="861">
        <v>0</v>
      </c>
      <c r="E11" s="862">
        <f t="shared" si="1"/>
        <v>433530</v>
      </c>
      <c r="F11" s="861">
        <v>0</v>
      </c>
      <c r="G11" s="861">
        <v>44535</v>
      </c>
      <c r="H11" s="861">
        <f>280571+9140</f>
        <v>289711</v>
      </c>
      <c r="I11" s="853">
        <f t="shared" si="0"/>
        <v>99284</v>
      </c>
      <c r="J11" s="854" t="s">
        <v>791</v>
      </c>
      <c r="M11" s="93"/>
    </row>
    <row r="12" spans="1:16" ht="15.75" x14ac:dyDescent="0.25">
      <c r="A12" s="859" t="s">
        <v>802</v>
      </c>
      <c r="B12" s="860">
        <v>14277</v>
      </c>
      <c r="C12" s="861">
        <v>0</v>
      </c>
      <c r="D12" s="861">
        <v>0</v>
      </c>
      <c r="E12" s="862">
        <f>B12+C12+D12</f>
        <v>14277</v>
      </c>
      <c r="F12" s="861">
        <v>1179</v>
      </c>
      <c r="G12" s="861">
        <v>2432</v>
      </c>
      <c r="H12" s="861">
        <v>2922</v>
      </c>
      <c r="I12" s="853">
        <f t="shared" si="0"/>
        <v>7744</v>
      </c>
      <c r="J12" s="854" t="s">
        <v>791</v>
      </c>
      <c r="L12" s="360"/>
      <c r="M12" s="93"/>
    </row>
    <row r="13" spans="1:16" ht="16.5" thickBot="1" x14ac:dyDescent="0.3">
      <c r="A13" s="867" t="s">
        <v>798</v>
      </c>
      <c r="B13" s="868">
        <v>234353</v>
      </c>
      <c r="C13" s="869"/>
      <c r="D13" s="869"/>
      <c r="E13" s="862">
        <f>B13+C13+D13</f>
        <v>234353</v>
      </c>
      <c r="F13" s="869"/>
      <c r="G13" s="869"/>
      <c r="H13" s="869">
        <v>13410</v>
      </c>
      <c r="I13" s="853">
        <f t="shared" si="0"/>
        <v>220943</v>
      </c>
      <c r="J13" s="854" t="s">
        <v>791</v>
      </c>
      <c r="L13" s="360"/>
      <c r="M13" s="93"/>
    </row>
    <row r="14" spans="1:16" ht="16.5" thickBot="1" x14ac:dyDescent="0.3">
      <c r="A14" s="870" t="s">
        <v>180</v>
      </c>
      <c r="B14" s="871">
        <f t="shared" ref="B14:I14" si="2">SUM(B3:B13)</f>
        <v>2201962</v>
      </c>
      <c r="C14" s="872">
        <f t="shared" si="2"/>
        <v>401397</v>
      </c>
      <c r="D14" s="872">
        <f t="shared" si="2"/>
        <v>4843</v>
      </c>
      <c r="E14" s="872">
        <f t="shared" si="2"/>
        <v>2608202</v>
      </c>
      <c r="F14" s="872">
        <f t="shared" si="2"/>
        <v>648082</v>
      </c>
      <c r="G14" s="872">
        <f t="shared" si="2"/>
        <v>537594</v>
      </c>
      <c r="H14" s="872">
        <f t="shared" si="2"/>
        <v>878071</v>
      </c>
      <c r="I14" s="873">
        <f t="shared" si="2"/>
        <v>544455</v>
      </c>
      <c r="J14" s="874"/>
      <c r="L14" s="360"/>
      <c r="M14" s="93"/>
    </row>
    <row r="15" spans="1:16" ht="16.5" thickBot="1" x14ac:dyDescent="0.3">
      <c r="A15" s="875"/>
      <c r="B15" s="876"/>
      <c r="C15" s="876"/>
      <c r="D15" s="876"/>
      <c r="E15" s="877"/>
      <c r="F15" s="876"/>
      <c r="G15" s="876"/>
      <c r="H15" s="876"/>
      <c r="I15" s="877"/>
      <c r="J15" s="878"/>
    </row>
    <row r="16" spans="1:16" x14ac:dyDescent="0.25">
      <c r="B16" s="880"/>
      <c r="C16" s="880"/>
      <c r="D16" s="880"/>
      <c r="E16" s="881"/>
      <c r="F16" s="880"/>
      <c r="G16" s="880"/>
      <c r="H16" s="880"/>
      <c r="I16" s="881"/>
      <c r="J16" s="882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&amp;C&amp;"-,Félkövér"&amp;12Martonvásár Város Önkormányzata 
EU-s és kormányzati pályázatok összesített kimutatása&amp;R11. melléklet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17"/>
  <sheetViews>
    <sheetView zoomScaleNormal="100" workbookViewId="0">
      <selection activeCell="E21" sqref="E21"/>
    </sheetView>
  </sheetViews>
  <sheetFormatPr defaultColWidth="9.140625" defaultRowHeight="15" x14ac:dyDescent="0.25"/>
  <cols>
    <col min="1" max="1" width="5.85546875" style="149" customWidth="1"/>
    <col min="2" max="2" width="42.5703125" style="150" customWidth="1"/>
    <col min="3" max="8" width="11" style="150" customWidth="1"/>
    <col min="9" max="9" width="12.140625" style="150" customWidth="1"/>
    <col min="10" max="10" width="13.28515625" style="150" customWidth="1"/>
    <col min="11" max="16384" width="9.140625" style="150"/>
  </cols>
  <sheetData>
    <row r="1" spans="1:11" s="153" customFormat="1" ht="26.25" customHeight="1" thickBot="1" x14ac:dyDescent="0.3">
      <c r="A1" s="149"/>
      <c r="B1" s="150"/>
      <c r="C1" s="150"/>
      <c r="D1" s="150"/>
      <c r="E1" s="150"/>
      <c r="F1" s="150"/>
      <c r="G1" s="150"/>
      <c r="H1" s="150"/>
      <c r="I1" s="150"/>
      <c r="J1" s="152" t="s">
        <v>427</v>
      </c>
    </row>
    <row r="2" spans="1:11" s="154" customFormat="1" ht="32.25" customHeight="1" thickBot="1" x14ac:dyDescent="0.3">
      <c r="A2" s="1853" t="s">
        <v>437</v>
      </c>
      <c r="B2" s="1855" t="s">
        <v>438</v>
      </c>
      <c r="C2" s="1853" t="s">
        <v>439</v>
      </c>
      <c r="D2" s="1853" t="s">
        <v>440</v>
      </c>
      <c r="E2" s="1846" t="s">
        <v>441</v>
      </c>
      <c r="F2" s="1847"/>
      <c r="G2" s="1847"/>
      <c r="H2" s="1847"/>
      <c r="I2" s="1848"/>
      <c r="J2" s="1849" t="s">
        <v>180</v>
      </c>
    </row>
    <row r="3" spans="1:11" s="158" customFormat="1" ht="37.5" customHeight="1" thickBot="1" x14ac:dyDescent="0.3">
      <c r="A3" s="1854"/>
      <c r="B3" s="1856"/>
      <c r="C3" s="1850"/>
      <c r="D3" s="1854"/>
      <c r="E3" s="155" t="s">
        <v>442</v>
      </c>
      <c r="F3" s="156" t="s">
        <v>443</v>
      </c>
      <c r="G3" s="156" t="s">
        <v>444</v>
      </c>
      <c r="H3" s="156" t="s">
        <v>445</v>
      </c>
      <c r="I3" s="157" t="s">
        <v>525</v>
      </c>
      <c r="J3" s="1850"/>
    </row>
    <row r="4" spans="1:11" ht="20.100000000000001" customHeight="1" x14ac:dyDescent="0.25">
      <c r="A4" s="159">
        <v>1</v>
      </c>
      <c r="B4" s="160">
        <v>2</v>
      </c>
      <c r="C4" s="159">
        <v>3</v>
      </c>
      <c r="D4" s="159">
        <v>4</v>
      </c>
      <c r="E4" s="161">
        <v>5</v>
      </c>
      <c r="F4" s="162">
        <v>6</v>
      </c>
      <c r="G4" s="162">
        <v>7</v>
      </c>
      <c r="H4" s="162">
        <v>8</v>
      </c>
      <c r="I4" s="163">
        <v>9</v>
      </c>
      <c r="J4" s="159" t="s">
        <v>446</v>
      </c>
    </row>
    <row r="5" spans="1:11" s="172" customFormat="1" ht="20.100000000000001" customHeight="1" x14ac:dyDescent="0.25">
      <c r="A5" s="164" t="s">
        <v>300</v>
      </c>
      <c r="B5" s="165" t="s">
        <v>447</v>
      </c>
      <c r="C5" s="166"/>
      <c r="D5" s="167"/>
      <c r="E5" s="168">
        <f>SUM(E6:E6)</f>
        <v>0</v>
      </c>
      <c r="F5" s="169"/>
      <c r="G5" s="169"/>
      <c r="H5" s="169"/>
      <c r="I5" s="170"/>
      <c r="J5" s="171"/>
    </row>
    <row r="6" spans="1:11" ht="20.100000000000001" customHeight="1" x14ac:dyDescent="0.25">
      <c r="A6" s="164" t="s">
        <v>385</v>
      </c>
      <c r="B6" s="173"/>
      <c r="C6" s="174"/>
      <c r="D6" s="175"/>
      <c r="E6" s="176"/>
      <c r="F6" s="177"/>
      <c r="G6" s="177"/>
      <c r="H6" s="177"/>
      <c r="I6" s="178"/>
      <c r="J6" s="171"/>
    </row>
    <row r="7" spans="1:11" ht="20.100000000000001" customHeight="1" x14ac:dyDescent="0.25">
      <c r="A7" s="164" t="s">
        <v>428</v>
      </c>
      <c r="B7" s="179"/>
      <c r="C7" s="180"/>
      <c r="D7" s="175"/>
      <c r="E7" s="176"/>
      <c r="F7" s="177"/>
      <c r="G7" s="177"/>
      <c r="H7" s="177"/>
      <c r="I7" s="178"/>
      <c r="J7" s="171"/>
    </row>
    <row r="8" spans="1:11" ht="20.100000000000001" customHeight="1" x14ac:dyDescent="0.25">
      <c r="A8" s="164" t="s">
        <v>429</v>
      </c>
      <c r="B8" s="179"/>
      <c r="C8" s="180"/>
      <c r="D8" s="175"/>
      <c r="E8" s="176"/>
      <c r="F8" s="177"/>
      <c r="G8" s="177"/>
      <c r="H8" s="177"/>
      <c r="I8" s="178"/>
      <c r="J8" s="171"/>
    </row>
    <row r="9" spans="1:11" s="172" customFormat="1" ht="20.100000000000001" customHeight="1" x14ac:dyDescent="0.25">
      <c r="A9" s="164" t="s">
        <v>430</v>
      </c>
      <c r="B9" s="181" t="s">
        <v>448</v>
      </c>
      <c r="C9" s="182"/>
      <c r="D9" s="167">
        <f t="shared" ref="D9:J9" si="0">SUM(D10:D11)</f>
        <v>0</v>
      </c>
      <c r="E9" s="168">
        <f t="shared" si="0"/>
        <v>0</v>
      </c>
      <c r="F9" s="169">
        <f t="shared" si="0"/>
        <v>0</v>
      </c>
      <c r="G9" s="169">
        <f t="shared" si="0"/>
        <v>0</v>
      </c>
      <c r="H9" s="169">
        <f t="shared" si="0"/>
        <v>0</v>
      </c>
      <c r="I9" s="170">
        <f t="shared" si="0"/>
        <v>0</v>
      </c>
      <c r="J9" s="167">
        <f t="shared" si="0"/>
        <v>0</v>
      </c>
    </row>
    <row r="10" spans="1:11" ht="20.100000000000001" customHeight="1" x14ac:dyDescent="0.25">
      <c r="A10" s="164" t="s">
        <v>431</v>
      </c>
      <c r="B10" s="173"/>
      <c r="C10" s="174"/>
      <c r="D10" s="175">
        <v>0</v>
      </c>
      <c r="E10" s="176">
        <v>0</v>
      </c>
      <c r="F10" s="177">
        <v>0</v>
      </c>
      <c r="G10" s="177">
        <v>0</v>
      </c>
      <c r="H10" s="177">
        <v>0</v>
      </c>
      <c r="I10" s="178">
        <v>0</v>
      </c>
      <c r="J10" s="171">
        <f>SUM(D10:I10)</f>
        <v>0</v>
      </c>
    </row>
    <row r="11" spans="1:11" ht="20.100000000000001" customHeight="1" x14ac:dyDescent="0.25">
      <c r="A11" s="164" t="s">
        <v>432</v>
      </c>
      <c r="B11" s="173"/>
      <c r="C11" s="174"/>
      <c r="D11" s="175"/>
      <c r="E11" s="176"/>
      <c r="F11" s="177"/>
      <c r="G11" s="177"/>
      <c r="H11" s="177"/>
      <c r="I11" s="178"/>
      <c r="J11" s="171">
        <f>SUM(D11:I11)</f>
        <v>0</v>
      </c>
      <c r="K11" s="183"/>
    </row>
    <row r="12" spans="1:11" ht="19.5" customHeight="1" x14ac:dyDescent="0.25">
      <c r="A12" s="164" t="s">
        <v>433</v>
      </c>
      <c r="B12" s="173"/>
      <c r="C12" s="174"/>
      <c r="D12" s="175"/>
      <c r="E12" s="176"/>
      <c r="F12" s="177"/>
      <c r="G12" s="177"/>
      <c r="H12" s="177"/>
      <c r="I12" s="178"/>
      <c r="J12" s="171"/>
    </row>
    <row r="13" spans="1:11" ht="20.100000000000001" customHeight="1" x14ac:dyDescent="0.25">
      <c r="A13" s="164" t="s">
        <v>434</v>
      </c>
      <c r="B13" s="184"/>
      <c r="C13" s="185"/>
      <c r="D13" s="186"/>
      <c r="E13" s="187"/>
      <c r="F13" s="188"/>
      <c r="G13" s="188"/>
      <c r="H13" s="188"/>
      <c r="I13" s="189"/>
      <c r="J13" s="171"/>
    </row>
    <row r="14" spans="1:11" s="172" customFormat="1" ht="12.75" x14ac:dyDescent="0.25">
      <c r="A14" s="164" t="s">
        <v>435</v>
      </c>
      <c r="B14" s="190" t="s">
        <v>449</v>
      </c>
      <c r="C14" s="182"/>
      <c r="D14" s="191">
        <f>+D15+D16</f>
        <v>0</v>
      </c>
      <c r="E14" s="191">
        <f t="shared" ref="E14:J14" si="1">+E15+E16</f>
        <v>0</v>
      </c>
      <c r="F14" s="191">
        <f t="shared" si="1"/>
        <v>0</v>
      </c>
      <c r="G14" s="191">
        <f t="shared" si="1"/>
        <v>0</v>
      </c>
      <c r="H14" s="191">
        <f t="shared" si="1"/>
        <v>0</v>
      </c>
      <c r="I14" s="191">
        <f t="shared" si="1"/>
        <v>0</v>
      </c>
      <c r="J14" s="191">
        <f t="shared" si="1"/>
        <v>0</v>
      </c>
    </row>
    <row r="15" spans="1:11" s="196" customFormat="1" x14ac:dyDescent="0.25">
      <c r="A15" s="164"/>
      <c r="B15" s="293"/>
      <c r="C15" s="192"/>
      <c r="D15" s="193"/>
      <c r="E15" s="194"/>
      <c r="F15" s="151"/>
      <c r="G15" s="151"/>
      <c r="H15" s="151"/>
      <c r="I15" s="195"/>
      <c r="J15" s="171"/>
    </row>
    <row r="16" spans="1:11" ht="15.75" thickBot="1" x14ac:dyDescent="0.3">
      <c r="A16" s="197"/>
      <c r="B16" s="293"/>
      <c r="C16" s="192"/>
      <c r="D16" s="198"/>
      <c r="E16" s="199"/>
      <c r="F16" s="200"/>
      <c r="G16" s="200"/>
      <c r="H16" s="200"/>
      <c r="I16" s="201"/>
      <c r="J16" s="171"/>
    </row>
    <row r="17" spans="1:10" s="172" customFormat="1" ht="13.5" thickBot="1" x14ac:dyDescent="0.3">
      <c r="A17" s="1851" t="s">
        <v>450</v>
      </c>
      <c r="B17" s="1852"/>
      <c r="C17" s="202"/>
      <c r="D17" s="203">
        <f>+D14+D9</f>
        <v>0</v>
      </c>
      <c r="E17" s="204">
        <f t="shared" ref="E17:J17" si="2">+E14+E9</f>
        <v>0</v>
      </c>
      <c r="F17" s="205">
        <f t="shared" si="2"/>
        <v>0</v>
      </c>
      <c r="G17" s="205">
        <f t="shared" si="2"/>
        <v>0</v>
      </c>
      <c r="H17" s="205">
        <f t="shared" si="2"/>
        <v>0</v>
      </c>
      <c r="I17" s="206">
        <f t="shared" si="2"/>
        <v>0</v>
      </c>
      <c r="J17" s="203">
        <f t="shared" si="2"/>
        <v>0</v>
      </c>
    </row>
  </sheetData>
  <mergeCells count="7">
    <mergeCell ref="E2:I2"/>
    <mergeCell ref="J2:J3"/>
    <mergeCell ref="A17:B17"/>
    <mergeCell ref="A2:A3"/>
    <mergeCell ref="B2:B3"/>
    <mergeCell ref="C2:C3"/>
    <mergeCell ref="D2:D3"/>
  </mergeCells>
  <printOptions horizontalCentered="1"/>
  <pageMargins left="0.25" right="0.25" top="0.75" bottom="0.75" header="0.3" footer="0.3"/>
  <pageSetup paperSize="9" orientation="landscape" r:id="rId1"/>
  <headerFooter>
    <oddHeader>&amp;C&amp;"Times New Roman,Félkövér"&amp;12Többéves kihatással járó döntésekből származó kötelezettségek célok szerint, évenkénti bontásban         &amp;R&amp;"Times New Roman,Félkövér"&amp;10 11.  melléklet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5"/>
  <sheetViews>
    <sheetView zoomScaleNormal="100" workbookViewId="0">
      <pane xSplit="1" ySplit="1" topLeftCell="B2" activePane="bottomRight" state="frozen"/>
      <selection activeCell="B30" sqref="B30"/>
      <selection pane="topRight" activeCell="B30" sqref="B30"/>
      <selection pane="bottomLeft" activeCell="B30" sqref="B30"/>
      <selection pane="bottomRight" activeCell="N5" sqref="N5"/>
    </sheetView>
  </sheetViews>
  <sheetFormatPr defaultRowHeight="15" x14ac:dyDescent="0.25"/>
  <cols>
    <col min="1" max="1" width="59.28515625" customWidth="1"/>
    <col min="2" max="13" width="12.28515625" style="93" customWidth="1"/>
    <col min="14" max="14" width="12.28515625" style="622" customWidth="1"/>
    <col min="15" max="15" width="10.85546875" bestFit="1" customWidth="1"/>
    <col min="16" max="16" width="9.85546875" bestFit="1" customWidth="1"/>
    <col min="17" max="17" width="15.140625" bestFit="1" customWidth="1"/>
  </cols>
  <sheetData>
    <row r="1" spans="1:17" s="621" customFormat="1" ht="15.75" thickBot="1" x14ac:dyDescent="0.3">
      <c r="A1" s="627" t="s">
        <v>815</v>
      </c>
      <c r="B1" s="628" t="s">
        <v>700</v>
      </c>
      <c r="C1" s="628" t="s">
        <v>701</v>
      </c>
      <c r="D1" s="628" t="s">
        <v>702</v>
      </c>
      <c r="E1" s="628" t="s">
        <v>703</v>
      </c>
      <c r="F1" s="628" t="s">
        <v>704</v>
      </c>
      <c r="G1" s="628" t="s">
        <v>705</v>
      </c>
      <c r="H1" s="628" t="s">
        <v>706</v>
      </c>
      <c r="I1" s="628" t="s">
        <v>723</v>
      </c>
      <c r="J1" s="628" t="s">
        <v>707</v>
      </c>
      <c r="K1" s="628" t="s">
        <v>708</v>
      </c>
      <c r="L1" s="628" t="s">
        <v>709</v>
      </c>
      <c r="M1" s="629" t="s">
        <v>710</v>
      </c>
      <c r="N1" s="631" t="s">
        <v>180</v>
      </c>
    </row>
    <row r="2" spans="1:17" x14ac:dyDescent="0.25">
      <c r="A2" s="625" t="s">
        <v>788</v>
      </c>
      <c r="B2" s="626">
        <v>0</v>
      </c>
      <c r="C2" s="626">
        <v>0</v>
      </c>
      <c r="D2" s="626">
        <v>0</v>
      </c>
      <c r="E2" s="626">
        <v>0</v>
      </c>
      <c r="F2" s="626">
        <v>0</v>
      </c>
      <c r="G2" s="626">
        <v>0</v>
      </c>
      <c r="H2" s="626">
        <v>0</v>
      </c>
      <c r="I2" s="626">
        <v>0</v>
      </c>
      <c r="J2" s="626">
        <v>0</v>
      </c>
      <c r="K2" s="626">
        <v>0</v>
      </c>
      <c r="L2" s="626">
        <v>0</v>
      </c>
      <c r="M2" s="630">
        <v>0</v>
      </c>
      <c r="N2" s="632">
        <f>SUM(B2:M2)</f>
        <v>0</v>
      </c>
    </row>
    <row r="3" spans="1:17" x14ac:dyDescent="0.25">
      <c r="A3" s="624" t="s">
        <v>789</v>
      </c>
      <c r="B3" s="623">
        <f>6548854+19771</f>
        <v>6568625</v>
      </c>
      <c r="C3" s="623">
        <f>6497874+19771</f>
        <v>6517645</v>
      </c>
      <c r="D3" s="623">
        <f>6777303+19771</f>
        <v>6797074</v>
      </c>
      <c r="E3" s="623">
        <f>6574226+19771</f>
        <v>6593997</v>
      </c>
      <c r="F3" s="623">
        <f>6612177+19771</f>
        <v>6631948</v>
      </c>
      <c r="G3" s="623">
        <f>6979831+19771</f>
        <v>6999602</v>
      </c>
      <c r="H3" s="623">
        <f>7160478+19771</f>
        <v>7180249</v>
      </c>
      <c r="I3" s="623">
        <f>6840471+19771</f>
        <v>6860242</v>
      </c>
      <c r="J3" s="623">
        <f>6918124+19771</f>
        <v>6937895</v>
      </c>
      <c r="K3" s="623">
        <f>6596388+19771</f>
        <v>6616159</v>
      </c>
      <c r="L3" s="623">
        <f>6518169+19771</f>
        <v>6537940</v>
      </c>
      <c r="M3" s="623">
        <f>6700649+19776</f>
        <v>6720425</v>
      </c>
      <c r="N3" s="633">
        <f t="shared" ref="N3:N4" si="0">SUM(B3:M3)</f>
        <v>80961801</v>
      </c>
      <c r="O3" s="911"/>
      <c r="P3" s="93"/>
      <c r="Q3" s="912"/>
    </row>
    <row r="4" spans="1:17" ht="15.75" thickBot="1" x14ac:dyDescent="0.3">
      <c r="A4" s="624" t="s">
        <v>790</v>
      </c>
      <c r="B4" s="623">
        <f>12600364+1226529</f>
        <v>13826893</v>
      </c>
      <c r="C4" s="623">
        <f>13184356+1226529</f>
        <v>14410885</v>
      </c>
      <c r="D4" s="623">
        <f>12883282+1226529</f>
        <v>14109811</v>
      </c>
      <c r="E4" s="623">
        <f>11868359+1226529</f>
        <v>13094888</v>
      </c>
      <c r="F4" s="623">
        <f>12309162+1226529</f>
        <v>13535691</v>
      </c>
      <c r="G4" s="623">
        <f>12087919+1226529</f>
        <v>13314448</v>
      </c>
      <c r="H4" s="623">
        <f>11475070+1226529</f>
        <v>12701599</v>
      </c>
      <c r="I4" s="623">
        <f>11094517+1226529</f>
        <v>12321046</v>
      </c>
      <c r="J4" s="623">
        <f>10887123+1226529</f>
        <v>12113652</v>
      </c>
      <c r="K4" s="623">
        <f>12580548+1226529</f>
        <v>13807077</v>
      </c>
      <c r="L4" s="623">
        <f>12224298+1226529</f>
        <v>13450827</v>
      </c>
      <c r="M4" s="623">
        <f>12499559+1226524</f>
        <v>13726083</v>
      </c>
      <c r="N4" s="633">
        <f t="shared" si="0"/>
        <v>160412900</v>
      </c>
      <c r="O4" s="93"/>
      <c r="P4" s="93"/>
      <c r="Q4" s="912"/>
    </row>
    <row r="5" spans="1:17" s="621" customFormat="1" ht="15.75" thickBot="1" x14ac:dyDescent="0.3">
      <c r="A5" s="627" t="s">
        <v>531</v>
      </c>
      <c r="B5" s="628">
        <f>SUM(B2:B4)</f>
        <v>20395518</v>
      </c>
      <c r="C5" s="628">
        <f>SUM(C2:C4)</f>
        <v>20928530</v>
      </c>
      <c r="D5" s="628">
        <f t="shared" ref="D5:M5" si="1">SUM(D2:D4)</f>
        <v>20906885</v>
      </c>
      <c r="E5" s="628">
        <f t="shared" si="1"/>
        <v>19688885</v>
      </c>
      <c r="F5" s="628">
        <f t="shared" si="1"/>
        <v>20167639</v>
      </c>
      <c r="G5" s="628">
        <f t="shared" si="1"/>
        <v>20314050</v>
      </c>
      <c r="H5" s="628">
        <f t="shared" si="1"/>
        <v>19881848</v>
      </c>
      <c r="I5" s="628">
        <f t="shared" si="1"/>
        <v>19181288</v>
      </c>
      <c r="J5" s="628">
        <f t="shared" si="1"/>
        <v>19051547</v>
      </c>
      <c r="K5" s="628">
        <f t="shared" si="1"/>
        <v>20423236</v>
      </c>
      <c r="L5" s="628">
        <f t="shared" si="1"/>
        <v>19988767</v>
      </c>
      <c r="M5" s="628">
        <f t="shared" si="1"/>
        <v>20446508</v>
      </c>
      <c r="N5" s="631">
        <f>SUM(N2:N4)</f>
        <v>241374701</v>
      </c>
      <c r="O5" s="93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&amp;C&amp;"Times New Roman,Félkövér"&amp;12Martonvásár Város Önkormányzatától a Martonvásár Városi Közszolgáltató Nonprofit Kft. részére 
2022. évben működésre átadandó pénzeszközök havi bontásban&amp;R&amp;"Times New Roman,Félkövér"4. számú tájékoztató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29"/>
  <sheetViews>
    <sheetView workbookViewId="0">
      <selection activeCell="F19" sqref="F19"/>
    </sheetView>
  </sheetViews>
  <sheetFormatPr defaultColWidth="9.140625" defaultRowHeight="12.75" x14ac:dyDescent="0.2"/>
  <cols>
    <col min="1" max="1" width="9.140625" style="766"/>
    <col min="2" max="2" width="30.5703125" style="766" customWidth="1"/>
    <col min="3" max="3" width="18.28515625" style="766" bestFit="1" customWidth="1"/>
    <col min="4" max="4" width="8.140625" style="766" bestFit="1" customWidth="1"/>
    <col min="5" max="5" width="16.7109375" style="766" customWidth="1"/>
    <col min="6" max="6" width="10.85546875" style="766" customWidth="1"/>
    <col min="7" max="8" width="13.42578125" style="766" customWidth="1"/>
    <col min="9" max="11" width="12.42578125" style="766" customWidth="1"/>
    <col min="12" max="12" width="9.85546875" style="766" customWidth="1"/>
    <col min="13" max="13" width="9.140625" style="766"/>
    <col min="14" max="14" width="9.5703125" style="766" customWidth="1"/>
    <col min="15" max="16384" width="9.140625" style="766"/>
  </cols>
  <sheetData>
    <row r="1" spans="1:14" ht="13.5" thickBot="1" x14ac:dyDescent="0.25">
      <c r="L1" s="767" t="s">
        <v>375</v>
      </c>
    </row>
    <row r="2" spans="1:14" ht="13.5" thickBot="1" x14ac:dyDescent="0.25">
      <c r="A2" s="768"/>
      <c r="B2" s="769" t="s">
        <v>296</v>
      </c>
      <c r="C2" s="770" t="s">
        <v>302</v>
      </c>
      <c r="D2" s="770" t="s">
        <v>297</v>
      </c>
      <c r="E2" s="770" t="s">
        <v>298</v>
      </c>
      <c r="F2" s="770" t="s">
        <v>299</v>
      </c>
      <c r="G2" s="770" t="s">
        <v>748</v>
      </c>
      <c r="H2" s="770" t="s">
        <v>749</v>
      </c>
      <c r="I2" s="770" t="s">
        <v>750</v>
      </c>
      <c r="J2" s="770" t="s">
        <v>751</v>
      </c>
      <c r="K2" s="770" t="s">
        <v>752</v>
      </c>
      <c r="L2" s="771" t="s">
        <v>753</v>
      </c>
      <c r="M2" s="772"/>
      <c r="N2" s="773"/>
    </row>
    <row r="3" spans="1:14" x14ac:dyDescent="0.2">
      <c r="A3" s="1859"/>
      <c r="B3" s="1861" t="s">
        <v>754</v>
      </c>
      <c r="C3" s="1857" t="s">
        <v>755</v>
      </c>
      <c r="D3" s="1857" t="s">
        <v>756</v>
      </c>
      <c r="E3" s="1857" t="s">
        <v>757</v>
      </c>
      <c r="F3" s="1857" t="s">
        <v>758</v>
      </c>
      <c r="G3" s="1864" t="s">
        <v>759</v>
      </c>
      <c r="H3" s="1865" t="s">
        <v>760</v>
      </c>
      <c r="I3" s="1857" t="s">
        <v>761</v>
      </c>
      <c r="J3" s="1864" t="s">
        <v>762</v>
      </c>
      <c r="K3" s="1864" t="s">
        <v>763</v>
      </c>
      <c r="L3" s="1867" t="s">
        <v>764</v>
      </c>
      <c r="M3" s="1863"/>
      <c r="N3" s="1863"/>
    </row>
    <row r="4" spans="1:14" ht="13.5" thickBot="1" x14ac:dyDescent="0.25">
      <c r="A4" s="1860"/>
      <c r="B4" s="1862"/>
      <c r="C4" s="1858"/>
      <c r="D4" s="1858"/>
      <c r="E4" s="1858"/>
      <c r="F4" s="1858"/>
      <c r="G4" s="1858"/>
      <c r="H4" s="1866"/>
      <c r="I4" s="1858"/>
      <c r="J4" s="1858"/>
      <c r="K4" s="1858"/>
      <c r="L4" s="1868"/>
      <c r="M4" s="774"/>
      <c r="N4" s="774"/>
    </row>
    <row r="5" spans="1:14" x14ac:dyDescent="0.2">
      <c r="A5" s="775">
        <v>1</v>
      </c>
      <c r="B5" s="776" t="s">
        <v>547</v>
      </c>
      <c r="C5" s="777">
        <v>1266954</v>
      </c>
      <c r="D5" s="777">
        <v>0</v>
      </c>
      <c r="E5" s="778">
        <v>-171</v>
      </c>
      <c r="F5" s="779">
        <f>+C5-D5-E5</f>
        <v>1267125</v>
      </c>
      <c r="G5" s="780">
        <v>19801</v>
      </c>
      <c r="H5" s="781">
        <f>+F5+G5</f>
        <v>1286926</v>
      </c>
      <c r="I5" s="780">
        <v>1102963</v>
      </c>
      <c r="J5" s="777">
        <f>22890-3624-130</f>
        <v>19136</v>
      </c>
      <c r="K5" s="782">
        <f>19296+35+195+113+7</f>
        <v>19646</v>
      </c>
      <c r="L5" s="783">
        <f>H5-I5-K5-J5</f>
        <v>145181</v>
      </c>
      <c r="M5" s="774"/>
      <c r="N5" s="774"/>
    </row>
    <row r="6" spans="1:14" x14ac:dyDescent="0.2">
      <c r="A6" s="775">
        <v>2</v>
      </c>
      <c r="B6" s="784" t="s">
        <v>765</v>
      </c>
      <c r="C6" s="779">
        <v>14001</v>
      </c>
      <c r="D6" s="779">
        <v>0</v>
      </c>
      <c r="E6" s="779"/>
      <c r="F6" s="779">
        <f t="shared" ref="F6:F8" si="0">+C6-D6-E6</f>
        <v>14001</v>
      </c>
      <c r="G6" s="779">
        <v>-9788</v>
      </c>
      <c r="H6" s="781">
        <f>+F6+G6</f>
        <v>4213</v>
      </c>
      <c r="I6" s="779">
        <v>4129</v>
      </c>
      <c r="J6" s="779">
        <v>84</v>
      </c>
      <c r="K6" s="779"/>
      <c r="L6" s="783">
        <f t="shared" ref="L6:L8" si="1">H6-I6-K6-J6</f>
        <v>0</v>
      </c>
      <c r="M6" s="772"/>
      <c r="N6" s="772"/>
    </row>
    <row r="7" spans="1:14" x14ac:dyDescent="0.2">
      <c r="A7" s="775">
        <v>3</v>
      </c>
      <c r="B7" s="784" t="s">
        <v>287</v>
      </c>
      <c r="C7" s="779">
        <v>4664</v>
      </c>
      <c r="D7" s="779">
        <v>0</v>
      </c>
      <c r="E7" s="779"/>
      <c r="F7" s="779">
        <f t="shared" si="0"/>
        <v>4664</v>
      </c>
      <c r="G7" s="779">
        <v>-4647</v>
      </c>
      <c r="H7" s="781">
        <f>+F7+G7</f>
        <v>17</v>
      </c>
      <c r="I7" s="779"/>
      <c r="J7" s="779">
        <v>17</v>
      </c>
      <c r="K7" s="779"/>
      <c r="L7" s="783">
        <f t="shared" si="1"/>
        <v>0</v>
      </c>
      <c r="M7" s="772"/>
      <c r="N7" s="772"/>
    </row>
    <row r="8" spans="1:14" ht="13.5" thickBot="1" x14ac:dyDescent="0.25">
      <c r="A8" s="785">
        <v>4</v>
      </c>
      <c r="B8" s="784" t="s">
        <v>766</v>
      </c>
      <c r="C8" s="779">
        <v>15959</v>
      </c>
      <c r="D8" s="779">
        <v>0</v>
      </c>
      <c r="E8" s="779"/>
      <c r="F8" s="779">
        <f t="shared" si="0"/>
        <v>15959</v>
      </c>
      <c r="G8" s="779">
        <v>-5366</v>
      </c>
      <c r="H8" s="781">
        <f>+F8+G8</f>
        <v>10593</v>
      </c>
      <c r="I8" s="779">
        <v>10578</v>
      </c>
      <c r="J8" s="779">
        <v>15</v>
      </c>
      <c r="K8" s="779"/>
      <c r="L8" s="783">
        <f t="shared" si="1"/>
        <v>0</v>
      </c>
      <c r="M8" s="772"/>
      <c r="N8" s="772"/>
    </row>
    <row r="9" spans="1:14" ht="13.5" thickBot="1" x14ac:dyDescent="0.25">
      <c r="A9" s="786">
        <v>5</v>
      </c>
      <c r="B9" s="787" t="s">
        <v>356</v>
      </c>
      <c r="C9" s="788">
        <f t="shared" ref="C9:L9" si="2">SUM(C5:C8)</f>
        <v>1301578</v>
      </c>
      <c r="D9" s="788">
        <f t="shared" si="2"/>
        <v>0</v>
      </c>
      <c r="E9" s="788">
        <f t="shared" si="2"/>
        <v>-171</v>
      </c>
      <c r="F9" s="788">
        <f t="shared" si="2"/>
        <v>1301749</v>
      </c>
      <c r="G9" s="788">
        <f t="shared" si="2"/>
        <v>0</v>
      </c>
      <c r="H9" s="789">
        <f t="shared" si="2"/>
        <v>1301749</v>
      </c>
      <c r="I9" s="788">
        <f t="shared" si="2"/>
        <v>1117670</v>
      </c>
      <c r="J9" s="788">
        <f t="shared" si="2"/>
        <v>19252</v>
      </c>
      <c r="K9" s="788">
        <f>SUM(K5:K7)</f>
        <v>19646</v>
      </c>
      <c r="L9" s="790">
        <f t="shared" si="2"/>
        <v>145181</v>
      </c>
      <c r="M9" s="772"/>
      <c r="N9" s="772"/>
    </row>
    <row r="10" spans="1:14" x14ac:dyDescent="0.2">
      <c r="F10" s="791"/>
    </row>
    <row r="11" spans="1:14" x14ac:dyDescent="0.2">
      <c r="F11" s="772"/>
    </row>
    <row r="12" spans="1:14" x14ac:dyDescent="0.2">
      <c r="B12" s="792" t="s">
        <v>767</v>
      </c>
      <c r="C12" s="793"/>
      <c r="F12" s="772"/>
    </row>
    <row r="13" spans="1:14" x14ac:dyDescent="0.2">
      <c r="B13" s="766" t="s">
        <v>768</v>
      </c>
      <c r="C13" s="794">
        <v>20151</v>
      </c>
      <c r="G13" s="791"/>
    </row>
    <row r="14" spans="1:14" x14ac:dyDescent="0.2">
      <c r="B14" s="766" t="s">
        <v>769</v>
      </c>
      <c r="C14" s="794">
        <v>9</v>
      </c>
      <c r="G14" s="791"/>
    </row>
    <row r="15" spans="1:14" x14ac:dyDescent="0.2">
      <c r="B15" s="766" t="s">
        <v>770</v>
      </c>
      <c r="C15" s="794">
        <v>130</v>
      </c>
      <c r="G15" s="791"/>
    </row>
    <row r="16" spans="1:14" x14ac:dyDescent="0.2">
      <c r="B16" s="766" t="s">
        <v>771</v>
      </c>
      <c r="C16" s="794">
        <v>2600</v>
      </c>
      <c r="G16" s="791"/>
    </row>
    <row r="17" spans="2:7" x14ac:dyDescent="0.2">
      <c r="B17" s="795" t="s">
        <v>180</v>
      </c>
      <c r="C17" s="796">
        <f>SUM(C13:C16)</f>
        <v>22890</v>
      </c>
      <c r="G17" s="791"/>
    </row>
    <row r="18" spans="2:7" x14ac:dyDescent="0.2">
      <c r="B18" s="766" t="s">
        <v>772</v>
      </c>
      <c r="C18" s="794">
        <v>-130</v>
      </c>
      <c r="G18" s="791"/>
    </row>
    <row r="19" spans="2:7" x14ac:dyDescent="0.2">
      <c r="B19" s="766" t="s">
        <v>773</v>
      </c>
      <c r="C19" s="791">
        <v>-3624</v>
      </c>
      <c r="G19" s="791"/>
    </row>
    <row r="20" spans="2:7" x14ac:dyDescent="0.2">
      <c r="B20" s="792" t="s">
        <v>180</v>
      </c>
      <c r="C20" s="797">
        <f>SUM(C17:C19)</f>
        <v>19136</v>
      </c>
      <c r="G20" s="791"/>
    </row>
    <row r="21" spans="2:7" x14ac:dyDescent="0.2">
      <c r="C21" s="793"/>
    </row>
    <row r="22" spans="2:7" x14ac:dyDescent="0.2">
      <c r="C22" s="793"/>
    </row>
    <row r="23" spans="2:7" x14ac:dyDescent="0.2">
      <c r="B23" s="792" t="s">
        <v>774</v>
      </c>
      <c r="C23" s="793"/>
    </row>
    <row r="24" spans="2:7" x14ac:dyDescent="0.2">
      <c r="B24" s="766" t="s">
        <v>775</v>
      </c>
      <c r="C24" s="794">
        <v>19296</v>
      </c>
    </row>
    <row r="25" spans="2:7" x14ac:dyDescent="0.2">
      <c r="B25" s="766" t="s">
        <v>776</v>
      </c>
      <c r="C25" s="794">
        <v>35</v>
      </c>
    </row>
    <row r="26" spans="2:7" x14ac:dyDescent="0.2">
      <c r="B26" s="766" t="s">
        <v>777</v>
      </c>
      <c r="C26" s="794">
        <v>7</v>
      </c>
    </row>
    <row r="27" spans="2:7" x14ac:dyDescent="0.2">
      <c r="B27" s="766" t="s">
        <v>778</v>
      </c>
      <c r="C27" s="766">
        <v>195</v>
      </c>
    </row>
    <row r="28" spans="2:7" x14ac:dyDescent="0.2">
      <c r="B28" s="766" t="s">
        <v>779</v>
      </c>
      <c r="C28" s="766">
        <v>113</v>
      </c>
    </row>
    <row r="29" spans="2:7" x14ac:dyDescent="0.2">
      <c r="B29" s="792" t="s">
        <v>180</v>
      </c>
      <c r="C29" s="798">
        <f>SUM(C24:C28)</f>
        <v>19646</v>
      </c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B1:O39"/>
  <sheetViews>
    <sheetView topLeftCell="A4" zoomScale="90" zoomScaleNormal="90" workbookViewId="0">
      <selection activeCell="H17" sqref="H17"/>
    </sheetView>
  </sheetViews>
  <sheetFormatPr defaultColWidth="8.7109375" defaultRowHeight="12.75" customHeight="1" x14ac:dyDescent="0.25"/>
  <cols>
    <col min="1" max="1" width="7.28515625" style="101" customWidth="1"/>
    <col min="2" max="2" width="35.140625" style="102" customWidth="1"/>
    <col min="3" max="3" width="13.7109375" style="102" customWidth="1"/>
    <col min="4" max="4" width="12.42578125" style="102" customWidth="1"/>
    <col min="5" max="5" width="13.140625" style="102" customWidth="1"/>
    <col min="6" max="6" width="11.7109375" style="102" customWidth="1"/>
    <col min="7" max="7" width="13.7109375" style="102" bestFit="1" customWidth="1"/>
    <col min="8" max="8" width="45.42578125" style="102" customWidth="1"/>
    <col min="9" max="9" width="14.28515625" style="102" customWidth="1"/>
    <col min="10" max="10" width="12.85546875" style="102" customWidth="1"/>
    <col min="11" max="12" width="12.42578125" style="102" customWidth="1"/>
    <col min="13" max="13" width="8.7109375" style="102" customWidth="1"/>
    <col min="14" max="15" width="8.7109375" style="102"/>
    <col min="16" max="16384" width="8.7109375" style="101"/>
  </cols>
  <sheetData>
    <row r="1" spans="2:15" ht="16.5" customHeight="1" thickBot="1" x14ac:dyDescent="0.3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 t="s">
        <v>372</v>
      </c>
      <c r="N1" s="100"/>
      <c r="O1" s="100"/>
    </row>
    <row r="2" spans="2:15" ht="46.5" customHeight="1" thickBot="1" x14ac:dyDescent="0.3">
      <c r="B2" s="105" t="s">
        <v>329</v>
      </c>
      <c r="C2" s="1411" t="s">
        <v>957</v>
      </c>
      <c r="D2" s="106" t="s">
        <v>857</v>
      </c>
      <c r="E2" s="106" t="s">
        <v>901</v>
      </c>
      <c r="F2" s="107" t="s">
        <v>902</v>
      </c>
      <c r="G2" s="392" t="s">
        <v>508</v>
      </c>
      <c r="H2" s="105" t="s">
        <v>331</v>
      </c>
      <c r="I2" s="1411" t="s">
        <v>957</v>
      </c>
      <c r="J2" s="137" t="s">
        <v>857</v>
      </c>
      <c r="K2" s="137" t="s">
        <v>901</v>
      </c>
      <c r="L2" s="107" t="s">
        <v>902</v>
      </c>
      <c r="M2" s="107" t="s">
        <v>508</v>
      </c>
      <c r="N2" s="143"/>
      <c r="O2" s="100"/>
    </row>
    <row r="3" spans="2:15" ht="13.5" customHeight="1" thickBot="1" x14ac:dyDescent="0.3">
      <c r="B3" s="109" t="s">
        <v>332</v>
      </c>
      <c r="C3" s="1402">
        <v>3403137</v>
      </c>
      <c r="D3" s="1403">
        <f>SUM(D4:D8)</f>
        <v>2095916</v>
      </c>
      <c r="E3" s="1403">
        <v>2322035</v>
      </c>
      <c r="F3" s="235">
        <f t="shared" ref="F3" si="0">SUM(F4:F8)</f>
        <v>1474686</v>
      </c>
      <c r="G3" s="275">
        <f>+F3/E3</f>
        <v>0.63508345050785198</v>
      </c>
      <c r="H3" s="538" t="s">
        <v>423</v>
      </c>
      <c r="I3" s="1410">
        <v>3283245</v>
      </c>
      <c r="J3" s="539">
        <f>+J4+J5+J6+J8+J9+J10</f>
        <v>2589835</v>
      </c>
      <c r="K3" s="539">
        <f>+K4+K5+K6+K8+K9+K10</f>
        <v>3406889</v>
      </c>
      <c r="L3" s="539">
        <f t="shared" ref="L3" si="1">+L4+L5+L6+L8+L9+L10</f>
        <v>1330320</v>
      </c>
      <c r="M3" s="541">
        <f>+L3/K3</f>
        <v>0.39047940804646114</v>
      </c>
      <c r="N3" s="143"/>
      <c r="O3" s="100"/>
    </row>
    <row r="4" spans="2:15" ht="15" customHeight="1" thickBot="1" x14ac:dyDescent="0.3">
      <c r="B4" s="110" t="s">
        <v>402</v>
      </c>
      <c r="C4" s="1404">
        <v>1161005</v>
      </c>
      <c r="D4" s="1405">
        <f>+'3.mell. Bevétel'!D25+'6. mell. Int.összesen'!E15</f>
        <v>1151286</v>
      </c>
      <c r="E4" s="1405">
        <v>1341039</v>
      </c>
      <c r="F4" s="138">
        <f>+'3.mell. Bevétel'!F25+'6. mell. Int.összesen'!G15</f>
        <v>849612</v>
      </c>
      <c r="G4" s="275">
        <f t="shared" ref="G4:G11" si="2">+F4/E4</f>
        <v>0.63354757020489338</v>
      </c>
      <c r="H4" s="134" t="s">
        <v>333</v>
      </c>
      <c r="I4" s="1399">
        <v>645582</v>
      </c>
      <c r="J4" s="138">
        <f>+'5. mell. Önk.össz kiadás'!E5+'6. mell. Int.összesen'!E56</f>
        <v>785324</v>
      </c>
      <c r="K4" s="138">
        <v>834752</v>
      </c>
      <c r="L4" s="138">
        <f>+'5. mell. Önk.össz kiadás'!G5+'6. mell. Int.összesen'!G56</f>
        <v>399413</v>
      </c>
      <c r="M4" s="541">
        <f t="shared" ref="M4:M21" si="3">+L4/K4</f>
        <v>0.47848103388790925</v>
      </c>
      <c r="N4" s="143"/>
      <c r="O4" s="100"/>
    </row>
    <row r="5" spans="2:15" ht="15" customHeight="1" thickBot="1" x14ac:dyDescent="0.3">
      <c r="B5" s="110" t="s">
        <v>424</v>
      </c>
      <c r="C5" s="1404">
        <v>878092</v>
      </c>
      <c r="D5" s="1406">
        <f>+'3.mell. Bevétel'!D56</f>
        <v>712000</v>
      </c>
      <c r="E5" s="1406">
        <v>712000</v>
      </c>
      <c r="F5" s="222">
        <f>+'3.mell. Bevétel'!F56</f>
        <v>475038</v>
      </c>
      <c r="G5" s="275">
        <f t="shared" si="2"/>
        <v>0.667188202247191</v>
      </c>
      <c r="H5" s="134" t="s">
        <v>334</v>
      </c>
      <c r="I5" s="1399">
        <v>85076</v>
      </c>
      <c r="J5" s="113">
        <f>+'5. mell. Önk.össz kiadás'!E7+'6. mell. Int.összesen'!E57</f>
        <v>100965</v>
      </c>
      <c r="K5" s="113">
        <v>111699</v>
      </c>
      <c r="L5" s="113">
        <f>+'5. mell. Önk.össz kiadás'!G7+'6. mell. Int.összesen'!G57</f>
        <v>58276</v>
      </c>
      <c r="M5" s="541">
        <f t="shared" si="3"/>
        <v>0.52172356064065029</v>
      </c>
      <c r="N5" s="143"/>
      <c r="O5" s="100"/>
    </row>
    <row r="6" spans="2:15" ht="15" customHeight="1" thickBot="1" x14ac:dyDescent="0.3">
      <c r="B6" s="110" t="s">
        <v>332</v>
      </c>
      <c r="C6" s="1404">
        <v>1352708</v>
      </c>
      <c r="D6" s="1406">
        <f>+'3.mell. Bevétel'!D67+'6. mell. Int.összesen'!E37</f>
        <v>232588</v>
      </c>
      <c r="E6" s="1406">
        <v>260954</v>
      </c>
      <c r="F6" s="222">
        <f>+'3.mell. Bevétel'!F67+'6. mell. Int.összesen'!G37</f>
        <v>141994</v>
      </c>
      <c r="G6" s="275">
        <f t="shared" si="2"/>
        <v>0.54413421522567196</v>
      </c>
      <c r="H6" s="134" t="s">
        <v>335</v>
      </c>
      <c r="I6" s="1400">
        <v>1632598</v>
      </c>
      <c r="J6" s="138">
        <f>+'5. mell. Önk.össz kiadás'!E14+'6. mell. Int.összesen'!E64</f>
        <v>495829</v>
      </c>
      <c r="K6" s="138">
        <v>552133</v>
      </c>
      <c r="L6" s="138">
        <f>+'5. mell. Önk.össz kiadás'!G14+'6. mell. Int.összesen'!G64</f>
        <v>236257</v>
      </c>
      <c r="M6" s="541">
        <f t="shared" si="3"/>
        <v>0.42789871281013814</v>
      </c>
      <c r="N6" s="143"/>
      <c r="O6" s="100"/>
    </row>
    <row r="7" spans="2:15" ht="15" customHeight="1" thickBot="1" x14ac:dyDescent="0.3">
      <c r="B7" s="134" t="s">
        <v>403</v>
      </c>
      <c r="C7" s="1404">
        <v>11332</v>
      </c>
      <c r="D7" s="1406">
        <f>+'1.mell. Mérleg'!E14</f>
        <v>42</v>
      </c>
      <c r="E7" s="1406">
        <v>8042</v>
      </c>
      <c r="F7" s="222">
        <f>+'1.mell. Mérleg'!G14</f>
        <v>8042</v>
      </c>
      <c r="G7" s="275">
        <f t="shared" si="2"/>
        <v>1</v>
      </c>
      <c r="H7" s="135" t="s">
        <v>336</v>
      </c>
      <c r="I7" s="1399">
        <v>0</v>
      </c>
      <c r="J7" s="138">
        <f>+'5.b. mell. VF saját forrásból'!E30+'5.c. mell. VF Eu forrásból'!D30</f>
        <v>20741</v>
      </c>
      <c r="K7" s="138">
        <v>20741</v>
      </c>
      <c r="L7" s="138">
        <f>+'5.b. mell. VF saját forrásból'!G30+'5.c. mell. VF Eu forrásból'!F30</f>
        <v>2018</v>
      </c>
      <c r="M7" s="541">
        <f t="shared" si="3"/>
        <v>9.729521238127381E-2</v>
      </c>
      <c r="N7" s="143"/>
      <c r="O7" s="100"/>
    </row>
    <row r="8" spans="2:15" ht="15" customHeight="1" thickBot="1" x14ac:dyDescent="0.3">
      <c r="B8" s="110"/>
      <c r="C8" s="1404"/>
      <c r="D8" s="1406"/>
      <c r="E8" s="1405"/>
      <c r="F8" s="208"/>
      <c r="G8" s="275"/>
      <c r="H8" s="134" t="s">
        <v>336</v>
      </c>
      <c r="I8" s="1399">
        <v>6732</v>
      </c>
      <c r="J8" s="138">
        <f>+'5. mell. Önk.össz kiadás'!E16</f>
        <v>7500</v>
      </c>
      <c r="K8" s="138">
        <v>5158</v>
      </c>
      <c r="L8" s="138">
        <f>+'5. mell. Önk.össz kiadás'!G16</f>
        <v>1694</v>
      </c>
      <c r="M8" s="541">
        <f t="shared" si="3"/>
        <v>0.3284218689414502</v>
      </c>
      <c r="N8" s="143"/>
      <c r="O8" s="100"/>
    </row>
    <row r="9" spans="2:15" ht="15" customHeight="1" thickBot="1" x14ac:dyDescent="0.3">
      <c r="B9" s="110"/>
      <c r="C9" s="1404"/>
      <c r="D9" s="1405"/>
      <c r="E9" s="1405"/>
      <c r="F9" s="208"/>
      <c r="G9" s="275"/>
      <c r="H9" s="134" t="s">
        <v>362</v>
      </c>
      <c r="I9" s="1399">
        <v>913257</v>
      </c>
      <c r="J9" s="138">
        <f>+'5. mell. Önk.össz kiadás'!E18+'6. mell. Int.összesen'!E69-J10</f>
        <v>986493</v>
      </c>
      <c r="K9" s="138">
        <v>1051426</v>
      </c>
      <c r="L9" s="138">
        <f>+'5. mell. Önk.össz kiadás'!G18+'6. mell. Int.összesen'!G69-L10</f>
        <v>634680</v>
      </c>
      <c r="M9" s="541">
        <f t="shared" si="3"/>
        <v>0.60363734585220452</v>
      </c>
      <c r="N9" s="143"/>
      <c r="O9" s="100"/>
    </row>
    <row r="10" spans="2:15" ht="15" customHeight="1" thickBot="1" x14ac:dyDescent="0.3">
      <c r="B10" s="114" t="s">
        <v>281</v>
      </c>
      <c r="C10" s="1407">
        <v>551067</v>
      </c>
      <c r="D10" s="1408">
        <f>+D11</f>
        <v>361371</v>
      </c>
      <c r="E10" s="1408">
        <v>870562</v>
      </c>
      <c r="F10" s="115">
        <f t="shared" ref="F10" si="4">+F11</f>
        <v>870562</v>
      </c>
      <c r="G10" s="275">
        <f t="shared" si="2"/>
        <v>1</v>
      </c>
      <c r="H10" s="134" t="s">
        <v>623</v>
      </c>
      <c r="I10" s="1531">
        <v>0</v>
      </c>
      <c r="J10" s="138">
        <f>+'5. mell. Önk.össz kiadás'!E19</f>
        <v>213724</v>
      </c>
      <c r="K10" s="138">
        <v>851721</v>
      </c>
      <c r="L10" s="138">
        <f>+'5. mell. Önk.össz kiadás'!G19</f>
        <v>0</v>
      </c>
      <c r="M10" s="541">
        <f t="shared" si="3"/>
        <v>0</v>
      </c>
      <c r="N10" s="143"/>
      <c r="O10" s="100"/>
    </row>
    <row r="11" spans="2:15" ht="15" customHeight="1" x14ac:dyDescent="0.25">
      <c r="B11" s="110" t="s">
        <v>367</v>
      </c>
      <c r="C11" s="1404">
        <v>551067</v>
      </c>
      <c r="D11" s="1405">
        <f>+'3.mell. Bevétel'!D79+'6. mell. Int.összesen'!E45</f>
        <v>361371</v>
      </c>
      <c r="E11" s="1405">
        <v>870562</v>
      </c>
      <c r="F11" s="138">
        <f>+'3.mell. Bevétel'!F79+'6. mell. Int.összesen'!G45</f>
        <v>870562</v>
      </c>
      <c r="G11" s="275">
        <f t="shared" si="2"/>
        <v>1</v>
      </c>
      <c r="H11" s="467" t="s">
        <v>813</v>
      </c>
      <c r="I11" s="1401"/>
      <c r="J11" s="138">
        <f>+'5.g. mell. Egyéb tev.'!E65</f>
        <v>25000</v>
      </c>
      <c r="K11" s="138">
        <v>0</v>
      </c>
      <c r="L11" s="138">
        <f>+'5.g. mell. Egyéb tev.'!G64</f>
        <v>0</v>
      </c>
      <c r="M11" s="541"/>
      <c r="N11" s="143"/>
      <c r="O11" s="100"/>
    </row>
    <row r="12" spans="2:15" ht="15" customHeight="1" x14ac:dyDescent="0.25">
      <c r="B12" s="837"/>
      <c r="C12" s="1404"/>
      <c r="D12" s="1409"/>
      <c r="E12" s="1409"/>
      <c r="F12" s="906"/>
      <c r="G12" s="905"/>
      <c r="H12" s="467" t="s">
        <v>812</v>
      </c>
      <c r="I12" s="1401"/>
      <c r="J12" s="138">
        <f>+'5.g. mell. Egyéb tev.'!E64</f>
        <v>0</v>
      </c>
      <c r="K12" s="138">
        <v>10361</v>
      </c>
      <c r="L12" s="138">
        <f>+'5.g. mell. Egyéb tev.'!G64</f>
        <v>0</v>
      </c>
      <c r="M12" s="541">
        <f t="shared" si="3"/>
        <v>0</v>
      </c>
      <c r="N12" s="143"/>
      <c r="O12" s="100"/>
    </row>
    <row r="13" spans="2:15" ht="15" customHeight="1" x14ac:dyDescent="0.25">
      <c r="B13" s="135"/>
      <c r="C13" s="1397"/>
      <c r="D13" s="136"/>
      <c r="E13" s="138"/>
      <c r="F13" s="208"/>
      <c r="G13" s="276"/>
      <c r="H13" s="467" t="s">
        <v>725</v>
      </c>
      <c r="I13" s="1398"/>
      <c r="J13" s="559">
        <f>+'5.g. mell. Egyéb tev.'!E66</f>
        <v>0</v>
      </c>
      <c r="K13" s="559"/>
      <c r="L13" s="559">
        <f>+'5.g. mell. Egyéb tev.'!G66</f>
        <v>0</v>
      </c>
      <c r="M13" s="541"/>
      <c r="N13" s="143"/>
      <c r="O13" s="100"/>
    </row>
    <row r="14" spans="2:15" ht="15" customHeight="1" x14ac:dyDescent="0.25">
      <c r="B14" s="135"/>
      <c r="C14" s="1397"/>
      <c r="D14" s="136"/>
      <c r="E14" s="138"/>
      <c r="F14" s="208"/>
      <c r="G14" s="276"/>
      <c r="H14" s="467" t="s">
        <v>745</v>
      </c>
      <c r="I14" s="1398"/>
      <c r="J14" s="559">
        <f>+'5.g. mell. Egyéb tev.'!E71</f>
        <v>0</v>
      </c>
      <c r="K14" s="559">
        <v>0</v>
      </c>
      <c r="L14" s="559">
        <f>+'5.g. mell. Egyéb tev.'!G68</f>
        <v>0</v>
      </c>
      <c r="M14" s="541"/>
      <c r="N14" s="143"/>
      <c r="O14" s="100"/>
    </row>
    <row r="15" spans="2:15" ht="15" customHeight="1" x14ac:dyDescent="0.25">
      <c r="B15" s="135"/>
      <c r="C15" s="1397"/>
      <c r="D15" s="136"/>
      <c r="E15" s="138"/>
      <c r="F15" s="208"/>
      <c r="G15" s="276"/>
      <c r="H15" s="467" t="s">
        <v>780</v>
      </c>
      <c r="I15" s="1398"/>
      <c r="J15" s="559">
        <f>+'5.g. mell. Egyéb tev.'!E68</f>
        <v>0</v>
      </c>
      <c r="K15" s="559">
        <v>0</v>
      </c>
      <c r="L15" s="559">
        <f>+'5.g. mell. Egyéb tev.'!G69</f>
        <v>0</v>
      </c>
      <c r="M15" s="541"/>
      <c r="N15" s="143"/>
      <c r="O15" s="100"/>
    </row>
    <row r="16" spans="2:15" ht="15" customHeight="1" x14ac:dyDescent="0.25">
      <c r="B16" s="838"/>
      <c r="C16" s="1397"/>
      <c r="D16" s="902"/>
      <c r="E16" s="903"/>
      <c r="F16" s="904"/>
      <c r="G16" s="905"/>
      <c r="H16" s="467" t="s">
        <v>810</v>
      </c>
      <c r="I16" s="1398"/>
      <c r="J16" s="559">
        <f>+'5.g. mell. Egyéb tev.'!E67</f>
        <v>0</v>
      </c>
      <c r="K16" s="559">
        <v>0</v>
      </c>
      <c r="L16" s="559">
        <f>+'5.g. mell. Egyéb tev.'!G67</f>
        <v>0</v>
      </c>
      <c r="M16" s="541"/>
      <c r="N16" s="143"/>
      <c r="O16" s="100"/>
    </row>
    <row r="17" spans="2:15" ht="15" customHeight="1" x14ac:dyDescent="0.25">
      <c r="B17" s="135"/>
      <c r="C17" s="1397"/>
      <c r="D17" s="136"/>
      <c r="E17" s="138"/>
      <c r="F17" s="208"/>
      <c r="G17" s="276"/>
      <c r="H17" s="467" t="s">
        <v>814</v>
      </c>
      <c r="I17" s="1398"/>
      <c r="J17" s="559">
        <f>+'5.g. mell. Egyéb tev.'!E70</f>
        <v>0</v>
      </c>
      <c r="K17" s="559">
        <v>10000</v>
      </c>
      <c r="L17" s="559">
        <f>+'5.g. mell. Egyéb tev.'!G70</f>
        <v>0</v>
      </c>
      <c r="M17" s="541">
        <f t="shared" si="3"/>
        <v>0</v>
      </c>
      <c r="N17" s="143"/>
      <c r="O17" s="100"/>
    </row>
    <row r="18" spans="2:15" ht="15" customHeight="1" x14ac:dyDescent="0.25">
      <c r="B18" s="135"/>
      <c r="C18" s="1397"/>
      <c r="D18" s="136"/>
      <c r="E18" s="138"/>
      <c r="F18" s="208"/>
      <c r="G18" s="276"/>
      <c r="H18" s="467" t="s">
        <v>721</v>
      </c>
      <c r="I18" s="1398"/>
      <c r="J18" s="559">
        <f>+'5.g. mell. Egyéb tev.'!E69</f>
        <v>69910</v>
      </c>
      <c r="K18" s="559">
        <v>717133</v>
      </c>
      <c r="L18" s="559">
        <f>+'5.g. mell. Egyéb tev.'!G69</f>
        <v>0</v>
      </c>
      <c r="M18" s="541">
        <f t="shared" si="3"/>
        <v>0</v>
      </c>
      <c r="N18" s="143"/>
      <c r="O18" s="100"/>
    </row>
    <row r="19" spans="2:15" ht="15" customHeight="1" x14ac:dyDescent="0.25">
      <c r="B19" s="110"/>
      <c r="C19" s="1087"/>
      <c r="D19" s="111"/>
      <c r="E19" s="111"/>
      <c r="F19" s="208"/>
      <c r="G19" s="276"/>
      <c r="H19" s="467" t="s">
        <v>565</v>
      </c>
      <c r="I19" s="1398"/>
      <c r="J19" s="138">
        <f>+'5.g. mell. Egyéb tev.'!E72</f>
        <v>10000</v>
      </c>
      <c r="K19" s="138">
        <v>5413</v>
      </c>
      <c r="L19" s="138">
        <f>+'5.g. mell. Egyéb tev.'!G72</f>
        <v>0</v>
      </c>
      <c r="M19" s="541">
        <f t="shared" si="3"/>
        <v>0</v>
      </c>
      <c r="N19" s="143"/>
      <c r="O19" s="100"/>
    </row>
    <row r="20" spans="2:15" s="117" customFormat="1" ht="15" customHeight="1" thickBot="1" x14ac:dyDescent="0.3">
      <c r="B20" s="110"/>
      <c r="C20" s="1087"/>
      <c r="D20" s="111"/>
      <c r="E20" s="111"/>
      <c r="F20" s="208"/>
      <c r="G20" s="561"/>
      <c r="H20" s="467" t="s">
        <v>549</v>
      </c>
      <c r="I20" s="1398"/>
      <c r="J20" s="138">
        <f>'5.g. mell. Egyéb tev.'!E73</f>
        <v>108814</v>
      </c>
      <c r="K20" s="138">
        <v>108814</v>
      </c>
      <c r="L20" s="138">
        <f>'5.g. mell. Egyéb tev.'!G73</f>
        <v>0</v>
      </c>
      <c r="M20" s="541">
        <f t="shared" si="3"/>
        <v>0</v>
      </c>
      <c r="N20" s="143"/>
      <c r="O20" s="100"/>
    </row>
    <row r="21" spans="2:15" ht="15.75" thickBot="1" x14ac:dyDescent="0.3">
      <c r="B21" s="118" t="s">
        <v>337</v>
      </c>
      <c r="C21" s="118">
        <v>3954204</v>
      </c>
      <c r="D21" s="119">
        <f>+D10+D3</f>
        <v>2457287</v>
      </c>
      <c r="E21" s="119">
        <v>3192597</v>
      </c>
      <c r="F21" s="119">
        <f>+F10+F3</f>
        <v>2345248</v>
      </c>
      <c r="G21" s="562">
        <f>+F21/E21</f>
        <v>0.73458942672689354</v>
      </c>
      <c r="H21" s="118" t="s">
        <v>337</v>
      </c>
      <c r="I21" s="119">
        <v>3283245</v>
      </c>
      <c r="J21" s="119">
        <f>+J3</f>
        <v>2589835</v>
      </c>
      <c r="K21" s="119">
        <f>+K3</f>
        <v>3406889</v>
      </c>
      <c r="L21" s="466">
        <f>+L3</f>
        <v>1330320</v>
      </c>
      <c r="M21" s="541">
        <f t="shared" si="3"/>
        <v>0.39047940804646114</v>
      </c>
      <c r="N21" s="100"/>
      <c r="O21" s="358"/>
    </row>
    <row r="22" spans="2:15" ht="13.5" customHeight="1" x14ac:dyDescent="0.25">
      <c r="B22" s="121"/>
      <c r="C22" s="121"/>
      <c r="D22" s="121"/>
      <c r="E22" s="121"/>
      <c r="F22" s="122"/>
      <c r="G22" s="122"/>
      <c r="H22" s="123"/>
      <c r="I22" s="274"/>
      <c r="J22" s="274"/>
      <c r="K22" s="123"/>
      <c r="L22" s="122"/>
      <c r="M22" s="122"/>
      <c r="N22" s="100"/>
      <c r="O22" s="100"/>
    </row>
    <row r="23" spans="2:15" s="102" customFormat="1" ht="25.5" customHeight="1" thickBot="1" x14ac:dyDescent="0.3">
      <c r="B23" s="143"/>
      <c r="C23" s="143"/>
      <c r="D23" s="274"/>
      <c r="E23" s="274"/>
      <c r="F23" s="354"/>
      <c r="G23" s="354"/>
      <c r="H23" s="124"/>
      <c r="I23" s="124"/>
      <c r="J23" s="124"/>
      <c r="K23" s="124"/>
      <c r="L23" s="125"/>
      <c r="M23" s="125"/>
      <c r="N23" s="143"/>
      <c r="O23" s="100"/>
    </row>
    <row r="24" spans="2:15" s="102" customFormat="1" ht="39" thickBot="1" x14ac:dyDescent="0.3">
      <c r="B24" s="139" t="s">
        <v>329</v>
      </c>
      <c r="C24" s="1411" t="s">
        <v>957</v>
      </c>
      <c r="D24" s="137" t="s">
        <v>857</v>
      </c>
      <c r="E24" s="137" t="s">
        <v>901</v>
      </c>
      <c r="F24" s="107" t="s">
        <v>902</v>
      </c>
      <c r="G24" s="357" t="s">
        <v>508</v>
      </c>
      <c r="H24" s="105" t="s">
        <v>331</v>
      </c>
      <c r="I24" s="1411" t="s">
        <v>957</v>
      </c>
      <c r="J24" s="137" t="s">
        <v>857</v>
      </c>
      <c r="K24" s="137" t="s">
        <v>901</v>
      </c>
      <c r="L24" s="107" t="s">
        <v>902</v>
      </c>
      <c r="M24" s="107" t="s">
        <v>508</v>
      </c>
      <c r="N24" s="108"/>
      <c r="O24" s="100"/>
    </row>
    <row r="25" spans="2:15" s="102" customFormat="1" ht="15" x14ac:dyDescent="0.25">
      <c r="B25" s="142" t="s">
        <v>426</v>
      </c>
      <c r="C25" s="1412">
        <v>2438396</v>
      </c>
      <c r="D25" s="355">
        <f>+D26+D27+D28</f>
        <v>756222</v>
      </c>
      <c r="E25" s="355">
        <v>1185354</v>
      </c>
      <c r="F25" s="355">
        <f t="shared" ref="F25" si="5">+F26+F27+F28</f>
        <v>414319</v>
      </c>
      <c r="G25" s="468">
        <f>+F25/E25</f>
        <v>0.34953186980429474</v>
      </c>
      <c r="H25" s="538" t="s">
        <v>397</v>
      </c>
      <c r="I25" s="1418">
        <v>2894721</v>
      </c>
      <c r="J25" s="540">
        <f>(+J26+J27)+J28</f>
        <v>1142332</v>
      </c>
      <c r="K25" s="540">
        <v>1484419</v>
      </c>
      <c r="L25" s="540">
        <f t="shared" ref="L25" si="6">(+L26+L27)+L28</f>
        <v>729058</v>
      </c>
      <c r="M25" s="541">
        <f>+L25/K25</f>
        <v>0.49114030472528308</v>
      </c>
      <c r="N25" s="108"/>
      <c r="O25" s="127"/>
    </row>
    <row r="26" spans="2:15" s="102" customFormat="1" ht="15" x14ac:dyDescent="0.25">
      <c r="B26" s="141" t="s">
        <v>624</v>
      </c>
      <c r="C26" s="1413">
        <v>2405570</v>
      </c>
      <c r="D26" s="222">
        <f>+'1.mell. Mérleg'!E16</f>
        <v>756222</v>
      </c>
      <c r="E26" s="222">
        <v>1170541</v>
      </c>
      <c r="F26" s="222">
        <f>+'1.mell. Mérleg'!H16</f>
        <v>414319</v>
      </c>
      <c r="G26" s="468">
        <f t="shared" ref="G26:G34" si="7">+F26/E26</f>
        <v>0.35395513698366826</v>
      </c>
      <c r="H26" s="110" t="s">
        <v>161</v>
      </c>
      <c r="I26" s="1419">
        <v>2824251</v>
      </c>
      <c r="J26" s="126">
        <f>+'5. mell. Önk.össz kiadás'!E21+'6. mell. Int.összesen'!E71</f>
        <v>1142332</v>
      </c>
      <c r="K26" s="126">
        <v>1434751</v>
      </c>
      <c r="L26" s="126">
        <f>+'5. mell. Önk.össz kiadás'!G21+'6. mell. Int.összesen'!G71</f>
        <v>699129</v>
      </c>
      <c r="M26" s="541">
        <f t="shared" ref="M26:M34" si="8">+L26/K26</f>
        <v>0.48728246225303207</v>
      </c>
      <c r="N26" s="108"/>
      <c r="O26" s="100"/>
    </row>
    <row r="27" spans="2:15" s="102" customFormat="1" ht="15" x14ac:dyDescent="0.25">
      <c r="B27" s="141" t="s">
        <v>338</v>
      </c>
      <c r="C27" s="1413">
        <v>19866</v>
      </c>
      <c r="D27" s="222">
        <f>+'3.mell. Bevétel'!D73</f>
        <v>0</v>
      </c>
      <c r="E27" s="222">
        <v>9512</v>
      </c>
      <c r="F27" s="222">
        <f>+'3.mell. Bevétel'!F73</f>
        <v>0</v>
      </c>
      <c r="G27" s="468">
        <f t="shared" si="7"/>
        <v>0</v>
      </c>
      <c r="H27" s="110" t="s">
        <v>305</v>
      </c>
      <c r="I27" s="1419">
        <v>61637</v>
      </c>
      <c r="J27" s="126">
        <f>+'5. mell. Önk.össz kiadás'!E23</f>
        <v>0</v>
      </c>
      <c r="K27" s="126">
        <v>49668</v>
      </c>
      <c r="L27" s="126">
        <f>+'5. mell. Önk.össz kiadás'!G23</f>
        <v>29929</v>
      </c>
      <c r="M27" s="541">
        <f t="shared" si="8"/>
        <v>0.60258113876137553</v>
      </c>
      <c r="N27" s="108"/>
      <c r="O27" s="100"/>
    </row>
    <row r="28" spans="2:15" s="102" customFormat="1" ht="15" x14ac:dyDescent="0.25">
      <c r="B28" s="141" t="s">
        <v>590</v>
      </c>
      <c r="C28" s="1413">
        <v>12960</v>
      </c>
      <c r="D28" s="138">
        <f>+'3.mell. Bevétel'!D68</f>
        <v>0</v>
      </c>
      <c r="E28" s="138">
        <v>5301</v>
      </c>
      <c r="F28" s="134">
        <f>+'3.mell. Bevétel'!F68</f>
        <v>0</v>
      </c>
      <c r="G28" s="468">
        <f t="shared" si="7"/>
        <v>0</v>
      </c>
      <c r="H28" s="110" t="s">
        <v>404</v>
      </c>
      <c r="I28" s="1419">
        <v>8833</v>
      </c>
      <c r="J28" s="126">
        <f>+'5. mell. Önk.össz kiadás'!E25</f>
        <v>0</v>
      </c>
      <c r="K28" s="126">
        <v>0</v>
      </c>
      <c r="L28" s="126">
        <f>+'5. mell. Önk.össz kiadás'!G25</f>
        <v>0</v>
      </c>
      <c r="M28" s="541"/>
      <c r="N28" s="108"/>
      <c r="O28" s="100"/>
    </row>
    <row r="29" spans="2:15" s="102" customFormat="1" ht="15" x14ac:dyDescent="0.25">
      <c r="B29" s="141"/>
      <c r="D29" s="138"/>
      <c r="E29" s="134">
        <v>559974</v>
      </c>
      <c r="F29" s="134"/>
      <c r="G29" s="468">
        <f t="shared" si="7"/>
        <v>0</v>
      </c>
      <c r="H29" s="110"/>
      <c r="I29" s="1419"/>
      <c r="J29" s="110"/>
      <c r="K29" s="128"/>
      <c r="L29" s="112"/>
      <c r="M29" s="541"/>
      <c r="N29" s="108"/>
      <c r="O29" s="100"/>
    </row>
    <row r="30" spans="2:15" s="102" customFormat="1" ht="15" x14ac:dyDescent="0.25">
      <c r="B30" s="140" t="s">
        <v>281</v>
      </c>
      <c r="C30" s="1415">
        <v>1361212</v>
      </c>
      <c r="D30" s="236">
        <f>+D31+D32</f>
        <v>559974</v>
      </c>
      <c r="E30" s="236">
        <v>559974</v>
      </c>
      <c r="F30" s="236">
        <f t="shared" ref="F30" si="9">+F31+F32</f>
        <v>559974</v>
      </c>
      <c r="G30" s="468">
        <f t="shared" si="7"/>
        <v>1</v>
      </c>
      <c r="H30" s="116" t="s">
        <v>272</v>
      </c>
      <c r="I30" s="1420">
        <v>145311</v>
      </c>
      <c r="J30" s="129">
        <f>+J32</f>
        <v>41316</v>
      </c>
      <c r="K30" s="129">
        <v>46617</v>
      </c>
      <c r="L30" s="129">
        <f>+L31+L32</f>
        <v>46617</v>
      </c>
      <c r="M30" s="541">
        <f t="shared" si="8"/>
        <v>1</v>
      </c>
      <c r="N30" s="108"/>
      <c r="O30" s="100"/>
    </row>
    <row r="31" spans="2:15" s="120" customFormat="1" ht="18.75" customHeight="1" x14ac:dyDescent="0.25">
      <c r="B31" s="141" t="s">
        <v>368</v>
      </c>
      <c r="C31" s="1414">
        <v>1205083</v>
      </c>
      <c r="D31" s="138">
        <f>+'3.mell. Bevétel'!D80</f>
        <v>559974</v>
      </c>
      <c r="E31" s="138">
        <v>0</v>
      </c>
      <c r="F31" s="138">
        <f>+'3.mell. Bevétel'!F80</f>
        <v>559974</v>
      </c>
      <c r="G31" s="468"/>
      <c r="H31" s="110" t="s">
        <v>638</v>
      </c>
      <c r="J31" s="128">
        <f>+'5.g. mell. Egyéb tev.'!E100</f>
        <v>0</v>
      </c>
      <c r="K31" s="128"/>
      <c r="L31" s="128">
        <f>+'5.g. mell. Egyéb tev.'!G100</f>
        <v>0</v>
      </c>
      <c r="M31" s="541"/>
      <c r="N31" s="108"/>
      <c r="O31" s="100"/>
    </row>
    <row r="32" spans="2:15" s="120" customFormat="1" ht="15" x14ac:dyDescent="0.25">
      <c r="B32" s="1087" t="s">
        <v>639</v>
      </c>
      <c r="C32" s="1413">
        <v>156129</v>
      </c>
      <c r="D32" s="138">
        <f>+'3.mell. Bevétel'!D77</f>
        <v>0</v>
      </c>
      <c r="E32" s="138">
        <v>1745328</v>
      </c>
      <c r="F32" s="138">
        <f>+'3.mell. Bevétel'!F77</f>
        <v>0</v>
      </c>
      <c r="G32" s="468">
        <f t="shared" si="7"/>
        <v>0</v>
      </c>
      <c r="H32" s="134" t="s">
        <v>639</v>
      </c>
      <c r="I32" s="1419">
        <v>27393</v>
      </c>
      <c r="J32" s="128">
        <f>+'5.g. mell. Egyéb tev.'!E101</f>
        <v>41316</v>
      </c>
      <c r="K32" s="128">
        <v>1531036</v>
      </c>
      <c r="L32" s="128">
        <f>+'5.g. mell. Egyéb tev.'!G101</f>
        <v>46617</v>
      </c>
      <c r="M32" s="541">
        <f t="shared" si="8"/>
        <v>3.0448010366836573E-2</v>
      </c>
      <c r="N32" s="108"/>
      <c r="O32" s="100"/>
    </row>
    <row r="33" spans="2:15" s="120" customFormat="1" ht="15.75" thickBot="1" x14ac:dyDescent="0.3">
      <c r="B33" s="278" t="s">
        <v>339</v>
      </c>
      <c r="C33" s="1416">
        <v>3799608</v>
      </c>
      <c r="D33" s="279">
        <f>+D25+D30</f>
        <v>1316196</v>
      </c>
      <c r="E33" s="279">
        <f>+E25+E30</f>
        <v>1745328</v>
      </c>
      <c r="F33" s="279">
        <f>+F25+F30</f>
        <v>974293</v>
      </c>
      <c r="G33" s="1504">
        <f t="shared" si="7"/>
        <v>0.55822916953145774</v>
      </c>
      <c r="H33" s="393" t="s">
        <v>339</v>
      </c>
      <c r="I33" s="1421">
        <v>3040032</v>
      </c>
      <c r="J33" s="356">
        <f>+J30+J25</f>
        <v>1183648</v>
      </c>
      <c r="K33" s="356">
        <f t="shared" ref="K33:L33" si="10">+K30+K25</f>
        <v>1531036</v>
      </c>
      <c r="L33" s="356">
        <f t="shared" si="10"/>
        <v>775675</v>
      </c>
      <c r="M33" s="541">
        <f t="shared" si="8"/>
        <v>0.50663407000227301</v>
      </c>
      <c r="N33" s="108"/>
      <c r="O33" s="100"/>
    </row>
    <row r="34" spans="2:15" ht="15.75" thickBot="1" x14ac:dyDescent="0.3">
      <c r="B34" s="280" t="s">
        <v>276</v>
      </c>
      <c r="C34" s="1417">
        <v>7753812</v>
      </c>
      <c r="D34" s="281">
        <f>D21+D33</f>
        <v>3773483</v>
      </c>
      <c r="E34" s="281">
        <f>E21+E33</f>
        <v>4937925</v>
      </c>
      <c r="F34" s="281">
        <f>F21+F33</f>
        <v>3319541</v>
      </c>
      <c r="G34" s="468">
        <f t="shared" si="7"/>
        <v>0.67225423634421344</v>
      </c>
      <c r="H34" s="394" t="s">
        <v>276</v>
      </c>
      <c r="I34" s="1422">
        <v>6323277</v>
      </c>
      <c r="J34" s="395">
        <f>J21+J33</f>
        <v>3773483</v>
      </c>
      <c r="K34" s="395">
        <f t="shared" ref="K34:L34" si="11">K21+K33</f>
        <v>4937925</v>
      </c>
      <c r="L34" s="395">
        <f t="shared" si="11"/>
        <v>2105995</v>
      </c>
      <c r="M34" s="541">
        <f t="shared" si="8"/>
        <v>0.42649392204215331</v>
      </c>
      <c r="N34" s="100"/>
      <c r="O34" s="359"/>
    </row>
    <row r="35" spans="2:15" ht="15" x14ac:dyDescent="0.25">
      <c r="B35" s="130"/>
      <c r="C35" s="143"/>
      <c r="D35" s="277"/>
      <c r="E35" s="131"/>
      <c r="F35" s="131"/>
      <c r="G35" s="131"/>
      <c r="H35" s="130"/>
      <c r="I35" s="130"/>
      <c r="J35" s="130"/>
      <c r="K35" s="130"/>
      <c r="L35" s="130"/>
      <c r="M35" s="130"/>
      <c r="N35" s="100"/>
      <c r="O35" s="100"/>
    </row>
    <row r="36" spans="2:15" ht="15" x14ac:dyDescent="0.25">
      <c r="B36" s="133"/>
      <c r="C36" s="133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00"/>
      <c r="O36" s="100"/>
    </row>
    <row r="37" spans="2:15" ht="15" x14ac:dyDescent="0.25">
      <c r="B37" s="100"/>
      <c r="C37" s="100"/>
      <c r="D37" s="132"/>
      <c r="E37" s="132"/>
      <c r="F37" s="132"/>
      <c r="G37" s="132"/>
      <c r="H37" s="132"/>
      <c r="I37" s="132"/>
      <c r="J37" s="132"/>
      <c r="K37" s="132"/>
      <c r="L37" s="100"/>
      <c r="M37" s="100"/>
      <c r="N37" s="100"/>
      <c r="O37" s="100"/>
    </row>
    <row r="38" spans="2:15" ht="15" x14ac:dyDescent="0.25"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ht="12.75" customHeight="1" x14ac:dyDescent="0.25">
      <c r="B39" s="100"/>
      <c r="C39" s="100"/>
      <c r="D39" s="132"/>
      <c r="E39" s="132"/>
      <c r="F39" s="132"/>
      <c r="G39" s="132"/>
      <c r="H39" s="100"/>
      <c r="I39" s="100"/>
      <c r="J39" s="100"/>
      <c r="K39" s="100"/>
      <c r="L39" s="132"/>
      <c r="M39" s="132"/>
    </row>
  </sheetData>
  <printOptions horizontalCentered="1"/>
  <pageMargins left="0.25" right="0.25" top="0.75" bottom="0.75" header="0.3" footer="0.3"/>
  <pageSetup paperSize="9" scale="65" orientation="landscape" r:id="rId1"/>
  <headerFooter>
    <oddHeader>&amp;C&amp;"Times New Roman,Félkövér"&amp;14Martonvásár Város Önkormányzata 2026. évi költségvetésének pénzügyi mérlege&amp;R&amp;"Times New Roman,Félkövér"&amp;12 2.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3"/>
  <sheetViews>
    <sheetView topLeftCell="A19" zoomScaleNormal="100" workbookViewId="0">
      <selection activeCell="F18" sqref="F18:F22"/>
    </sheetView>
  </sheetViews>
  <sheetFormatPr defaultColWidth="9.140625" defaultRowHeight="12.75" x14ac:dyDescent="0.2"/>
  <cols>
    <col min="1" max="1" width="6.28515625" style="57" customWidth="1"/>
    <col min="2" max="2" width="50.42578125" style="55" customWidth="1"/>
    <col min="3" max="3" width="12.7109375" style="55" customWidth="1"/>
    <col min="4" max="4" width="12.42578125" style="55" customWidth="1"/>
    <col min="5" max="5" width="12.5703125" style="55" customWidth="1"/>
    <col min="6" max="6" width="12.7109375" style="55" customWidth="1"/>
    <col min="7" max="7" width="9.85546875" style="232" customWidth="1"/>
    <col min="8" max="8" width="12.7109375" style="55" bestFit="1" customWidth="1"/>
    <col min="9" max="9" width="10.140625" style="55" bestFit="1" customWidth="1"/>
    <col min="10" max="16384" width="9.140625" style="55"/>
  </cols>
  <sheetData>
    <row r="1" spans="1:9" ht="15.75" x14ac:dyDescent="0.25">
      <c r="A1" s="1563"/>
      <c r="B1" s="1563"/>
      <c r="C1" s="1563"/>
      <c r="D1" s="1563"/>
      <c r="E1" s="1563"/>
      <c r="F1" s="1563"/>
    </row>
    <row r="2" spans="1:9" ht="11.25" customHeight="1" thickBot="1" x14ac:dyDescent="0.25">
      <c r="B2" s="209"/>
      <c r="C2" s="209"/>
      <c r="D2" s="1571" t="s">
        <v>372</v>
      </c>
      <c r="E2" s="1571"/>
      <c r="F2" s="1571"/>
    </row>
    <row r="3" spans="1:9" s="52" customFormat="1" ht="15" customHeight="1" x14ac:dyDescent="0.25">
      <c r="A3" s="1566" t="s">
        <v>0</v>
      </c>
      <c r="B3" s="1568" t="s">
        <v>182</v>
      </c>
      <c r="C3" s="1572" t="s">
        <v>956</v>
      </c>
      <c r="D3" s="1570" t="s">
        <v>858</v>
      </c>
      <c r="E3" s="1570"/>
      <c r="F3" s="1570"/>
      <c r="G3" s="1564" t="s">
        <v>508</v>
      </c>
    </row>
    <row r="4" spans="1:9" s="53" customFormat="1" ht="21.75" customHeight="1" x14ac:dyDescent="0.25">
      <c r="A4" s="1567"/>
      <c r="B4" s="1569"/>
      <c r="C4" s="1573"/>
      <c r="D4" s="1252" t="s">
        <v>712</v>
      </c>
      <c r="E4" s="1253" t="s">
        <v>178</v>
      </c>
      <c r="F4" s="1253" t="s">
        <v>179</v>
      </c>
      <c r="G4" s="1565"/>
    </row>
    <row r="5" spans="1:9" s="54" customFormat="1" ht="12.75" customHeight="1" x14ac:dyDescent="0.2">
      <c r="A5" s="1269" t="s">
        <v>194</v>
      </c>
      <c r="B5" s="1254" t="s">
        <v>193</v>
      </c>
      <c r="C5" s="1255">
        <v>223840</v>
      </c>
      <c r="D5" s="1256">
        <f>278704-7490</f>
        <v>271214</v>
      </c>
      <c r="E5" s="1255">
        <v>271214</v>
      </c>
      <c r="F5" s="1255">
        <f>147452-7490</f>
        <v>139962</v>
      </c>
      <c r="G5" s="1270">
        <f>+F5/E5</f>
        <v>0.51605743066360876</v>
      </c>
      <c r="H5" s="638"/>
      <c r="I5" s="763"/>
    </row>
    <row r="6" spans="1:9" s="54" customFormat="1" ht="12.75" customHeight="1" x14ac:dyDescent="0.2">
      <c r="A6" s="1269" t="s">
        <v>194</v>
      </c>
      <c r="B6" s="1275" t="s">
        <v>846</v>
      </c>
      <c r="C6" s="1255">
        <v>12692</v>
      </c>
      <c r="D6" s="1256">
        <v>7490</v>
      </c>
      <c r="E6" s="1255">
        <v>7490</v>
      </c>
      <c r="F6" s="1255">
        <v>7490</v>
      </c>
      <c r="G6" s="1270">
        <f t="shared" ref="G6:G69" si="0">+F6/E6</f>
        <v>1</v>
      </c>
      <c r="H6" s="638"/>
      <c r="I6" s="763"/>
    </row>
    <row r="7" spans="1:9" s="54" customFormat="1" ht="12.75" customHeight="1" x14ac:dyDescent="0.2">
      <c r="A7" s="1269" t="s">
        <v>196</v>
      </c>
      <c r="B7" s="1257" t="s">
        <v>195</v>
      </c>
      <c r="C7" s="1255">
        <v>357648</v>
      </c>
      <c r="D7" s="1256">
        <v>391486</v>
      </c>
      <c r="E7" s="1255">
        <v>395980</v>
      </c>
      <c r="F7" s="1255">
        <v>207379</v>
      </c>
      <c r="G7" s="1270">
        <f t="shared" si="0"/>
        <v>0.52371079347441785</v>
      </c>
      <c r="H7" s="638"/>
      <c r="I7" s="763"/>
    </row>
    <row r="8" spans="1:9" s="54" customFormat="1" ht="12.75" customHeight="1" x14ac:dyDescent="0.2">
      <c r="A8" s="1269" t="s">
        <v>198</v>
      </c>
      <c r="B8" s="1257" t="s">
        <v>197</v>
      </c>
      <c r="C8" s="1255">
        <v>371598</v>
      </c>
      <c r="D8" s="1256">
        <f>138517+44+299357</f>
        <v>437918</v>
      </c>
      <c r="E8" s="1255">
        <v>462516</v>
      </c>
      <c r="F8" s="1255">
        <f>184360+72052</f>
        <v>256412</v>
      </c>
      <c r="G8" s="1270">
        <f t="shared" si="0"/>
        <v>0.55438514559496321</v>
      </c>
      <c r="H8" s="638"/>
      <c r="I8" s="763"/>
    </row>
    <row r="9" spans="1:9" ht="12.75" customHeight="1" x14ac:dyDescent="0.2">
      <c r="A9" s="1269" t="s">
        <v>200</v>
      </c>
      <c r="B9" s="1257" t="s">
        <v>199</v>
      </c>
      <c r="C9" s="1255">
        <v>19222</v>
      </c>
      <c r="D9" s="1256">
        <v>13119</v>
      </c>
      <c r="E9" s="1255">
        <v>27188</v>
      </c>
      <c r="F9" s="1255">
        <v>14138</v>
      </c>
      <c r="G9" s="1270">
        <f t="shared" si="0"/>
        <v>0.52000882742386345</v>
      </c>
      <c r="H9" s="638"/>
      <c r="I9" s="763"/>
    </row>
    <row r="10" spans="1:9" s="56" customFormat="1" ht="12.75" customHeight="1" x14ac:dyDescent="0.2">
      <c r="A10" s="1269" t="s">
        <v>201</v>
      </c>
      <c r="B10" s="1257" t="s">
        <v>570</v>
      </c>
      <c r="C10" s="1258">
        <v>146788</v>
      </c>
      <c r="D10" s="1259"/>
      <c r="E10" s="1258">
        <v>0</v>
      </c>
      <c r="F10" s="1255"/>
      <c r="G10" s="1270"/>
      <c r="H10" s="638"/>
    </row>
    <row r="11" spans="1:9" s="56" customFormat="1" ht="12.75" customHeight="1" x14ac:dyDescent="0.2">
      <c r="A11" s="1269" t="s">
        <v>202</v>
      </c>
      <c r="B11" s="1257" t="s">
        <v>571</v>
      </c>
      <c r="C11" s="1258">
        <v>1088</v>
      </c>
      <c r="D11" s="1259"/>
      <c r="E11" s="1258">
        <v>0</v>
      </c>
      <c r="F11" s="1255"/>
      <c r="G11" s="1270"/>
      <c r="H11" s="638"/>
    </row>
    <row r="12" spans="1:9" ht="12.75" customHeight="1" x14ac:dyDescent="0.2">
      <c r="A12" s="1271" t="s">
        <v>203</v>
      </c>
      <c r="B12" s="1260" t="s">
        <v>322</v>
      </c>
      <c r="C12" s="1261">
        <v>1132876</v>
      </c>
      <c r="D12" s="1262">
        <f>SUM(D5:D11)</f>
        <v>1121227</v>
      </c>
      <c r="E12" s="1261">
        <v>1164388</v>
      </c>
      <c r="F12" s="1261">
        <f t="shared" ref="F12" si="1">SUM(F5:F11)</f>
        <v>625381</v>
      </c>
      <c r="G12" s="1270">
        <f t="shared" si="0"/>
        <v>0.53708987038684697</v>
      </c>
      <c r="H12" s="638"/>
    </row>
    <row r="13" spans="1:9" ht="12.75" customHeight="1" x14ac:dyDescent="0.2">
      <c r="A13" s="1328" t="s">
        <v>942</v>
      </c>
      <c r="B13" s="975" t="s">
        <v>95</v>
      </c>
      <c r="C13" s="1326">
        <v>0</v>
      </c>
      <c r="D13" s="1327"/>
      <c r="E13" s="1326">
        <v>87833</v>
      </c>
      <c r="F13" s="1326">
        <v>87833</v>
      </c>
      <c r="G13" s="1270">
        <f t="shared" si="0"/>
        <v>1</v>
      </c>
      <c r="H13" s="638"/>
    </row>
    <row r="14" spans="1:9" ht="12.75" customHeight="1" x14ac:dyDescent="0.2">
      <c r="A14" s="1271" t="s">
        <v>205</v>
      </c>
      <c r="B14" s="1260" t="s">
        <v>204</v>
      </c>
      <c r="C14" s="1261">
        <v>28129</v>
      </c>
      <c r="D14" s="1262">
        <f>SUM(D15:D24)</f>
        <v>30059</v>
      </c>
      <c r="E14" s="1261">
        <v>83479</v>
      </c>
      <c r="F14" s="1461">
        <f t="shared" ref="F14" si="2">SUM(F15:F24)</f>
        <v>131059</v>
      </c>
      <c r="G14" s="1270">
        <f t="shared" si="0"/>
        <v>1.5699637034463758</v>
      </c>
      <c r="H14" s="638"/>
    </row>
    <row r="15" spans="1:9" s="62" customFormat="1" ht="12.75" customHeight="1" x14ac:dyDescent="0.2">
      <c r="A15" s="1272"/>
      <c r="B15" s="1263" t="s">
        <v>323</v>
      </c>
      <c r="C15" s="1264"/>
      <c r="D15" s="1265"/>
      <c r="E15" s="1264">
        <v>0</v>
      </c>
      <c r="F15" s="1255"/>
      <c r="G15" s="1270"/>
      <c r="H15" s="638"/>
    </row>
    <row r="16" spans="1:9" s="62" customFormat="1" ht="12.75" customHeight="1" x14ac:dyDescent="0.2">
      <c r="A16" s="1272"/>
      <c r="B16" s="1263" t="s">
        <v>313</v>
      </c>
      <c r="C16" s="1264"/>
      <c r="D16" s="1265"/>
      <c r="E16" s="1264">
        <v>0</v>
      </c>
      <c r="F16" s="1255"/>
      <c r="G16" s="1270"/>
      <c r="H16" s="638"/>
    </row>
    <row r="17" spans="1:8" s="62" customFormat="1" ht="12.75" customHeight="1" x14ac:dyDescent="0.2">
      <c r="A17" s="1272"/>
      <c r="B17" s="1263" t="s">
        <v>314</v>
      </c>
      <c r="C17" s="1264"/>
      <c r="D17" s="1283"/>
      <c r="E17" s="1264">
        <v>0</v>
      </c>
      <c r="F17" s="1255"/>
      <c r="G17" s="1270"/>
      <c r="H17" s="638"/>
    </row>
    <row r="18" spans="1:8" s="62" customFormat="1" ht="12.75" customHeight="1" x14ac:dyDescent="0.2">
      <c r="A18" s="1272"/>
      <c r="B18" s="1263" t="s">
        <v>315</v>
      </c>
      <c r="C18" s="1264">
        <v>1080</v>
      </c>
      <c r="D18" s="1265">
        <v>1080</v>
      </c>
      <c r="E18" s="1264">
        <v>30548</v>
      </c>
      <c r="F18" s="1255">
        <v>92552</v>
      </c>
      <c r="G18" s="1270">
        <f t="shared" si="0"/>
        <v>3.0297237135000654</v>
      </c>
      <c r="H18" s="638"/>
    </row>
    <row r="19" spans="1:8" s="62" customFormat="1" ht="12.75" customHeight="1" x14ac:dyDescent="0.2">
      <c r="A19" s="1272"/>
      <c r="B19" s="1263" t="s">
        <v>316</v>
      </c>
      <c r="C19" s="1264">
        <v>10963</v>
      </c>
      <c r="D19" s="1265">
        <v>10979</v>
      </c>
      <c r="E19" s="1264">
        <v>10979</v>
      </c>
      <c r="F19" s="1255">
        <v>5555</v>
      </c>
      <c r="G19" s="1270">
        <f t="shared" si="0"/>
        <v>0.50596593496675468</v>
      </c>
      <c r="H19" s="638"/>
    </row>
    <row r="20" spans="1:8" s="62" customFormat="1" ht="12.75" customHeight="1" x14ac:dyDescent="0.2">
      <c r="A20" s="1272"/>
      <c r="B20" s="1263" t="s">
        <v>317</v>
      </c>
      <c r="C20" s="1264">
        <v>313</v>
      </c>
      <c r="D20" s="1265"/>
      <c r="E20" s="1264">
        <v>0</v>
      </c>
      <c r="F20" s="1255"/>
      <c r="G20" s="1270"/>
      <c r="H20" s="638"/>
    </row>
    <row r="21" spans="1:8" s="62" customFormat="1" ht="12.75" customHeight="1" x14ac:dyDescent="0.2">
      <c r="A21" s="1272"/>
      <c r="B21" s="1263" t="s">
        <v>99</v>
      </c>
      <c r="C21" s="1264"/>
      <c r="D21" s="1265"/>
      <c r="E21" s="1264">
        <v>0</v>
      </c>
      <c r="F21" s="1255"/>
      <c r="G21" s="1270"/>
      <c r="H21" s="638"/>
    </row>
    <row r="22" spans="1:8" s="62" customFormat="1" ht="12.75" customHeight="1" x14ac:dyDescent="0.2">
      <c r="A22" s="1272"/>
      <c r="B22" s="1263" t="s">
        <v>100</v>
      </c>
      <c r="C22" s="1264">
        <v>15773</v>
      </c>
      <c r="D22" s="1265">
        <v>18000</v>
      </c>
      <c r="E22" s="1264">
        <v>41952</v>
      </c>
      <c r="F22" s="1255">
        <v>32952</v>
      </c>
      <c r="G22" s="1270">
        <f t="shared" si="0"/>
        <v>0.78546910755148747</v>
      </c>
      <c r="H22" s="638"/>
    </row>
    <row r="23" spans="1:8" s="62" customFormat="1" ht="12.75" customHeight="1" x14ac:dyDescent="0.2">
      <c r="A23" s="1272"/>
      <c r="B23" s="1263" t="s">
        <v>318</v>
      </c>
      <c r="C23" s="1264"/>
      <c r="D23" s="1265"/>
      <c r="E23" s="1264">
        <v>0</v>
      </c>
      <c r="F23" s="1255"/>
      <c r="G23" s="1270"/>
      <c r="H23" s="638"/>
    </row>
    <row r="24" spans="1:8" s="62" customFormat="1" ht="12.75" customHeight="1" x14ac:dyDescent="0.2">
      <c r="A24" s="1272"/>
      <c r="B24" s="1263" t="s">
        <v>319</v>
      </c>
      <c r="C24" s="1264"/>
      <c r="D24" s="1265"/>
      <c r="E24" s="1264">
        <v>0</v>
      </c>
      <c r="F24" s="1255"/>
      <c r="G24" s="1270"/>
      <c r="H24" s="638"/>
    </row>
    <row r="25" spans="1:8" ht="12.75" customHeight="1" x14ac:dyDescent="0.2">
      <c r="A25" s="1271" t="s">
        <v>206</v>
      </c>
      <c r="B25" s="1260" t="s">
        <v>320</v>
      </c>
      <c r="C25" s="1261">
        <v>1161005</v>
      </c>
      <c r="D25" s="1262">
        <f>D12+D14</f>
        <v>1151286</v>
      </c>
      <c r="E25" s="1261">
        <v>1335700</v>
      </c>
      <c r="F25" s="1461">
        <f>F12+F14+F13</f>
        <v>844273</v>
      </c>
      <c r="G25" s="1270">
        <f t="shared" si="0"/>
        <v>0.63208280302463127</v>
      </c>
      <c r="H25" s="638"/>
    </row>
    <row r="26" spans="1:8" ht="12.75" customHeight="1" x14ac:dyDescent="0.2">
      <c r="A26" s="1269" t="s">
        <v>373</v>
      </c>
      <c r="B26" s="1257" t="s">
        <v>374</v>
      </c>
      <c r="C26" s="1255"/>
      <c r="D26" s="1256"/>
      <c r="E26" s="1255"/>
      <c r="F26" s="1255"/>
      <c r="G26" s="1270"/>
      <c r="H26" s="638"/>
    </row>
    <row r="27" spans="1:8" ht="12.75" customHeight="1" x14ac:dyDescent="0.2">
      <c r="A27" s="1269" t="s">
        <v>365</v>
      </c>
      <c r="B27" s="1257" t="s">
        <v>366</v>
      </c>
      <c r="C27" s="1255"/>
      <c r="D27" s="1256"/>
      <c r="E27" s="1255">
        <v>0</v>
      </c>
      <c r="F27" s="1255"/>
      <c r="G27" s="1270"/>
      <c r="H27" s="638"/>
    </row>
    <row r="28" spans="1:8" ht="12.75" customHeight="1" x14ac:dyDescent="0.2">
      <c r="A28" s="1269" t="s">
        <v>208</v>
      </c>
      <c r="B28" s="1257" t="s">
        <v>207</v>
      </c>
      <c r="C28" s="1255">
        <v>2405570</v>
      </c>
      <c r="D28" s="1256">
        <f>SUM(D29:D38)</f>
        <v>756222</v>
      </c>
      <c r="E28" s="1255">
        <v>1170541</v>
      </c>
      <c r="F28" s="1255">
        <f>SUM(F29:F38)</f>
        <v>414319</v>
      </c>
      <c r="G28" s="1270">
        <f t="shared" si="0"/>
        <v>0.35395513698366826</v>
      </c>
      <c r="H28" s="638"/>
    </row>
    <row r="29" spans="1:8" s="62" customFormat="1" ht="12.75" customHeight="1" x14ac:dyDescent="0.2">
      <c r="A29" s="1272"/>
      <c r="B29" s="1263" t="s">
        <v>312</v>
      </c>
      <c r="C29" s="1264"/>
      <c r="D29" s="1265"/>
      <c r="E29" s="1264">
        <v>0</v>
      </c>
      <c r="F29" s="1255"/>
      <c r="G29" s="1270"/>
      <c r="H29" s="638"/>
    </row>
    <row r="30" spans="1:8" s="62" customFormat="1" ht="12.75" customHeight="1" x14ac:dyDescent="0.2">
      <c r="A30" s="1272"/>
      <c r="B30" s="1263" t="s">
        <v>313</v>
      </c>
      <c r="C30" s="1264"/>
      <c r="D30" s="1265"/>
      <c r="E30" s="1264">
        <v>0</v>
      </c>
      <c r="F30" s="1255"/>
      <c r="G30" s="1270"/>
      <c r="H30" s="638"/>
    </row>
    <row r="31" spans="1:8" s="62" customFormat="1" ht="30.75" customHeight="1" x14ac:dyDescent="0.2">
      <c r="A31" s="1272"/>
      <c r="B31" s="1263" t="s">
        <v>314</v>
      </c>
      <c r="C31" s="1264">
        <v>1860463</v>
      </c>
      <c r="D31" s="1265">
        <f>99000+72680+132000+390000</f>
        <v>693680</v>
      </c>
      <c r="E31" s="1264">
        <v>1098339</v>
      </c>
      <c r="F31" s="1255">
        <v>414319</v>
      </c>
      <c r="G31" s="1270">
        <f t="shared" si="0"/>
        <v>0.37722324346126285</v>
      </c>
      <c r="H31" s="638"/>
    </row>
    <row r="32" spans="1:8" s="62" customFormat="1" ht="12.75" customHeight="1" x14ac:dyDescent="0.2">
      <c r="A32" s="1272"/>
      <c r="B32" s="1263" t="s">
        <v>315</v>
      </c>
      <c r="C32" s="1264">
        <v>545107</v>
      </c>
      <c r="D32" s="1265">
        <f>61300+1242</f>
        <v>62542</v>
      </c>
      <c r="E32" s="1264">
        <v>72202</v>
      </c>
      <c r="F32" s="1255"/>
      <c r="G32" s="1270">
        <f t="shared" si="0"/>
        <v>0</v>
      </c>
      <c r="H32" s="638"/>
    </row>
    <row r="33" spans="1:9" s="62" customFormat="1" ht="12.75" customHeight="1" x14ac:dyDescent="0.2">
      <c r="A33" s="1272"/>
      <c r="B33" s="1263" t="s">
        <v>316</v>
      </c>
      <c r="C33" s="1264"/>
      <c r="D33" s="1265"/>
      <c r="E33" s="1264">
        <v>0</v>
      </c>
      <c r="F33" s="1255"/>
      <c r="G33" s="1270"/>
      <c r="H33" s="638"/>
    </row>
    <row r="34" spans="1:9" s="62" customFormat="1" ht="12.75" customHeight="1" x14ac:dyDescent="0.2">
      <c r="A34" s="1272"/>
      <c r="B34" s="1263" t="s">
        <v>317</v>
      </c>
      <c r="C34" s="1264"/>
      <c r="D34" s="1265"/>
      <c r="E34" s="1264">
        <v>0</v>
      </c>
      <c r="F34" s="1255"/>
      <c r="G34" s="1270"/>
      <c r="H34" s="638"/>
    </row>
    <row r="35" spans="1:9" s="62" customFormat="1" ht="12.75" customHeight="1" x14ac:dyDescent="0.2">
      <c r="A35" s="1272"/>
      <c r="B35" s="1263" t="s">
        <v>99</v>
      </c>
      <c r="C35" s="1264"/>
      <c r="D35" s="1265"/>
      <c r="E35" s="1264">
        <v>0</v>
      </c>
      <c r="F35" s="1255"/>
      <c r="G35" s="1270"/>
      <c r="H35" s="638"/>
    </row>
    <row r="36" spans="1:9" s="62" customFormat="1" ht="12.75" customHeight="1" x14ac:dyDescent="0.2">
      <c r="A36" s="1272"/>
      <c r="B36" s="1263" t="s">
        <v>100</v>
      </c>
      <c r="C36" s="1264"/>
      <c r="D36" s="1265"/>
      <c r="E36" s="1264">
        <v>0</v>
      </c>
      <c r="F36" s="1255"/>
      <c r="G36" s="1270"/>
      <c r="H36" s="638"/>
    </row>
    <row r="37" spans="1:9" s="62" customFormat="1" ht="12.75" customHeight="1" x14ac:dyDescent="0.2">
      <c r="A37" s="1272"/>
      <c r="B37" s="1263" t="s">
        <v>318</v>
      </c>
      <c r="C37" s="1264"/>
      <c r="D37" s="1265"/>
      <c r="E37" s="1264">
        <v>0</v>
      </c>
      <c r="F37" s="1255"/>
      <c r="G37" s="1270"/>
      <c r="H37" s="638"/>
    </row>
    <row r="38" spans="1:9" s="62" customFormat="1" ht="12.75" customHeight="1" x14ac:dyDescent="0.2">
      <c r="A38" s="1272"/>
      <c r="B38" s="1263" t="s">
        <v>319</v>
      </c>
      <c r="C38" s="1264"/>
      <c r="D38" s="1265"/>
      <c r="E38" s="1264">
        <v>0</v>
      </c>
      <c r="F38" s="1255"/>
      <c r="G38" s="1270"/>
      <c r="H38" s="638"/>
    </row>
    <row r="39" spans="1:9" ht="12.75" customHeight="1" x14ac:dyDescent="0.2">
      <c r="A39" s="1271" t="s">
        <v>209</v>
      </c>
      <c r="B39" s="1260" t="s">
        <v>321</v>
      </c>
      <c r="C39" s="1261">
        <v>2405570</v>
      </c>
      <c r="D39" s="1262">
        <f>D26+D27+D28</f>
        <v>756222</v>
      </c>
      <c r="E39" s="1261">
        <v>1170541</v>
      </c>
      <c r="F39" s="1461">
        <f t="shared" ref="F39" si="3">F26+F27+F28</f>
        <v>414319</v>
      </c>
      <c r="G39" s="1270">
        <f t="shared" si="0"/>
        <v>0.35395513698366826</v>
      </c>
      <c r="H39" s="638"/>
    </row>
    <row r="40" spans="1:9" ht="12.75" customHeight="1" x14ac:dyDescent="0.2">
      <c r="A40" s="1269" t="s">
        <v>211</v>
      </c>
      <c r="B40" s="1257" t="s">
        <v>210</v>
      </c>
      <c r="C40" s="1255"/>
      <c r="D40" s="1256"/>
      <c r="E40" s="1255">
        <v>0</v>
      </c>
      <c r="F40" s="1255"/>
      <c r="G40" s="1270"/>
      <c r="H40" s="638"/>
    </row>
    <row r="41" spans="1:9" ht="12.75" customHeight="1" x14ac:dyDescent="0.2">
      <c r="A41" s="1269" t="s">
        <v>213</v>
      </c>
      <c r="B41" s="1257" t="s">
        <v>212</v>
      </c>
      <c r="C41" s="1255"/>
      <c r="D41" s="1256"/>
      <c r="E41" s="1255">
        <v>0</v>
      </c>
      <c r="F41" s="1255"/>
      <c r="G41" s="1270"/>
      <c r="H41" s="638"/>
    </row>
    <row r="42" spans="1:9" s="57" customFormat="1" ht="12.75" customHeight="1" x14ac:dyDescent="0.2">
      <c r="A42" s="1271" t="s">
        <v>214</v>
      </c>
      <c r="B42" s="1260" t="s">
        <v>324</v>
      </c>
      <c r="C42" s="1261"/>
      <c r="D42" s="1262">
        <f>SUM(D40:D41)</f>
        <v>0</v>
      </c>
      <c r="E42" s="1261">
        <v>0</v>
      </c>
      <c r="F42" s="1261">
        <f>SUM(F40:F41)</f>
        <v>0</v>
      </c>
      <c r="G42" s="1270"/>
      <c r="H42" s="638"/>
    </row>
    <row r="43" spans="1:9" ht="12.75" customHeight="1" x14ac:dyDescent="0.2">
      <c r="A43" s="1269" t="s">
        <v>216</v>
      </c>
      <c r="B43" s="1257" t="s">
        <v>215</v>
      </c>
      <c r="C43" s="1255"/>
      <c r="D43" s="1256"/>
      <c r="E43" s="1255">
        <v>0</v>
      </c>
      <c r="F43" s="1255"/>
      <c r="G43" s="1270"/>
      <c r="H43" s="638"/>
    </row>
    <row r="44" spans="1:9" ht="12.75" customHeight="1" x14ac:dyDescent="0.2">
      <c r="A44" s="1269" t="s">
        <v>218</v>
      </c>
      <c r="B44" s="1257" t="s">
        <v>217</v>
      </c>
      <c r="C44" s="1255"/>
      <c r="D44" s="1256"/>
      <c r="E44" s="1255">
        <v>0</v>
      </c>
      <c r="F44" s="1255"/>
      <c r="G44" s="1270"/>
      <c r="H44" s="638"/>
    </row>
    <row r="45" spans="1:9" ht="12.75" customHeight="1" x14ac:dyDescent="0.2">
      <c r="A45" s="1271" t="s">
        <v>220</v>
      </c>
      <c r="B45" s="1260" t="s">
        <v>219</v>
      </c>
      <c r="C45" s="1261">
        <v>419753</v>
      </c>
      <c r="D45" s="1262">
        <f>SUM(D46:D48)</f>
        <v>363000</v>
      </c>
      <c r="E45" s="1261">
        <v>363000</v>
      </c>
      <c r="F45" s="1261">
        <f>SUM(F46:F48)</f>
        <v>225092</v>
      </c>
      <c r="G45" s="1270">
        <f t="shared" si="0"/>
        <v>0.62008815426997244</v>
      </c>
      <c r="H45" s="638"/>
      <c r="I45" s="637"/>
    </row>
    <row r="46" spans="1:9" ht="12.75" customHeight="1" x14ac:dyDescent="0.2">
      <c r="A46" s="1269"/>
      <c r="B46" s="1263" t="s">
        <v>357</v>
      </c>
      <c r="C46" s="1264">
        <v>174644</v>
      </c>
      <c r="D46" s="1265">
        <v>158000</v>
      </c>
      <c r="E46" s="1255">
        <v>158000</v>
      </c>
      <c r="F46" s="1255">
        <v>94760</v>
      </c>
      <c r="G46" s="1270">
        <f t="shared" si="0"/>
        <v>0.59974683544303797</v>
      </c>
      <c r="H46" s="638"/>
      <c r="I46" s="637"/>
    </row>
    <row r="47" spans="1:9" ht="12.75" customHeight="1" x14ac:dyDescent="0.2">
      <c r="A47" s="1269"/>
      <c r="B47" s="1263" t="s">
        <v>358</v>
      </c>
      <c r="C47" s="1264">
        <v>244768</v>
      </c>
      <c r="D47" s="1265">
        <v>205000</v>
      </c>
      <c r="E47" s="1255">
        <v>205000</v>
      </c>
      <c r="F47" s="1255">
        <v>130156</v>
      </c>
      <c r="G47" s="1270">
        <f t="shared" si="0"/>
        <v>0.63490731707317072</v>
      </c>
      <c r="H47" s="638"/>
      <c r="I47" s="637"/>
    </row>
    <row r="48" spans="1:9" ht="12.75" customHeight="1" x14ac:dyDescent="0.2">
      <c r="A48" s="1269"/>
      <c r="B48" s="1263" t="s">
        <v>359</v>
      </c>
      <c r="C48" s="1264">
        <v>341</v>
      </c>
      <c r="D48" s="1265"/>
      <c r="E48" s="1255">
        <v>0</v>
      </c>
      <c r="F48" s="1255">
        <v>176</v>
      </c>
      <c r="G48" s="1270"/>
      <c r="H48" s="638"/>
      <c r="I48" s="637"/>
    </row>
    <row r="49" spans="1:9" s="54" customFormat="1" ht="12.75" customHeight="1" x14ac:dyDescent="0.2">
      <c r="A49" s="1271" t="s">
        <v>222</v>
      </c>
      <c r="B49" s="1260" t="s">
        <v>221</v>
      </c>
      <c r="C49" s="1261">
        <v>436510</v>
      </c>
      <c r="D49" s="1262">
        <v>337000</v>
      </c>
      <c r="E49" s="1261">
        <v>337000</v>
      </c>
      <c r="F49" s="1261">
        <v>240778</v>
      </c>
      <c r="G49" s="1270">
        <f t="shared" si="0"/>
        <v>0.7144747774480712</v>
      </c>
      <c r="H49" s="638"/>
      <c r="I49" s="637"/>
    </row>
    <row r="50" spans="1:9" ht="12.75" customHeight="1" x14ac:dyDescent="0.2">
      <c r="A50" s="1269" t="s">
        <v>224</v>
      </c>
      <c r="B50" s="1257" t="s">
        <v>223</v>
      </c>
      <c r="C50" s="1255"/>
      <c r="D50" s="1256"/>
      <c r="E50" s="1255">
        <v>0</v>
      </c>
      <c r="F50" s="1255"/>
      <c r="G50" s="1270"/>
      <c r="H50" s="638"/>
      <c r="I50" s="637"/>
    </row>
    <row r="51" spans="1:9" ht="12.75" customHeight="1" x14ac:dyDescent="0.2">
      <c r="A51" s="1269" t="s">
        <v>226</v>
      </c>
      <c r="B51" s="1257" t="s">
        <v>225</v>
      </c>
      <c r="C51" s="1255"/>
      <c r="D51" s="1256"/>
      <c r="E51" s="1255">
        <v>0</v>
      </c>
      <c r="F51" s="1255"/>
      <c r="G51" s="1270"/>
      <c r="H51" s="638"/>
      <c r="I51" s="637"/>
    </row>
    <row r="52" spans="1:9" ht="12.75" customHeight="1" x14ac:dyDescent="0.2">
      <c r="A52" s="1269" t="s">
        <v>228</v>
      </c>
      <c r="B52" s="1257" t="s">
        <v>227</v>
      </c>
      <c r="C52" s="1266"/>
      <c r="D52" s="1256"/>
      <c r="E52" s="1255">
        <v>0</v>
      </c>
      <c r="F52" s="1255"/>
      <c r="G52" s="1270"/>
      <c r="H52" s="638"/>
      <c r="I52" s="637"/>
    </row>
    <row r="53" spans="1:9" ht="12.75" customHeight="1" x14ac:dyDescent="0.2">
      <c r="A53" s="1269" t="s">
        <v>230</v>
      </c>
      <c r="B53" s="1257" t="s">
        <v>229</v>
      </c>
      <c r="C53" s="1255"/>
      <c r="D53" s="1256"/>
      <c r="E53" s="1255">
        <v>0</v>
      </c>
      <c r="F53" s="1255"/>
      <c r="G53" s="1270"/>
      <c r="H53" s="638"/>
      <c r="I53" s="637"/>
    </row>
    <row r="54" spans="1:9" ht="12.75" customHeight="1" x14ac:dyDescent="0.2">
      <c r="A54" s="1271" t="s">
        <v>231</v>
      </c>
      <c r="B54" s="1260" t="s">
        <v>325</v>
      </c>
      <c r="C54" s="1261">
        <v>436510</v>
      </c>
      <c r="D54" s="1262">
        <f>+D49</f>
        <v>337000</v>
      </c>
      <c r="E54" s="1261">
        <v>337000</v>
      </c>
      <c r="F54" s="1261">
        <f t="shared" ref="F54" si="4">SUM(F49:F53)</f>
        <v>240778</v>
      </c>
      <c r="G54" s="1270">
        <f t="shared" si="0"/>
        <v>0.7144747774480712</v>
      </c>
      <c r="H54" s="638"/>
      <c r="I54" s="637"/>
    </row>
    <row r="55" spans="1:9" ht="12.75" customHeight="1" x14ac:dyDescent="0.2">
      <c r="A55" s="1271" t="s">
        <v>233</v>
      </c>
      <c r="B55" s="1260" t="s">
        <v>784</v>
      </c>
      <c r="C55" s="1261">
        <v>21829</v>
      </c>
      <c r="D55" s="1262">
        <f>1500+1500+4000+5000</f>
        <v>12000</v>
      </c>
      <c r="E55" s="1261">
        <v>12000</v>
      </c>
      <c r="F55" s="1261">
        <v>9168</v>
      </c>
      <c r="G55" s="1270">
        <f t="shared" si="0"/>
        <v>0.76400000000000001</v>
      </c>
      <c r="H55" s="638"/>
      <c r="I55" s="637"/>
    </row>
    <row r="56" spans="1:9" ht="12.75" customHeight="1" x14ac:dyDescent="0.2">
      <c r="A56" s="1271" t="s">
        <v>234</v>
      </c>
      <c r="B56" s="1260" t="s">
        <v>326</v>
      </c>
      <c r="C56" s="1261">
        <v>878092</v>
      </c>
      <c r="D56" s="1262">
        <f>D42+D45+D54+D55</f>
        <v>712000</v>
      </c>
      <c r="E56" s="1261">
        <v>712000</v>
      </c>
      <c r="F56" s="1461">
        <f>F42+F45+F54+F55</f>
        <v>475038</v>
      </c>
      <c r="G56" s="1270">
        <f t="shared" si="0"/>
        <v>0.667188202247191</v>
      </c>
      <c r="H56" s="638"/>
      <c r="I56" s="637"/>
    </row>
    <row r="57" spans="1:9" ht="12.75" customHeight="1" x14ac:dyDescent="0.2">
      <c r="A57" s="1269" t="s">
        <v>236</v>
      </c>
      <c r="B57" s="1257" t="s">
        <v>235</v>
      </c>
      <c r="C57" s="1255"/>
      <c r="D57" s="1256"/>
      <c r="E57" s="1255">
        <v>0</v>
      </c>
      <c r="F57" s="1255"/>
      <c r="G57" s="1270"/>
      <c r="H57" s="638"/>
    </row>
    <row r="58" spans="1:9" ht="12.75" customHeight="1" x14ac:dyDescent="0.2">
      <c r="A58" s="1269" t="s">
        <v>238</v>
      </c>
      <c r="B58" s="1257" t="s">
        <v>237</v>
      </c>
      <c r="C58" s="1255">
        <v>351</v>
      </c>
      <c r="D58" s="1256">
        <f>314</f>
        <v>314</v>
      </c>
      <c r="E58" s="1255">
        <v>314</v>
      </c>
      <c r="F58" s="1255">
        <v>401</v>
      </c>
      <c r="G58" s="1270">
        <f t="shared" si="0"/>
        <v>1.2770700636942676</v>
      </c>
      <c r="H58" s="638"/>
      <c r="I58" s="637"/>
    </row>
    <row r="59" spans="1:9" ht="12.75" customHeight="1" x14ac:dyDescent="0.2">
      <c r="A59" s="1269" t="s">
        <v>240</v>
      </c>
      <c r="B59" s="1257" t="s">
        <v>239</v>
      </c>
      <c r="C59" s="1255">
        <v>11643</v>
      </c>
      <c r="D59" s="1256">
        <f>5754+5500+5500</f>
        <v>16754</v>
      </c>
      <c r="E59" s="1255">
        <v>26208</v>
      </c>
      <c r="F59" s="1255">
        <v>20796</v>
      </c>
      <c r="G59" s="1270">
        <f t="shared" si="0"/>
        <v>0.79349816849816845</v>
      </c>
      <c r="H59" s="638"/>
      <c r="I59" s="637"/>
    </row>
    <row r="60" spans="1:9" ht="12.75" customHeight="1" x14ac:dyDescent="0.2">
      <c r="A60" s="1269" t="s">
        <v>242</v>
      </c>
      <c r="B60" s="1257" t="s">
        <v>241</v>
      </c>
      <c r="C60" s="1255">
        <v>115784</v>
      </c>
      <c r="D60" s="1256">
        <f>50000+22558+26817+2</f>
        <v>99377</v>
      </c>
      <c r="E60" s="1255">
        <v>99377</v>
      </c>
      <c r="F60" s="1255">
        <v>31520</v>
      </c>
      <c r="G60" s="1270">
        <f t="shared" si="0"/>
        <v>0.3171760065206235</v>
      </c>
      <c r="H60" s="638"/>
      <c r="I60" s="637"/>
    </row>
    <row r="61" spans="1:9" ht="12.75" customHeight="1" x14ac:dyDescent="0.2">
      <c r="A61" s="1269" t="s">
        <v>244</v>
      </c>
      <c r="B61" s="1257" t="s">
        <v>243</v>
      </c>
      <c r="C61" s="1255">
        <v>38480</v>
      </c>
      <c r="D61" s="1256">
        <f>39380+5156</f>
        <v>44536</v>
      </c>
      <c r="E61" s="1255">
        <v>44536</v>
      </c>
      <c r="F61" s="1255">
        <v>26491</v>
      </c>
      <c r="G61" s="1270">
        <f t="shared" si="0"/>
        <v>0.59482216633734508</v>
      </c>
      <c r="H61" s="638"/>
      <c r="I61" s="637"/>
    </row>
    <row r="62" spans="1:9" ht="12.75" customHeight="1" x14ac:dyDescent="0.2">
      <c r="A62" s="1269" t="s">
        <v>246</v>
      </c>
      <c r="B62" s="1257" t="s">
        <v>245</v>
      </c>
      <c r="C62" s="1255">
        <v>37998</v>
      </c>
      <c r="D62" s="1256">
        <v>37552</v>
      </c>
      <c r="E62" s="1255">
        <v>38829</v>
      </c>
      <c r="F62" s="1255">
        <v>17920</v>
      </c>
      <c r="G62" s="1270">
        <f t="shared" si="0"/>
        <v>0.46151072651883901</v>
      </c>
      <c r="H62" s="638"/>
      <c r="I62" s="637"/>
    </row>
    <row r="63" spans="1:9" ht="12.75" customHeight="1" x14ac:dyDescent="0.2">
      <c r="A63" s="1269" t="s">
        <v>248</v>
      </c>
      <c r="B63" s="1257" t="s">
        <v>247</v>
      </c>
      <c r="C63" s="1255">
        <v>1088873</v>
      </c>
      <c r="D63" s="1256">
        <v>18349</v>
      </c>
      <c r="E63" s="1255">
        <v>19625</v>
      </c>
      <c r="F63" s="1255">
        <v>14999</v>
      </c>
      <c r="G63" s="1270">
        <f t="shared" si="0"/>
        <v>0.76428025477707007</v>
      </c>
      <c r="H63" s="638"/>
      <c r="I63" s="637"/>
    </row>
    <row r="64" spans="1:9" ht="12.75" customHeight="1" x14ac:dyDescent="0.2">
      <c r="A64" s="1269" t="s">
        <v>250</v>
      </c>
      <c r="B64" s="1257" t="s">
        <v>249</v>
      </c>
      <c r="C64" s="1255">
        <v>25388</v>
      </c>
      <c r="D64" s="1256"/>
      <c r="E64" s="1255">
        <v>14413</v>
      </c>
      <c r="F64" s="1255">
        <v>14413</v>
      </c>
      <c r="G64" s="1270">
        <f t="shared" si="0"/>
        <v>1</v>
      </c>
      <c r="H64" s="638"/>
    </row>
    <row r="65" spans="1:8" ht="12.75" customHeight="1" x14ac:dyDescent="0.2">
      <c r="A65" s="1269" t="s">
        <v>252</v>
      </c>
      <c r="B65" s="1257" t="s">
        <v>251</v>
      </c>
      <c r="C65" s="1255"/>
      <c r="D65" s="1256"/>
      <c r="E65" s="1255">
        <v>0</v>
      </c>
      <c r="F65" s="1255"/>
      <c r="G65" s="1270"/>
      <c r="H65" s="638"/>
    </row>
    <row r="66" spans="1:8" ht="12.75" customHeight="1" x14ac:dyDescent="0.2">
      <c r="A66" s="1269" t="s">
        <v>569</v>
      </c>
      <c r="B66" s="1257" t="s">
        <v>253</v>
      </c>
      <c r="C66" s="1255">
        <v>11487</v>
      </c>
      <c r="D66" s="1256"/>
      <c r="E66" s="1255">
        <v>511</v>
      </c>
      <c r="F66" s="1255">
        <f>511+398</f>
        <v>909</v>
      </c>
      <c r="G66" s="1270">
        <f t="shared" si="0"/>
        <v>1.7788649706457926</v>
      </c>
      <c r="H66" s="638"/>
    </row>
    <row r="67" spans="1:8" ht="12.75" customHeight="1" x14ac:dyDescent="0.2">
      <c r="A67" s="1271" t="s">
        <v>254</v>
      </c>
      <c r="B67" s="1260" t="s">
        <v>275</v>
      </c>
      <c r="C67" s="1261">
        <v>1330004</v>
      </c>
      <c r="D67" s="1262">
        <f>SUM(D57:D66)</f>
        <v>216882</v>
      </c>
      <c r="E67" s="1261">
        <v>243813</v>
      </c>
      <c r="F67" s="1461">
        <f t="shared" ref="F67" si="5">SUM(F57:F66)</f>
        <v>127449</v>
      </c>
      <c r="G67" s="1270">
        <f t="shared" si="0"/>
        <v>0.52273258603930062</v>
      </c>
      <c r="H67" s="638"/>
    </row>
    <row r="68" spans="1:8" ht="12.75" customHeight="1" x14ac:dyDescent="0.2">
      <c r="A68" s="1271" t="s">
        <v>255</v>
      </c>
      <c r="B68" s="1260" t="s">
        <v>274</v>
      </c>
      <c r="C68" s="1261">
        <v>12960</v>
      </c>
      <c r="D68" s="1262"/>
      <c r="E68" s="1261">
        <v>0</v>
      </c>
      <c r="F68" s="1461"/>
      <c r="G68" s="1270"/>
      <c r="H68" s="638"/>
    </row>
    <row r="69" spans="1:8" ht="12.75" customHeight="1" x14ac:dyDescent="0.2">
      <c r="A69" s="1269" t="s">
        <v>573</v>
      </c>
      <c r="B69" s="1257" t="s">
        <v>468</v>
      </c>
      <c r="C69" s="1255">
        <v>10300</v>
      </c>
      <c r="D69" s="1256"/>
      <c r="E69" s="1255">
        <v>8000</v>
      </c>
      <c r="F69" s="1266">
        <v>8000</v>
      </c>
      <c r="G69" s="1270">
        <f t="shared" si="0"/>
        <v>1</v>
      </c>
      <c r="H69" s="638"/>
    </row>
    <row r="70" spans="1:8" ht="12.75" customHeight="1" x14ac:dyDescent="0.2">
      <c r="A70" s="1269" t="s">
        <v>572</v>
      </c>
      <c r="B70" s="1257" t="s">
        <v>256</v>
      </c>
      <c r="C70" s="1255">
        <v>1032</v>
      </c>
      <c r="D70" s="1256">
        <v>42</v>
      </c>
      <c r="E70" s="1255">
        <v>42</v>
      </c>
      <c r="F70" s="1266">
        <v>11</v>
      </c>
      <c r="G70" s="1270">
        <f t="shared" ref="G70:G83" si="6">+F70/E70</f>
        <v>0.26190476190476192</v>
      </c>
      <c r="H70" s="638"/>
    </row>
    <row r="71" spans="1:8" ht="12.75" customHeight="1" x14ac:dyDescent="0.2">
      <c r="A71" s="1271" t="s">
        <v>257</v>
      </c>
      <c r="B71" s="1260" t="s">
        <v>273</v>
      </c>
      <c r="C71" s="1261">
        <v>11332</v>
      </c>
      <c r="D71" s="1262">
        <f>SUM(D69:D70)</f>
        <v>42</v>
      </c>
      <c r="E71" s="1261">
        <v>8042</v>
      </c>
      <c r="F71" s="1461">
        <f t="shared" ref="F71" si="7">SUM(F69:F70)</f>
        <v>8011</v>
      </c>
      <c r="G71" s="1270">
        <f t="shared" si="6"/>
        <v>0.99614523750310868</v>
      </c>
      <c r="H71" s="638"/>
    </row>
    <row r="72" spans="1:8" ht="12.75" customHeight="1" x14ac:dyDescent="0.2">
      <c r="A72" s="1271" t="s">
        <v>840</v>
      </c>
      <c r="B72" s="1260" t="s">
        <v>841</v>
      </c>
      <c r="C72" s="1261">
        <v>19856</v>
      </c>
      <c r="D72" s="1262"/>
      <c r="E72" s="1261">
        <v>9512</v>
      </c>
      <c r="F72" s="1461">
        <f>9512+11</f>
        <v>9523</v>
      </c>
      <c r="G72" s="1270">
        <f t="shared" si="6"/>
        <v>1.0011564339781329</v>
      </c>
      <c r="H72" s="638"/>
    </row>
    <row r="73" spans="1:8" ht="12.75" customHeight="1" x14ac:dyDescent="0.2">
      <c r="A73" s="1269" t="s">
        <v>574</v>
      </c>
      <c r="B73" s="1257" t="s">
        <v>258</v>
      </c>
      <c r="C73" s="1255">
        <v>10</v>
      </c>
      <c r="D73" s="1256"/>
      <c r="E73" s="1255">
        <v>0</v>
      </c>
      <c r="F73" s="1255"/>
      <c r="G73" s="1270"/>
      <c r="H73" s="638"/>
    </row>
    <row r="74" spans="1:8" ht="12.75" customHeight="1" x14ac:dyDescent="0.2">
      <c r="A74" s="1271" t="s">
        <v>260</v>
      </c>
      <c r="B74" s="1260" t="s">
        <v>278</v>
      </c>
      <c r="C74" s="1261">
        <v>19866</v>
      </c>
      <c r="D74" s="1262">
        <f>SUM(D73)</f>
        <v>0</v>
      </c>
      <c r="E74" s="1261">
        <v>9512</v>
      </c>
      <c r="F74" s="1261">
        <v>9523</v>
      </c>
      <c r="G74" s="1270">
        <f t="shared" si="6"/>
        <v>1.0011564339781329</v>
      </c>
      <c r="H74" s="638"/>
    </row>
    <row r="75" spans="1:8" ht="12.75" customHeight="1" x14ac:dyDescent="0.2">
      <c r="A75" s="1271" t="s">
        <v>261</v>
      </c>
      <c r="B75" s="1260" t="s">
        <v>271</v>
      </c>
      <c r="C75" s="1261">
        <v>5818829</v>
      </c>
      <c r="D75" s="1262">
        <f>D25+D39+D56+D67+D68+D71+D74</f>
        <v>2836432</v>
      </c>
      <c r="E75" s="1261">
        <v>3479608</v>
      </c>
      <c r="F75" s="1261">
        <f>F25+F39+F56+F67+F68+F71+F74</f>
        <v>1878613</v>
      </c>
      <c r="G75" s="1270">
        <f t="shared" si="6"/>
        <v>0.53989213727523333</v>
      </c>
      <c r="H75" s="638"/>
    </row>
    <row r="76" spans="1:8" ht="12.75" customHeight="1" x14ac:dyDescent="0.2">
      <c r="A76" s="1271" t="s">
        <v>522</v>
      </c>
      <c r="B76" s="1260" t="s">
        <v>521</v>
      </c>
      <c r="C76" s="1255"/>
      <c r="D76" s="1256"/>
      <c r="E76" s="1255">
        <v>0</v>
      </c>
      <c r="F76" s="1255"/>
      <c r="G76" s="1270"/>
    </row>
    <row r="77" spans="1:8" s="54" customFormat="1" ht="12.75" customHeight="1" x14ac:dyDescent="0.2">
      <c r="A77" s="1271" t="s">
        <v>621</v>
      </c>
      <c r="B77" s="1260" t="s">
        <v>620</v>
      </c>
      <c r="C77" s="1261"/>
      <c r="D77" s="1262"/>
      <c r="E77" s="1261">
        <v>0</v>
      </c>
      <c r="F77" s="1261"/>
      <c r="G77" s="1270"/>
    </row>
    <row r="78" spans="1:8" x14ac:dyDescent="0.2">
      <c r="A78" s="1276" t="s">
        <v>268</v>
      </c>
      <c r="B78" s="1257" t="s">
        <v>267</v>
      </c>
      <c r="C78" s="1267">
        <v>1731388</v>
      </c>
      <c r="D78" s="1268">
        <f>+D79+D80</f>
        <v>921345</v>
      </c>
      <c r="E78" s="1267">
        <v>1418219</v>
      </c>
      <c r="F78" s="1267">
        <f>F79+F80</f>
        <v>1418219</v>
      </c>
      <c r="G78" s="1270">
        <f t="shared" si="6"/>
        <v>1</v>
      </c>
    </row>
    <row r="79" spans="1:8" s="62" customFormat="1" x14ac:dyDescent="0.2">
      <c r="A79" s="1277"/>
      <c r="B79" s="1263" t="s">
        <v>379</v>
      </c>
      <c r="C79" s="1284">
        <v>526305</v>
      </c>
      <c r="D79" s="1265">
        <f>25000+41316+146788+33510+74757+40000</f>
        <v>361371</v>
      </c>
      <c r="E79" s="1264">
        <v>858245</v>
      </c>
      <c r="F79" s="1255">
        <f>+E79</f>
        <v>858245</v>
      </c>
      <c r="G79" s="1270">
        <f t="shared" si="6"/>
        <v>1</v>
      </c>
    </row>
    <row r="80" spans="1:8" s="62" customFormat="1" x14ac:dyDescent="0.2">
      <c r="A80" s="1277"/>
      <c r="B80" s="1263" t="s">
        <v>380</v>
      </c>
      <c r="C80" s="1284">
        <v>1205083</v>
      </c>
      <c r="D80" s="1265">
        <f>70579+9800+479595</f>
        <v>559974</v>
      </c>
      <c r="E80" s="1264">
        <v>559974</v>
      </c>
      <c r="F80" s="1255">
        <f>+E80</f>
        <v>559974</v>
      </c>
      <c r="G80" s="1270">
        <f t="shared" si="6"/>
        <v>1</v>
      </c>
    </row>
    <row r="81" spans="1:7" x14ac:dyDescent="0.2">
      <c r="A81" s="1278" t="s">
        <v>269</v>
      </c>
      <c r="B81" s="1260" t="s">
        <v>327</v>
      </c>
      <c r="C81" s="1261">
        <v>1731388</v>
      </c>
      <c r="D81" s="1262">
        <f>D78</f>
        <v>921345</v>
      </c>
      <c r="E81" s="1261">
        <v>1418219</v>
      </c>
      <c r="F81" s="1261">
        <f t="shared" ref="F81" si="8">F78</f>
        <v>1418219</v>
      </c>
      <c r="G81" s="1270">
        <f t="shared" si="6"/>
        <v>1</v>
      </c>
    </row>
    <row r="82" spans="1:7" x14ac:dyDescent="0.2">
      <c r="A82" s="1329" t="s">
        <v>943</v>
      </c>
      <c r="B82" s="1330" t="s">
        <v>944</v>
      </c>
      <c r="C82" s="1331">
        <v>156129</v>
      </c>
      <c r="D82" s="1332"/>
      <c r="E82" s="1331">
        <v>5301</v>
      </c>
      <c r="F82" s="1331">
        <v>5301</v>
      </c>
      <c r="G82" s="1270">
        <f t="shared" si="6"/>
        <v>1</v>
      </c>
    </row>
    <row r="83" spans="1:7" ht="13.5" thickBot="1" x14ac:dyDescent="0.25">
      <c r="A83" s="1279" t="s">
        <v>270</v>
      </c>
      <c r="B83" s="1280" t="s">
        <v>328</v>
      </c>
      <c r="C83" s="1273">
        <v>1887517</v>
      </c>
      <c r="D83" s="1274">
        <f>D77+D81</f>
        <v>921345</v>
      </c>
      <c r="E83" s="1467">
        <v>1423520</v>
      </c>
      <c r="F83" s="1273">
        <f>+F81+F82</f>
        <v>1423520</v>
      </c>
      <c r="G83" s="1270">
        <f t="shared" si="6"/>
        <v>1</v>
      </c>
    </row>
  </sheetData>
  <mergeCells count="7">
    <mergeCell ref="A1:F1"/>
    <mergeCell ref="G3:G4"/>
    <mergeCell ref="A3:A4"/>
    <mergeCell ref="B3:B4"/>
    <mergeCell ref="D3:F3"/>
    <mergeCell ref="D2:F2"/>
    <mergeCell ref="C3:C4"/>
  </mergeCells>
  <printOptions horizontalCentered="1"/>
  <pageMargins left="0.25" right="0.25" top="0.75" bottom="0.75" header="0.3" footer="0.3"/>
  <pageSetup paperSize="9" scale="72" orientation="portrait" errors="blank" r:id="rId1"/>
  <headerFooter>
    <oddHeader>&amp;C&amp;"Times New Roman,Félkövér"&amp;12Martonvásár Város Önkormányzatának bevételei 2026.
&amp;"Times New Roman,Dőlt"(intézmények nélkül)&amp;R&amp;"Times New Roman,Félkövér"&amp;10 3. melléklet</oddHeader>
  </headerFooter>
  <rowBreaks count="1" manualBreakCount="1">
    <brk id="8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4"/>
  <sheetViews>
    <sheetView zoomScaleNormal="100" workbookViewId="0">
      <selection activeCell="C14" sqref="C14"/>
    </sheetView>
  </sheetViews>
  <sheetFormatPr defaultColWidth="9.140625" defaultRowHeight="15" x14ac:dyDescent="0.25"/>
  <cols>
    <col min="1" max="1" width="43.42578125" style="238" customWidth="1"/>
    <col min="2" max="2" width="14.5703125" style="238" customWidth="1"/>
    <col min="3" max="3" width="13" style="238" customWidth="1"/>
    <col min="4" max="4" width="14.42578125" style="238" customWidth="1"/>
    <col min="5" max="5" width="10.5703125" style="238" customWidth="1"/>
    <col min="6" max="16384" width="9.140625" style="238"/>
  </cols>
  <sheetData>
    <row r="1" spans="1:5" ht="15.75" thickBot="1" x14ac:dyDescent="0.3">
      <c r="D1" s="1574" t="s">
        <v>372</v>
      </c>
      <c r="E1" s="1574"/>
    </row>
    <row r="2" spans="1:5" x14ac:dyDescent="0.25">
      <c r="A2" s="1575" t="s">
        <v>482</v>
      </c>
      <c r="B2" s="1576"/>
      <c r="C2" s="1577"/>
      <c r="D2" s="1577"/>
      <c r="E2" s="1578"/>
    </row>
    <row r="3" spans="1:5" ht="15.75" thickBot="1" x14ac:dyDescent="0.3">
      <c r="A3" s="333"/>
      <c r="B3" s="334"/>
      <c r="C3" s="335"/>
      <c r="D3" s="335"/>
      <c r="E3" s="336"/>
    </row>
    <row r="4" spans="1:5" s="254" customFormat="1" ht="35.450000000000003" customHeight="1" thickBot="1" x14ac:dyDescent="0.3">
      <c r="A4" s="1242" t="s">
        <v>277</v>
      </c>
      <c r="B4" s="137" t="s">
        <v>857</v>
      </c>
      <c r="C4" s="1039" t="s">
        <v>294</v>
      </c>
      <c r="D4" s="1039" t="s">
        <v>330</v>
      </c>
      <c r="E4" s="1243" t="s">
        <v>469</v>
      </c>
    </row>
    <row r="5" spans="1:5" x14ac:dyDescent="0.25">
      <c r="A5" s="1038" t="s">
        <v>578</v>
      </c>
      <c r="B5" s="1238">
        <v>1080</v>
      </c>
      <c r="C5" s="1239">
        <v>1080</v>
      </c>
      <c r="D5" s="1240">
        <f>270+270</f>
        <v>540</v>
      </c>
      <c r="E5" s="1241">
        <f>+D5/C5</f>
        <v>0.5</v>
      </c>
    </row>
    <row r="6" spans="1:5" x14ac:dyDescent="0.25">
      <c r="A6" s="1320" t="s">
        <v>645</v>
      </c>
      <c r="B6" s="1468">
        <v>18000</v>
      </c>
      <c r="C6" s="1469">
        <v>41952</v>
      </c>
      <c r="D6" s="1470">
        <v>32954</v>
      </c>
      <c r="E6" s="1241">
        <f t="shared" ref="E6:E15" si="0">+D6/C6</f>
        <v>0.7855167810831426</v>
      </c>
    </row>
    <row r="7" spans="1:5" x14ac:dyDescent="0.25">
      <c r="A7" s="1320" t="s">
        <v>579</v>
      </c>
      <c r="B7" s="1471">
        <v>10979</v>
      </c>
      <c r="C7" s="1472">
        <v>10979</v>
      </c>
      <c r="D7" s="1470">
        <v>5555</v>
      </c>
      <c r="E7" s="1241">
        <f t="shared" si="0"/>
        <v>0.50596593496675468</v>
      </c>
    </row>
    <row r="8" spans="1:5" x14ac:dyDescent="0.25">
      <c r="A8" s="1319" t="s">
        <v>932</v>
      </c>
      <c r="B8" s="1473"/>
      <c r="C8" s="1472">
        <v>29468</v>
      </c>
      <c r="D8" s="1470">
        <v>29468</v>
      </c>
      <c r="E8" s="1241">
        <f t="shared" si="0"/>
        <v>1</v>
      </c>
    </row>
    <row r="9" spans="1:5" x14ac:dyDescent="0.25">
      <c r="A9" s="1313" t="s">
        <v>937</v>
      </c>
      <c r="B9" s="1469">
        <v>0</v>
      </c>
      <c r="C9" s="1472"/>
      <c r="D9" s="1470">
        <v>62542</v>
      </c>
      <c r="E9" s="1241"/>
    </row>
    <row r="10" spans="1:5" x14ac:dyDescent="0.25">
      <c r="A10" s="498" t="s">
        <v>646</v>
      </c>
      <c r="B10" s="1474">
        <f>SUM(B5:B9)</f>
        <v>30059</v>
      </c>
      <c r="C10" s="1474">
        <f>SUM(C5:C9)</f>
        <v>83479</v>
      </c>
      <c r="D10" s="1474">
        <f>SUM(D5:D9)</f>
        <v>131059</v>
      </c>
      <c r="E10" s="1241">
        <f t="shared" si="0"/>
        <v>1.5699637034463758</v>
      </c>
    </row>
    <row r="11" spans="1:5" x14ac:dyDescent="0.25">
      <c r="A11" s="1475"/>
      <c r="B11" s="1469"/>
      <c r="C11" s="1472"/>
      <c r="D11" s="1470"/>
      <c r="E11" s="1241"/>
    </row>
    <row r="12" spans="1:5" x14ac:dyDescent="0.25">
      <c r="A12" s="1320"/>
      <c r="B12" s="1476"/>
      <c r="C12" s="1476"/>
      <c r="D12" s="1470"/>
      <c r="E12" s="1241"/>
    </row>
    <row r="13" spans="1:5" x14ac:dyDescent="0.25">
      <c r="A13" s="1477" t="s">
        <v>963</v>
      </c>
      <c r="B13" s="1478">
        <f>SUM(B12:B12)</f>
        <v>0</v>
      </c>
      <c r="C13" s="1478">
        <v>5339</v>
      </c>
      <c r="D13" s="1478">
        <v>5339</v>
      </c>
      <c r="E13" s="1241"/>
    </row>
    <row r="14" spans="1:5" x14ac:dyDescent="0.25">
      <c r="A14" s="1479"/>
      <c r="B14" s="1473"/>
      <c r="C14" s="1472"/>
      <c r="D14" s="1480"/>
      <c r="E14" s="1241"/>
    </row>
    <row r="15" spans="1:5" ht="15.75" thickBot="1" x14ac:dyDescent="0.3">
      <c r="A15" s="1481" t="s">
        <v>180</v>
      </c>
      <c r="B15" s="1482">
        <f>B10+B13</f>
        <v>30059</v>
      </c>
      <c r="C15" s="1482">
        <f>C10+C13</f>
        <v>88818</v>
      </c>
      <c r="D15" s="1482">
        <f>D10+D13</f>
        <v>136398</v>
      </c>
      <c r="E15" s="1483">
        <f t="shared" si="0"/>
        <v>1.5357022225224617</v>
      </c>
    </row>
    <row r="16" spans="1:5" x14ac:dyDescent="0.25">
      <c r="A16" s="239"/>
      <c r="B16" s="239"/>
      <c r="C16" s="240"/>
      <c r="D16" s="240"/>
      <c r="E16" s="241"/>
    </row>
    <row r="17" spans="1:5" ht="15.75" thickBot="1" x14ac:dyDescent="0.3">
      <c r="A17" s="242"/>
      <c r="B17" s="242"/>
      <c r="C17" s="242"/>
      <c r="D17" s="243"/>
      <c r="E17" s="242"/>
    </row>
    <row r="18" spans="1:5" x14ac:dyDescent="0.25">
      <c r="A18" s="1575" t="s">
        <v>483</v>
      </c>
      <c r="B18" s="1576"/>
      <c r="C18" s="1577"/>
      <c r="D18" s="1577"/>
      <c r="E18" s="1579"/>
    </row>
    <row r="19" spans="1:5" ht="15.75" thickBot="1" x14ac:dyDescent="0.3">
      <c r="A19" s="1315"/>
      <c r="B19" s="900"/>
      <c r="C19" s="1316"/>
      <c r="D19" s="1316"/>
      <c r="E19" s="1317"/>
    </row>
    <row r="20" spans="1:5" ht="38.25" x14ac:dyDescent="0.25">
      <c r="A20" s="1307" t="s">
        <v>277</v>
      </c>
      <c r="B20" s="1308" t="s">
        <v>857</v>
      </c>
      <c r="C20" s="1309" t="s">
        <v>294</v>
      </c>
      <c r="D20" s="1309" t="s">
        <v>330</v>
      </c>
      <c r="E20" s="1310" t="s">
        <v>469</v>
      </c>
    </row>
    <row r="21" spans="1:5" x14ac:dyDescent="0.25">
      <c r="A21" s="1312" t="s">
        <v>933</v>
      </c>
      <c r="B21" s="1052"/>
      <c r="C21" s="1540">
        <v>99000</v>
      </c>
      <c r="D21" s="1540">
        <v>0</v>
      </c>
      <c r="E21" s="1318"/>
    </row>
    <row r="22" spans="1:5" x14ac:dyDescent="0.25">
      <c r="A22" s="1312" t="s">
        <v>934</v>
      </c>
      <c r="B22" s="1052"/>
      <c r="C22" s="1540">
        <v>72680</v>
      </c>
      <c r="D22" s="1540">
        <v>0</v>
      </c>
      <c r="E22" s="1318"/>
    </row>
    <row r="23" spans="1:5" x14ac:dyDescent="0.25">
      <c r="A23" s="1312" t="s">
        <v>935</v>
      </c>
      <c r="B23" s="1052"/>
      <c r="C23" s="1540">
        <v>132000</v>
      </c>
      <c r="D23" s="1540">
        <v>0</v>
      </c>
      <c r="E23" s="1318"/>
    </row>
    <row r="24" spans="1:5" x14ac:dyDescent="0.25">
      <c r="A24" s="1312" t="s">
        <v>936</v>
      </c>
      <c r="B24" s="1052"/>
      <c r="C24" s="1540">
        <v>390000</v>
      </c>
      <c r="D24" s="1540">
        <v>0</v>
      </c>
      <c r="E24" s="1318"/>
    </row>
    <row r="25" spans="1:5" x14ac:dyDescent="0.25">
      <c r="A25" s="1313" t="s">
        <v>937</v>
      </c>
      <c r="B25" s="1052"/>
      <c r="C25" s="1540">
        <v>62542</v>
      </c>
      <c r="D25" s="1540">
        <v>0</v>
      </c>
      <c r="E25" s="1318"/>
    </row>
    <row r="26" spans="1:5" ht="26.25" x14ac:dyDescent="0.25">
      <c r="A26" s="1314" t="s">
        <v>938</v>
      </c>
      <c r="B26" s="1052"/>
      <c r="C26" s="1540">
        <v>9660</v>
      </c>
      <c r="D26" s="1540">
        <v>9660</v>
      </c>
      <c r="E26" s="1460">
        <f>+D26/C26</f>
        <v>1</v>
      </c>
    </row>
    <row r="27" spans="1:5" ht="26.25" x14ac:dyDescent="0.25">
      <c r="A27" s="1313" t="s">
        <v>939</v>
      </c>
      <c r="B27" s="1052"/>
      <c r="C27" s="1540">
        <v>345460</v>
      </c>
      <c r="D27" s="1540">
        <v>345460</v>
      </c>
      <c r="E27" s="1460">
        <f t="shared" ref="E27:E30" si="1">+D27/C27</f>
        <v>1</v>
      </c>
    </row>
    <row r="28" spans="1:5" x14ac:dyDescent="0.25">
      <c r="A28" s="1319" t="s">
        <v>955</v>
      </c>
      <c r="B28" s="1052"/>
      <c r="C28" s="1540">
        <v>59199</v>
      </c>
      <c r="D28" s="1540">
        <v>59199</v>
      </c>
      <c r="E28" s="1460">
        <f t="shared" si="1"/>
        <v>1</v>
      </c>
    </row>
    <row r="29" spans="1:5" x14ac:dyDescent="0.25">
      <c r="A29" s="1320"/>
      <c r="B29" s="1321"/>
      <c r="C29" s="1311"/>
      <c r="D29" s="1311"/>
      <c r="E29" s="1460"/>
    </row>
    <row r="30" spans="1:5" ht="15.75" thickBot="1" x14ac:dyDescent="0.3">
      <c r="A30" s="1322" t="s">
        <v>180</v>
      </c>
      <c r="B30" s="1323">
        <f>SUM(B29:B29)</f>
        <v>0</v>
      </c>
      <c r="C30" s="1323">
        <f>SUM(C21:C29)</f>
        <v>1170541</v>
      </c>
      <c r="D30" s="1323">
        <f>SUM(D21:D28)</f>
        <v>414319</v>
      </c>
      <c r="E30" s="1502">
        <f t="shared" si="1"/>
        <v>0.35395513698366826</v>
      </c>
    </row>
    <row r="31" spans="1:5" x14ac:dyDescent="0.25">
      <c r="A31" s="244"/>
      <c r="B31" s="244"/>
      <c r="C31" s="245"/>
      <c r="D31" s="245"/>
      <c r="E31" s="241"/>
    </row>
    <row r="32" spans="1:5" ht="15.75" thickBot="1" x14ac:dyDescent="0.3">
      <c r="A32" s="242"/>
      <c r="B32" s="242"/>
      <c r="C32" s="242"/>
      <c r="D32" s="243"/>
      <c r="E32" s="242"/>
    </row>
    <row r="33" spans="1:5" x14ac:dyDescent="0.25">
      <c r="A33" s="1580" t="s">
        <v>484</v>
      </c>
      <c r="B33" s="1581"/>
      <c r="C33" s="1581"/>
      <c r="D33" s="1581"/>
      <c r="E33" s="1582"/>
    </row>
    <row r="34" spans="1:5" ht="15.75" thickBot="1" x14ac:dyDescent="0.3">
      <c r="A34" s="337"/>
      <c r="B34" s="338"/>
      <c r="C34" s="338"/>
      <c r="D34" s="338"/>
      <c r="E34" s="339"/>
    </row>
    <row r="35" spans="1:5" ht="39" thickBot="1" x14ac:dyDescent="0.3">
      <c r="A35" s="1043" t="s">
        <v>277</v>
      </c>
      <c r="B35" s="137" t="s">
        <v>857</v>
      </c>
      <c r="C35" s="255" t="s">
        <v>294</v>
      </c>
      <c r="D35" s="255" t="s">
        <v>330</v>
      </c>
      <c r="E35" s="1491" t="s">
        <v>469</v>
      </c>
    </row>
    <row r="36" spans="1:5" x14ac:dyDescent="0.25">
      <c r="A36" s="1038" t="s">
        <v>470</v>
      </c>
      <c r="B36" s="1485">
        <v>42</v>
      </c>
      <c r="C36" s="379">
        <v>42</v>
      </c>
      <c r="D36" s="497">
        <v>11</v>
      </c>
      <c r="E36" s="1492">
        <f>+D36/C36</f>
        <v>0.26190476190476192</v>
      </c>
    </row>
    <row r="37" spans="1:5" x14ac:dyDescent="0.25">
      <c r="A37" s="1312" t="s">
        <v>940</v>
      </c>
      <c r="B37" s="1324"/>
      <c r="C37" s="379">
        <v>8000</v>
      </c>
      <c r="D37" s="1325">
        <v>8000</v>
      </c>
      <c r="E37" s="1492">
        <f t="shared" ref="E37:E43" si="2">+D37/C37</f>
        <v>1</v>
      </c>
    </row>
    <row r="38" spans="1:5" x14ac:dyDescent="0.25">
      <c r="A38" s="1493" t="s">
        <v>646</v>
      </c>
      <c r="B38" s="1494">
        <f>B36</f>
        <v>42</v>
      </c>
      <c r="C38" s="1495">
        <f>SUM(C36:C37)</f>
        <v>8042</v>
      </c>
      <c r="D38" s="1495">
        <f>SUM(D36:D37)</f>
        <v>8011</v>
      </c>
      <c r="E38" s="1492">
        <f t="shared" si="2"/>
        <v>0.99614523750310868</v>
      </c>
    </row>
    <row r="39" spans="1:5" x14ac:dyDescent="0.25">
      <c r="A39" s="1496"/>
      <c r="B39" s="1497"/>
      <c r="C39" s="379"/>
      <c r="D39" s="497"/>
      <c r="E39" s="1492"/>
    </row>
    <row r="40" spans="1:5" x14ac:dyDescent="0.25">
      <c r="A40" s="1496" t="s">
        <v>648</v>
      </c>
      <c r="B40" s="1497">
        <f>+'6. mell. Int.összesen'!I39</f>
        <v>0</v>
      </c>
      <c r="C40" s="379"/>
      <c r="D40" s="497"/>
      <c r="E40" s="1492"/>
    </row>
    <row r="41" spans="1:5" x14ac:dyDescent="0.25">
      <c r="A41" s="1498" t="s">
        <v>647</v>
      </c>
      <c r="B41" s="1499">
        <f>B40</f>
        <v>0</v>
      </c>
      <c r="C41" s="1499">
        <f t="shared" ref="C41:D41" si="3">C40</f>
        <v>0</v>
      </c>
      <c r="D41" s="1499">
        <f t="shared" si="3"/>
        <v>0</v>
      </c>
      <c r="E41" s="1492"/>
    </row>
    <row r="42" spans="1:5" s="254" customFormat="1" ht="20.25" customHeight="1" x14ac:dyDescent="0.25">
      <c r="A42" s="1500"/>
      <c r="B42" s="1473"/>
      <c r="C42" s="1486"/>
      <c r="D42" s="1487"/>
      <c r="E42" s="1492"/>
    </row>
    <row r="43" spans="1:5" ht="15.75" thickBot="1" x14ac:dyDescent="0.3">
      <c r="A43" s="1322" t="s">
        <v>180</v>
      </c>
      <c r="B43" s="1489">
        <f>B38+B41</f>
        <v>42</v>
      </c>
      <c r="C43" s="1489">
        <f>C38+C41</f>
        <v>8042</v>
      </c>
      <c r="D43" s="1489">
        <f>D38+D41</f>
        <v>8011</v>
      </c>
      <c r="E43" s="1501">
        <f t="shared" si="2"/>
        <v>0.99614523750310868</v>
      </c>
    </row>
    <row r="44" spans="1:5" ht="15.75" thickBot="1" x14ac:dyDescent="0.3">
      <c r="A44" s="242"/>
      <c r="B44" s="242"/>
      <c r="C44" s="242"/>
      <c r="D44" s="242"/>
      <c r="E44" s="242"/>
    </row>
    <row r="45" spans="1:5" x14ac:dyDescent="0.25">
      <c r="A45" s="1580" t="s">
        <v>485</v>
      </c>
      <c r="B45" s="1581"/>
      <c r="C45" s="1581"/>
      <c r="D45" s="1581"/>
      <c r="E45" s="1582"/>
    </row>
    <row r="46" spans="1:5" x14ac:dyDescent="0.25">
      <c r="A46" s="1045"/>
      <c r="B46" s="1046"/>
      <c r="C46" s="1046"/>
      <c r="D46" s="1046"/>
      <c r="E46" s="1047"/>
    </row>
    <row r="47" spans="1:5" ht="38.25" x14ac:dyDescent="0.25">
      <c r="A47" s="1484" t="s">
        <v>277</v>
      </c>
      <c r="B47" s="1052" t="s">
        <v>857</v>
      </c>
      <c r="C47" s="1053" t="s">
        <v>294</v>
      </c>
      <c r="D47" s="1053" t="s">
        <v>330</v>
      </c>
      <c r="E47" s="1318" t="s">
        <v>469</v>
      </c>
    </row>
    <row r="48" spans="1:5" x14ac:dyDescent="0.25">
      <c r="A48" s="1048" t="s">
        <v>880</v>
      </c>
      <c r="B48" s="1042">
        <f>61300+1242</f>
        <v>62542</v>
      </c>
      <c r="C48" s="1049">
        <v>0</v>
      </c>
      <c r="D48" s="1050"/>
      <c r="E48" s="1051"/>
    </row>
    <row r="49" spans="1:5" s="254" customFormat="1" ht="16.5" customHeight="1" x14ac:dyDescent="0.25">
      <c r="A49" s="1313" t="s">
        <v>941</v>
      </c>
      <c r="B49" s="1485"/>
      <c r="C49" s="1486">
        <v>9512</v>
      </c>
      <c r="D49" s="1487">
        <v>9512</v>
      </c>
      <c r="E49" s="1488">
        <f>+D49/C49</f>
        <v>1</v>
      </c>
    </row>
    <row r="50" spans="1:5" x14ac:dyDescent="0.25">
      <c r="A50" s="1038" t="s">
        <v>470</v>
      </c>
      <c r="B50" s="1485"/>
      <c r="C50" s="1486"/>
      <c r="D50" s="1486">
        <v>11</v>
      </c>
      <c r="E50" s="1488"/>
    </row>
    <row r="51" spans="1:5" x14ac:dyDescent="0.25">
      <c r="A51" s="1320"/>
      <c r="B51" s="1485"/>
      <c r="C51" s="1486"/>
      <c r="D51" s="1486"/>
      <c r="E51" s="1488"/>
    </row>
    <row r="52" spans="1:5" ht="15.75" thickBot="1" x14ac:dyDescent="0.3">
      <c r="A52" s="1322" t="s">
        <v>180</v>
      </c>
      <c r="B52" s="1489">
        <f>SUM(B48:B51)</f>
        <v>62542</v>
      </c>
      <c r="C52" s="1489">
        <f t="shared" ref="C52:D52" si="4">SUM(C48:C51)</f>
        <v>9512</v>
      </c>
      <c r="D52" s="1489">
        <f t="shared" si="4"/>
        <v>9523</v>
      </c>
      <c r="E52" s="1490">
        <f t="shared" ref="E52" si="5">+D52/C52</f>
        <v>1.0011564339781329</v>
      </c>
    </row>
    <row r="53" spans="1:5" x14ac:dyDescent="0.25">
      <c r="A53" s="242"/>
      <c r="B53" s="242"/>
      <c r="C53" s="242"/>
      <c r="D53" s="242"/>
      <c r="E53" s="242"/>
    </row>
    <row r="54" spans="1:5" x14ac:dyDescent="0.25">
      <c r="A54" s="242"/>
      <c r="B54" s="242"/>
      <c r="C54" s="242"/>
      <c r="D54" s="242"/>
      <c r="E54" s="242"/>
    </row>
  </sheetData>
  <mergeCells count="5">
    <mergeCell ref="D1:E1"/>
    <mergeCell ref="A2:E2"/>
    <mergeCell ref="A18:E18"/>
    <mergeCell ref="A33:E33"/>
    <mergeCell ref="A45:E45"/>
  </mergeCells>
  <printOptions horizontalCentered="1"/>
  <pageMargins left="0.25" right="0.25" top="0.75" bottom="0.75" header="0.3" footer="0.3"/>
  <pageSetup paperSize="9" scale="89" orientation="portrait" errors="blank" r:id="rId1"/>
  <headerFooter>
    <oddHeader>&amp;C&amp;"Times New Roman,Félkövér"&amp;12Martonvásár Város Önkormányzatának bevételei 2026.
&amp;"Times New Roman,Dőlt"(intézmények nélkül)&amp;R&amp;"Times New Roman,Félkövér"&amp;10 3. melléklet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2"/>
  <sheetViews>
    <sheetView zoomScaleNormal="100" workbookViewId="0">
      <selection activeCell="H38" sqref="H38"/>
    </sheetView>
  </sheetViews>
  <sheetFormatPr defaultColWidth="9.140625" defaultRowHeight="12.75" x14ac:dyDescent="0.2"/>
  <cols>
    <col min="1" max="1" width="45.42578125" style="246" customWidth="1"/>
    <col min="2" max="2" width="13.140625" style="246" customWidth="1"/>
    <col min="3" max="3" width="14.7109375" style="246" customWidth="1"/>
    <col min="4" max="4" width="13.140625" style="246" customWidth="1"/>
    <col min="5" max="5" width="7.42578125" style="246" customWidth="1"/>
    <col min="6" max="16384" width="9.140625" style="246"/>
  </cols>
  <sheetData>
    <row r="1" spans="1:7" ht="13.5" customHeight="1" thickBot="1" x14ac:dyDescent="0.3">
      <c r="A1" s="267"/>
      <c r="B1" s="267"/>
      <c r="C1" s="1583" t="s">
        <v>372</v>
      </c>
      <c r="D1" s="1583"/>
      <c r="E1" s="1583"/>
    </row>
    <row r="2" spans="1:7" s="257" customFormat="1" ht="38.25" x14ac:dyDescent="0.2">
      <c r="A2" s="258" t="s">
        <v>277</v>
      </c>
      <c r="B2" s="1083" t="s">
        <v>857</v>
      </c>
      <c r="C2" s="255" t="s">
        <v>294</v>
      </c>
      <c r="D2" s="255" t="s">
        <v>330</v>
      </c>
      <c r="E2" s="256" t="s">
        <v>469</v>
      </c>
    </row>
    <row r="3" spans="1:7" x14ac:dyDescent="0.2">
      <c r="A3" s="974" t="s">
        <v>649</v>
      </c>
      <c r="B3" s="969">
        <v>314</v>
      </c>
      <c r="C3" s="248">
        <v>314</v>
      </c>
      <c r="D3" s="248">
        <v>401</v>
      </c>
      <c r="E3" s="400">
        <f>+D3/C3</f>
        <v>1.2770700636942676</v>
      </c>
    </row>
    <row r="4" spans="1:7" x14ac:dyDescent="0.2">
      <c r="A4" s="974" t="s">
        <v>650</v>
      </c>
      <c r="B4" s="969">
        <f>39381+5157</f>
        <v>44538</v>
      </c>
      <c r="C4" s="248">
        <v>44538</v>
      </c>
      <c r="D4" s="248">
        <v>26491</v>
      </c>
      <c r="E4" s="400">
        <f t="shared" ref="E4:E12" si="0">+D4/C4</f>
        <v>0.59479545556603353</v>
      </c>
    </row>
    <row r="5" spans="1:7" x14ac:dyDescent="0.2">
      <c r="A5" s="974" t="s">
        <v>651</v>
      </c>
      <c r="B5" s="969">
        <f>618+26199</f>
        <v>26817</v>
      </c>
      <c r="C5" s="248">
        <v>26817</v>
      </c>
      <c r="D5" s="248">
        <v>14862</v>
      </c>
      <c r="E5" s="400">
        <f t="shared" si="0"/>
        <v>0.55420069358988699</v>
      </c>
      <c r="F5" s="954"/>
    </row>
    <row r="6" spans="1:7" x14ac:dyDescent="0.2">
      <c r="A6" s="974" t="s">
        <v>652</v>
      </c>
      <c r="B6" s="969">
        <f>108+7074+167+10000+1000</f>
        <v>18349</v>
      </c>
      <c r="C6" s="248">
        <v>19625</v>
      </c>
      <c r="D6" s="248">
        <v>14999</v>
      </c>
      <c r="E6" s="400">
        <f t="shared" si="0"/>
        <v>0.76428025477707007</v>
      </c>
      <c r="G6" s="954"/>
    </row>
    <row r="7" spans="1:7" x14ac:dyDescent="0.2">
      <c r="A7" s="974" t="s">
        <v>653</v>
      </c>
      <c r="B7" s="969">
        <f>5754+5500+5500</f>
        <v>16754</v>
      </c>
      <c r="C7" s="248">
        <v>26208</v>
      </c>
      <c r="D7" s="248">
        <f>20492+304</f>
        <v>20796</v>
      </c>
      <c r="E7" s="400">
        <f t="shared" si="0"/>
        <v>0.79349816849816845</v>
      </c>
    </row>
    <row r="8" spans="1:7" x14ac:dyDescent="0.2">
      <c r="A8" s="974" t="s">
        <v>654</v>
      </c>
      <c r="B8" s="969">
        <f>4339+2295+74+4000+840+499+249+230+3671+1219+600+240+471+1866+165+300+1500</f>
        <v>22558</v>
      </c>
      <c r="C8" s="248">
        <v>22558</v>
      </c>
      <c r="D8" s="248">
        <v>16658</v>
      </c>
      <c r="E8" s="400">
        <f t="shared" si="0"/>
        <v>0.73845199042468301</v>
      </c>
    </row>
    <row r="9" spans="1:7" x14ac:dyDescent="0.2">
      <c r="A9" s="247" t="s">
        <v>655</v>
      </c>
      <c r="B9" s="969">
        <f>167+7074+13500+108+10633+1769+1485+2816</f>
        <v>37552</v>
      </c>
      <c r="C9" s="248">
        <v>38829</v>
      </c>
      <c r="D9" s="248">
        <v>17920</v>
      </c>
      <c r="E9" s="400">
        <f t="shared" si="0"/>
        <v>0.46151072651883901</v>
      </c>
    </row>
    <row r="10" spans="1:7" x14ac:dyDescent="0.2">
      <c r="A10" s="1034" t="s">
        <v>878</v>
      </c>
      <c r="B10" s="1084">
        <v>50000</v>
      </c>
      <c r="C10" s="248">
        <v>50000</v>
      </c>
      <c r="D10" s="1035">
        <v>0</v>
      </c>
      <c r="E10" s="400">
        <f>+D10/C10</f>
        <v>0</v>
      </c>
    </row>
    <row r="11" spans="1:7" x14ac:dyDescent="0.2">
      <c r="A11" s="1306" t="s">
        <v>249</v>
      </c>
      <c r="B11" s="1084"/>
      <c r="C11" s="1035">
        <v>14413</v>
      </c>
      <c r="D11" s="1035">
        <v>14413</v>
      </c>
      <c r="E11" s="400">
        <f t="shared" si="0"/>
        <v>1</v>
      </c>
    </row>
    <row r="12" spans="1:7" x14ac:dyDescent="0.2">
      <c r="A12" s="1306" t="s">
        <v>931</v>
      </c>
      <c r="B12" s="1084"/>
      <c r="C12" s="1035">
        <v>511</v>
      </c>
      <c r="D12" s="1035">
        <v>909</v>
      </c>
      <c r="E12" s="400">
        <f t="shared" si="0"/>
        <v>1.7788649706457926</v>
      </c>
    </row>
    <row r="13" spans="1:7" x14ac:dyDescent="0.2">
      <c r="A13" s="499" t="s">
        <v>646</v>
      </c>
      <c r="B13" s="475">
        <f>SUM(B3:B10)</f>
        <v>216882</v>
      </c>
      <c r="C13" s="500">
        <f>SUM(C3:C12)</f>
        <v>243813</v>
      </c>
      <c r="D13" s="500">
        <f>SUM(D3:D12)</f>
        <v>127449</v>
      </c>
      <c r="E13" s="401">
        <f>+D13/C13</f>
        <v>0.52273258603930062</v>
      </c>
    </row>
    <row r="14" spans="1:7" x14ac:dyDescent="0.2">
      <c r="A14" s="247"/>
      <c r="B14" s="282"/>
      <c r="C14" s="248"/>
      <c r="D14" s="248"/>
      <c r="E14" s="401"/>
    </row>
    <row r="15" spans="1:7" x14ac:dyDescent="0.2">
      <c r="A15" s="247" t="s">
        <v>740</v>
      </c>
      <c r="B15" s="969">
        <f>+'6. mell. Int.összesen'!I37</f>
        <v>1486</v>
      </c>
      <c r="C15" s="248">
        <v>2921</v>
      </c>
      <c r="D15" s="248">
        <v>4651</v>
      </c>
      <c r="E15" s="401">
        <f t="shared" ref="E15:E22" si="1">+D15/C15</f>
        <v>1.5922629236562822</v>
      </c>
    </row>
    <row r="16" spans="1:7" x14ac:dyDescent="0.2">
      <c r="A16" s="499" t="s">
        <v>647</v>
      </c>
      <c r="B16" s="475">
        <f>SUM(B15:B15)</f>
        <v>1486</v>
      </c>
      <c r="C16" s="253">
        <f t="shared" ref="C16" si="2">SUM(C15)</f>
        <v>2921</v>
      </c>
      <c r="D16" s="253">
        <f>SUM(D15)</f>
        <v>4651</v>
      </c>
      <c r="E16" s="401">
        <f t="shared" si="1"/>
        <v>1.5922629236562822</v>
      </c>
    </row>
    <row r="17" spans="1:5" x14ac:dyDescent="0.2">
      <c r="A17" s="499"/>
      <c r="B17" s="282"/>
      <c r="C17" s="248"/>
      <c r="D17" s="248"/>
      <c r="E17" s="401"/>
    </row>
    <row r="18" spans="1:5" x14ac:dyDescent="0.2">
      <c r="A18" s="247" t="s">
        <v>656</v>
      </c>
      <c r="B18" s="969">
        <f>+'6. mell. Int.összesen'!L37</f>
        <v>14220</v>
      </c>
      <c r="C18" s="248">
        <v>14220</v>
      </c>
      <c r="D18" s="248">
        <v>9894</v>
      </c>
      <c r="E18" s="401">
        <f t="shared" si="1"/>
        <v>0.69578059071729959</v>
      </c>
    </row>
    <row r="19" spans="1:5" x14ac:dyDescent="0.2">
      <c r="A19" s="501" t="s">
        <v>657</v>
      </c>
      <c r="B19" s="475">
        <f>SUM(B18)</f>
        <v>14220</v>
      </c>
      <c r="C19" s="475">
        <f t="shared" ref="C19:D19" si="3">SUM(C18)</f>
        <v>14220</v>
      </c>
      <c r="D19" s="475">
        <f t="shared" si="3"/>
        <v>9894</v>
      </c>
      <c r="E19" s="401">
        <f t="shared" si="1"/>
        <v>0.69578059071729959</v>
      </c>
    </row>
    <row r="20" spans="1:5" x14ac:dyDescent="0.2">
      <c r="A20" s="247"/>
      <c r="B20" s="282"/>
      <c r="C20" s="249"/>
      <c r="D20" s="248"/>
      <c r="E20" s="401"/>
    </row>
    <row r="21" spans="1:5" x14ac:dyDescent="0.2">
      <c r="A21" s="247"/>
      <c r="B21" s="802"/>
      <c r="C21" s="249"/>
      <c r="D21" s="249"/>
      <c r="E21" s="401"/>
    </row>
    <row r="22" spans="1:5" ht="13.5" thickBot="1" x14ac:dyDescent="0.25">
      <c r="A22" s="250" t="s">
        <v>962</v>
      </c>
      <c r="B22" s="803">
        <f>B13+B16+B19</f>
        <v>232588</v>
      </c>
      <c r="C22" s="803">
        <f t="shared" ref="C22:D22" si="4">C13+C16+C19</f>
        <v>260954</v>
      </c>
      <c r="D22" s="803">
        <f t="shared" si="4"/>
        <v>141994</v>
      </c>
      <c r="E22" s="401">
        <f t="shared" si="1"/>
        <v>0.54413421522567196</v>
      </c>
    </row>
    <row r="23" spans="1:5" x14ac:dyDescent="0.2">
      <c r="B23" s="558"/>
    </row>
    <row r="24" spans="1:5" ht="13.5" thickBot="1" x14ac:dyDescent="0.25">
      <c r="B24" s="558"/>
    </row>
    <row r="25" spans="1:5" x14ac:dyDescent="0.2">
      <c r="A25" s="340"/>
      <c r="B25" s="804"/>
      <c r="C25" s="341"/>
      <c r="D25" s="341"/>
      <c r="E25" s="908"/>
    </row>
    <row r="26" spans="1:5" ht="13.5" thickBot="1" x14ac:dyDescent="0.25">
      <c r="A26" s="250" t="s">
        <v>471</v>
      </c>
      <c r="B26" s="251">
        <f>SUM(B25:B25)</f>
        <v>0</v>
      </c>
      <c r="C26" s="251">
        <f>SUM(C25:C25)</f>
        <v>0</v>
      </c>
      <c r="D26" s="252">
        <f>SUM(D25:D25)</f>
        <v>0</v>
      </c>
      <c r="E26" s="907"/>
    </row>
    <row r="32" spans="1:5" x14ac:dyDescent="0.2">
      <c r="A32" s="246" t="s">
        <v>472</v>
      </c>
    </row>
  </sheetData>
  <mergeCells count="1">
    <mergeCell ref="C1:E1"/>
  </mergeCells>
  <printOptions horizontalCentered="1"/>
  <pageMargins left="0.25" right="0.25" top="0.75" bottom="0.75" header="0.3" footer="0.3"/>
  <pageSetup paperSize="9" scale="92" orientation="portrait" errors="blank" r:id="rId1"/>
  <headerFooter>
    <oddHeader>&amp;C&amp;"Times New Roman,Félkövér"&amp;12Martonvásár Város Önkormányzatának bevételei 2026.
&amp;"Times New Roman,Dőlt"(intézmények nélkül)&amp;R&amp;"Times New Roman,Félkövér"&amp;10 3. melléklet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F24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39.28515625" style="558" customWidth="1"/>
    <col min="2" max="2" width="14.140625" style="558" hidden="1" customWidth="1"/>
    <col min="3" max="3" width="12" style="558" customWidth="1"/>
    <col min="4" max="4" width="11.7109375" style="558" customWidth="1"/>
    <col min="5" max="5" width="12.5703125" style="558" customWidth="1"/>
    <col min="6" max="6" width="8.5703125" style="558" customWidth="1"/>
    <col min="7" max="16384" width="9.140625" style="558"/>
  </cols>
  <sheetData>
    <row r="1" spans="1:6" ht="15.75" customHeight="1" thickBot="1" x14ac:dyDescent="0.25">
      <c r="E1" s="1584" t="s">
        <v>372</v>
      </c>
      <c r="F1" s="1584"/>
    </row>
    <row r="2" spans="1:6" s="805" customFormat="1" ht="39" thickBot="1" x14ac:dyDescent="0.25">
      <c r="A2" s="1078" t="s">
        <v>277</v>
      </c>
      <c r="B2" s="1075" t="s">
        <v>890</v>
      </c>
      <c r="C2" s="137" t="s">
        <v>857</v>
      </c>
      <c r="D2" s="1076" t="s">
        <v>294</v>
      </c>
      <c r="E2" s="1076" t="s">
        <v>330</v>
      </c>
      <c r="F2" s="1077" t="s">
        <v>469</v>
      </c>
    </row>
    <row r="3" spans="1:6" x14ac:dyDescent="0.2">
      <c r="A3" s="1541" t="s">
        <v>473</v>
      </c>
      <c r="B3" s="897"/>
      <c r="C3" s="897">
        <v>158000</v>
      </c>
      <c r="D3" s="1035">
        <v>158000</v>
      </c>
      <c r="E3" s="1035">
        <v>94760</v>
      </c>
      <c r="F3" s="1492">
        <f>+E3/D3</f>
        <v>0.59974683544303797</v>
      </c>
    </row>
    <row r="4" spans="1:6" x14ac:dyDescent="0.2">
      <c r="A4" s="1541" t="s">
        <v>474</v>
      </c>
      <c r="B4" s="897"/>
      <c r="C4" s="897">
        <v>205000</v>
      </c>
      <c r="D4" s="1035">
        <v>205000</v>
      </c>
      <c r="E4" s="1035">
        <v>130156</v>
      </c>
      <c r="F4" s="1492">
        <f t="shared" ref="F4:F21" si="0">+E4/D4</f>
        <v>0.63490731707317072</v>
      </c>
    </row>
    <row r="5" spans="1:6" x14ac:dyDescent="0.2">
      <c r="A5" s="1541" t="s">
        <v>475</v>
      </c>
      <c r="B5" s="897"/>
      <c r="C5" s="1035"/>
      <c r="D5" s="1035">
        <v>0</v>
      </c>
      <c r="E5" s="1035">
        <v>176</v>
      </c>
      <c r="F5" s="1492"/>
    </row>
    <row r="6" spans="1:6" x14ac:dyDescent="0.2">
      <c r="A6" s="1541" t="s">
        <v>839</v>
      </c>
      <c r="B6" s="897"/>
      <c r="C6" s="1035">
        <v>337000</v>
      </c>
      <c r="D6" s="1035">
        <v>337000</v>
      </c>
      <c r="E6" s="1035">
        <v>240779</v>
      </c>
      <c r="F6" s="1492">
        <f t="shared" si="0"/>
        <v>0.71447774480712167</v>
      </c>
    </row>
    <row r="7" spans="1:6" x14ac:dyDescent="0.2">
      <c r="A7" s="1542" t="s">
        <v>476</v>
      </c>
      <c r="B7" s="898"/>
      <c r="C7" s="898">
        <f>SUM(C3:C6)</f>
        <v>700000</v>
      </c>
      <c r="D7" s="898">
        <v>700000</v>
      </c>
      <c r="E7" s="898">
        <f t="shared" ref="E7" si="1">SUM(E3:E6)</f>
        <v>465871</v>
      </c>
      <c r="F7" s="1492">
        <f t="shared" si="0"/>
        <v>0.66552999999999995</v>
      </c>
    </row>
    <row r="8" spans="1:6" x14ac:dyDescent="0.2">
      <c r="A8" s="1541"/>
      <c r="B8" s="897"/>
      <c r="C8" s="897"/>
      <c r="D8" s="1035"/>
      <c r="E8" s="1035"/>
      <c r="F8" s="1492"/>
    </row>
    <row r="9" spans="1:6" x14ac:dyDescent="0.2">
      <c r="A9" s="901" t="s">
        <v>477</v>
      </c>
      <c r="B9" s="897"/>
      <c r="C9" s="897"/>
      <c r="D9" s="1035"/>
      <c r="E9" s="1035"/>
      <c r="F9" s="1492"/>
    </row>
    <row r="10" spans="1:6" x14ac:dyDescent="0.2">
      <c r="A10" s="1542" t="s">
        <v>478</v>
      </c>
      <c r="B10" s="898"/>
      <c r="C10" s="898">
        <f>+C9</f>
        <v>0</v>
      </c>
      <c r="D10" s="898">
        <v>0</v>
      </c>
      <c r="E10" s="898">
        <f t="shared" ref="E10" si="2">+E9</f>
        <v>0</v>
      </c>
      <c r="F10" s="1492"/>
    </row>
    <row r="11" spans="1:6" x14ac:dyDescent="0.2">
      <c r="A11" s="1541"/>
      <c r="B11" s="897"/>
      <c r="C11" s="897"/>
      <c r="D11" s="1035">
        <v>0</v>
      </c>
      <c r="E11" s="1035"/>
      <c r="F11" s="1492"/>
    </row>
    <row r="12" spans="1:6" x14ac:dyDescent="0.2">
      <c r="A12" s="1541" t="s">
        <v>486</v>
      </c>
      <c r="B12" s="897"/>
      <c r="C12" s="897">
        <f>1500+4000</f>
        <v>5500</v>
      </c>
      <c r="D12" s="1035">
        <v>5500</v>
      </c>
      <c r="E12" s="1035">
        <f>15+163+2304+833</f>
        <v>3315</v>
      </c>
      <c r="F12" s="1492">
        <f t="shared" si="0"/>
        <v>0.60272727272727278</v>
      </c>
    </row>
    <row r="13" spans="1:6" ht="13.5" customHeight="1" x14ac:dyDescent="0.2">
      <c r="A13" s="1541" t="s">
        <v>479</v>
      </c>
      <c r="B13" s="897"/>
      <c r="C13" s="897">
        <v>1500</v>
      </c>
      <c r="D13" s="1035">
        <v>1500</v>
      </c>
      <c r="E13" s="1035">
        <v>1858</v>
      </c>
      <c r="F13" s="1492">
        <f t="shared" si="0"/>
        <v>1.2386666666666666</v>
      </c>
    </row>
    <row r="14" spans="1:6" ht="13.5" customHeight="1" x14ac:dyDescent="0.2">
      <c r="A14" s="1541" t="s">
        <v>635</v>
      </c>
      <c r="B14" s="897"/>
      <c r="C14" s="897"/>
      <c r="D14" s="1035">
        <v>0</v>
      </c>
      <c r="E14" s="1035">
        <v>15</v>
      </c>
      <c r="F14" s="1492"/>
    </row>
    <row r="15" spans="1:6" ht="13.5" customHeight="1" x14ac:dyDescent="0.2">
      <c r="A15" s="1541" t="s">
        <v>688</v>
      </c>
      <c r="B15" s="897"/>
      <c r="C15" s="897">
        <v>5000</v>
      </c>
      <c r="D15" s="897">
        <v>5000</v>
      </c>
      <c r="E15" s="1084">
        <v>3024</v>
      </c>
      <c r="F15" s="1492">
        <f t="shared" si="0"/>
        <v>0.6048</v>
      </c>
    </row>
    <row r="16" spans="1:6" ht="13.5" customHeight="1" x14ac:dyDescent="0.2">
      <c r="A16" s="1541" t="s">
        <v>689</v>
      </c>
      <c r="B16" s="897"/>
      <c r="C16" s="897"/>
      <c r="D16" s="897">
        <v>0</v>
      </c>
      <c r="E16" s="897">
        <v>955</v>
      </c>
      <c r="F16" s="1492"/>
    </row>
    <row r="17" spans="1:6" x14ac:dyDescent="0.2">
      <c r="A17" s="1542" t="s">
        <v>480</v>
      </c>
      <c r="B17" s="898"/>
      <c r="C17" s="898">
        <f>SUM(C12:C16)</f>
        <v>12000</v>
      </c>
      <c r="D17" s="898">
        <v>12000</v>
      </c>
      <c r="E17" s="898">
        <f>SUM(E12:E16)</f>
        <v>9167</v>
      </c>
      <c r="F17" s="1492">
        <f t="shared" si="0"/>
        <v>0.76391666666666669</v>
      </c>
    </row>
    <row r="18" spans="1:6" x14ac:dyDescent="0.2">
      <c r="A18" s="1541"/>
      <c r="B18" s="899"/>
      <c r="C18" s="899"/>
      <c r="D18" s="1035">
        <v>0</v>
      </c>
      <c r="E18" s="1035"/>
      <c r="F18" s="1492"/>
    </row>
    <row r="19" spans="1:6" x14ac:dyDescent="0.2">
      <c r="A19" s="1542" t="s">
        <v>726</v>
      </c>
      <c r="B19" s="898"/>
      <c r="C19" s="898"/>
      <c r="D19" s="1035"/>
      <c r="E19" s="1035"/>
      <c r="F19" s="1492"/>
    </row>
    <row r="20" spans="1:6" x14ac:dyDescent="0.2">
      <c r="A20" s="1541"/>
      <c r="B20" s="897"/>
      <c r="C20" s="897"/>
      <c r="D20" s="1035"/>
      <c r="E20" s="1035"/>
      <c r="F20" s="1492"/>
    </row>
    <row r="21" spans="1:6" ht="13.5" thickBot="1" x14ac:dyDescent="0.25">
      <c r="A21" s="806" t="s">
        <v>481</v>
      </c>
      <c r="B21" s="1074"/>
      <c r="C21" s="1074">
        <f>+C17+C10+C7+C19</f>
        <v>712000</v>
      </c>
      <c r="D21" s="1074">
        <f t="shared" ref="D21:E21" si="3">+D17+D10+D7</f>
        <v>712000</v>
      </c>
      <c r="E21" s="1074">
        <f t="shared" si="3"/>
        <v>475038</v>
      </c>
      <c r="F21" s="1501">
        <f t="shared" si="0"/>
        <v>0.667188202247191</v>
      </c>
    </row>
    <row r="22" spans="1:6" x14ac:dyDescent="0.2">
      <c r="E22" s="807"/>
      <c r="F22" s="807"/>
    </row>
    <row r="23" spans="1:6" x14ac:dyDescent="0.2">
      <c r="E23" s="807"/>
      <c r="F23" s="807"/>
    </row>
    <row r="24" spans="1:6" x14ac:dyDescent="0.2">
      <c r="E24" s="807"/>
      <c r="F24" s="807"/>
    </row>
  </sheetData>
  <mergeCells count="1">
    <mergeCell ref="E1:F1"/>
  </mergeCells>
  <printOptions horizontalCentered="1"/>
  <pageMargins left="0.25" right="0.25" top="0.75" bottom="0.75" header="0.3" footer="0.3"/>
  <pageSetup paperSize="9" orientation="portrait" errors="blank" r:id="rId1"/>
  <headerFooter>
    <oddHeader>&amp;C&amp;"Times New Roman,Félkövér"&amp;12Martonvásár Város Önkormányzatának bevételei 2026.
&amp;"Times New Roman,Dőlt"(intézmények nélkül)&amp;R&amp;"Times New Roman,Félkövér"&amp;10 3. melléklet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O83"/>
  <sheetViews>
    <sheetView zoomScale="90" zoomScaleNormal="90" zoomScalePageLayoutView="70"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G35" sqref="G35"/>
    </sheetView>
  </sheetViews>
  <sheetFormatPr defaultColWidth="9.140625" defaultRowHeight="12.75" x14ac:dyDescent="0.25"/>
  <cols>
    <col min="1" max="1" width="36.7109375" style="234" customWidth="1"/>
    <col min="2" max="2" width="12.7109375" style="831" customWidth="1"/>
    <col min="3" max="4" width="14.85546875" style="831" customWidth="1"/>
    <col min="5" max="7" width="14.28515625" style="234" customWidth="1"/>
    <col min="8" max="9" width="14.28515625" style="808" customWidth="1"/>
    <col min="10" max="10" width="12.42578125" style="808" customWidth="1"/>
    <col min="11" max="11" width="14.7109375" style="808" bestFit="1" customWidth="1"/>
    <col min="12" max="12" width="9.140625" style="234"/>
    <col min="13" max="13" width="13.85546875" style="234" customWidth="1"/>
    <col min="14" max="14" width="9.85546875" style="234" bestFit="1" customWidth="1"/>
    <col min="15" max="15" width="10.85546875" style="234" bestFit="1" customWidth="1"/>
    <col min="16" max="16384" width="9.140625" style="234"/>
  </cols>
  <sheetData>
    <row r="1" spans="1:13" ht="53.25" customHeight="1" thickBot="1" x14ac:dyDescent="0.3">
      <c r="A1" s="1587" t="s">
        <v>487</v>
      </c>
      <c r="B1" s="1593" t="s">
        <v>547</v>
      </c>
      <c r="C1" s="1594"/>
      <c r="D1" s="1596"/>
      <c r="E1" s="1593" t="s">
        <v>548</v>
      </c>
      <c r="F1" s="1594"/>
      <c r="G1" s="1595"/>
      <c r="H1" s="1589" t="s">
        <v>856</v>
      </c>
      <c r="I1" s="1591" t="s">
        <v>947</v>
      </c>
      <c r="J1" s="1591" t="s">
        <v>948</v>
      </c>
      <c r="K1" s="1585" t="s">
        <v>508</v>
      </c>
    </row>
    <row r="2" spans="1:13" s="808" customFormat="1" ht="39.75" customHeight="1" thickBot="1" x14ac:dyDescent="0.3">
      <c r="A2" s="1588"/>
      <c r="B2" s="1431" t="s">
        <v>856</v>
      </c>
      <c r="C2" s="1430" t="s">
        <v>947</v>
      </c>
      <c r="D2" s="1429" t="s">
        <v>948</v>
      </c>
      <c r="E2" s="1428" t="s">
        <v>904</v>
      </c>
      <c r="F2" s="1428" t="s">
        <v>856</v>
      </c>
      <c r="G2" s="1428" t="s">
        <v>948</v>
      </c>
      <c r="H2" s="1590"/>
      <c r="I2" s="1592"/>
      <c r="J2" s="1592"/>
      <c r="K2" s="1586"/>
    </row>
    <row r="3" spans="1:13" ht="16.5" customHeight="1" x14ac:dyDescent="0.25">
      <c r="A3" s="1459" t="s">
        <v>488</v>
      </c>
      <c r="B3" s="1458">
        <v>217670300</v>
      </c>
      <c r="C3" s="1360">
        <v>217670300</v>
      </c>
      <c r="D3" s="1360">
        <v>113188556</v>
      </c>
      <c r="E3" s="1360">
        <v>0</v>
      </c>
      <c r="F3" s="1360">
        <v>0</v>
      </c>
      <c r="G3" s="1427"/>
      <c r="H3" s="1446">
        <v>217670300</v>
      </c>
      <c r="I3" s="1447">
        <f t="shared" ref="I3:I16" si="0">+C3+F3</f>
        <v>217670300</v>
      </c>
      <c r="J3" s="1343">
        <f>+D3</f>
        <v>113188556</v>
      </c>
      <c r="K3" s="1448">
        <f>+J3/I3</f>
        <v>0.52</v>
      </c>
      <c r="M3" s="758"/>
    </row>
    <row r="4" spans="1:13" ht="16.5" customHeight="1" x14ac:dyDescent="0.25">
      <c r="A4" s="988" t="s">
        <v>846</v>
      </c>
      <c r="B4" s="956">
        <v>7490175</v>
      </c>
      <c r="C4" s="1097">
        <v>7490175</v>
      </c>
      <c r="D4" s="1097">
        <v>6420150</v>
      </c>
      <c r="E4" s="1353">
        <v>0</v>
      </c>
      <c r="F4" s="1353">
        <v>0</v>
      </c>
      <c r="G4" s="1354"/>
      <c r="H4" s="809">
        <v>7490175</v>
      </c>
      <c r="I4" s="810">
        <f t="shared" si="0"/>
        <v>7490175</v>
      </c>
      <c r="J4" s="1342">
        <f t="shared" ref="J4:J34" si="1">+D4</f>
        <v>6420150</v>
      </c>
      <c r="K4" s="811">
        <f t="shared" ref="K4:K43" si="2">+J4/I4</f>
        <v>0.8571428571428571</v>
      </c>
      <c r="M4" s="758"/>
    </row>
    <row r="5" spans="1:13" ht="16.5" customHeight="1" x14ac:dyDescent="0.25">
      <c r="A5" s="396" t="s">
        <v>489</v>
      </c>
      <c r="B5" s="362">
        <v>36147820</v>
      </c>
      <c r="C5" s="1353">
        <v>36147820</v>
      </c>
      <c r="D5" s="1097">
        <v>18796867</v>
      </c>
      <c r="E5" s="1353">
        <v>0</v>
      </c>
      <c r="F5" s="1353">
        <v>0</v>
      </c>
      <c r="G5" s="1354"/>
      <c r="H5" s="809">
        <v>36147820</v>
      </c>
      <c r="I5" s="810">
        <f t="shared" si="0"/>
        <v>36147820</v>
      </c>
      <c r="J5" s="1342">
        <f t="shared" si="1"/>
        <v>18796867</v>
      </c>
      <c r="K5" s="811">
        <f t="shared" si="2"/>
        <v>0.52000001659851136</v>
      </c>
      <c r="M5" s="979"/>
    </row>
    <row r="6" spans="1:13" ht="16.5" customHeight="1" x14ac:dyDescent="0.25">
      <c r="A6" s="396" t="s">
        <v>516</v>
      </c>
      <c r="B6" s="362">
        <v>9484800</v>
      </c>
      <c r="C6" s="1353">
        <v>9484800</v>
      </c>
      <c r="D6" s="1097">
        <f>3035136+1517568</f>
        <v>4552704</v>
      </c>
      <c r="E6" s="1353">
        <v>0</v>
      </c>
      <c r="F6" s="1353">
        <v>0</v>
      </c>
      <c r="G6" s="1354"/>
      <c r="H6" s="809">
        <v>9484800</v>
      </c>
      <c r="I6" s="810">
        <f t="shared" si="0"/>
        <v>9484800</v>
      </c>
      <c r="J6" s="1342">
        <f t="shared" si="1"/>
        <v>4552704</v>
      </c>
      <c r="K6" s="811">
        <f t="shared" si="2"/>
        <v>0.48</v>
      </c>
      <c r="M6" s="758"/>
    </row>
    <row r="7" spans="1:13" ht="16.5" customHeight="1" x14ac:dyDescent="0.25">
      <c r="A7" s="396" t="s">
        <v>518</v>
      </c>
      <c r="B7" s="362">
        <v>18410000</v>
      </c>
      <c r="C7" s="1353">
        <v>18410000</v>
      </c>
      <c r="D7" s="1097">
        <f>5891200+2940600</f>
        <v>8831800</v>
      </c>
      <c r="E7" s="1353">
        <v>0</v>
      </c>
      <c r="F7" s="1353">
        <v>0</v>
      </c>
      <c r="G7" s="1354"/>
      <c r="H7" s="809">
        <v>18410000</v>
      </c>
      <c r="I7" s="810">
        <f t="shared" si="0"/>
        <v>18410000</v>
      </c>
      <c r="J7" s="1342">
        <f t="shared" si="1"/>
        <v>8831800</v>
      </c>
      <c r="K7" s="811">
        <f t="shared" si="2"/>
        <v>0.47972840847365561</v>
      </c>
      <c r="M7" s="758"/>
    </row>
    <row r="8" spans="1:13" ht="16.5" customHeight="1" x14ac:dyDescent="0.25">
      <c r="A8" s="396" t="s">
        <v>519</v>
      </c>
      <c r="B8" s="362">
        <v>2301970</v>
      </c>
      <c r="C8" s="1353">
        <v>2301970</v>
      </c>
      <c r="D8" s="1097">
        <f>736630+368315</f>
        <v>1104945</v>
      </c>
      <c r="E8" s="1353">
        <v>0</v>
      </c>
      <c r="F8" s="1353">
        <v>0</v>
      </c>
      <c r="G8" s="1354"/>
      <c r="H8" s="809">
        <v>2301970</v>
      </c>
      <c r="I8" s="810">
        <f t="shared" si="0"/>
        <v>2301970</v>
      </c>
      <c r="J8" s="1342">
        <f t="shared" si="1"/>
        <v>1104945</v>
      </c>
      <c r="K8" s="811">
        <f t="shared" si="2"/>
        <v>0.47999973935368401</v>
      </c>
      <c r="M8" s="758"/>
    </row>
    <row r="9" spans="1:13" ht="16.5" customHeight="1" x14ac:dyDescent="0.25">
      <c r="A9" s="396" t="s">
        <v>517</v>
      </c>
      <c r="B9" s="362">
        <v>5951050</v>
      </c>
      <c r="C9" s="1353">
        <v>5951050</v>
      </c>
      <c r="D9" s="1097">
        <f>1904336+952168+2</f>
        <v>2856506</v>
      </c>
      <c r="E9" s="1353">
        <v>0</v>
      </c>
      <c r="F9" s="1353">
        <v>0</v>
      </c>
      <c r="G9" s="1354"/>
      <c r="H9" s="809">
        <v>5951050</v>
      </c>
      <c r="I9" s="810">
        <f t="shared" si="0"/>
        <v>5951050</v>
      </c>
      <c r="J9" s="1342">
        <f t="shared" si="1"/>
        <v>2856506</v>
      </c>
      <c r="K9" s="811">
        <f t="shared" si="2"/>
        <v>0.48000033607514642</v>
      </c>
      <c r="M9" s="758"/>
    </row>
    <row r="10" spans="1:13" ht="26.25" customHeight="1" x14ac:dyDescent="0.25">
      <c r="A10" s="812" t="s">
        <v>490</v>
      </c>
      <c r="B10" s="362"/>
      <c r="C10" s="1353"/>
      <c r="D10" s="1097">
        <f t="shared" ref="D10:D16" si="3">+C10/2</f>
        <v>0</v>
      </c>
      <c r="E10" s="1355">
        <v>0</v>
      </c>
      <c r="F10" s="1355">
        <v>0</v>
      </c>
      <c r="G10" s="1356"/>
      <c r="H10" s="809">
        <v>0</v>
      </c>
      <c r="I10" s="810">
        <f t="shared" si="0"/>
        <v>0</v>
      </c>
      <c r="J10" s="1342">
        <f t="shared" si="1"/>
        <v>0</v>
      </c>
      <c r="K10" s="811"/>
      <c r="M10" s="758"/>
    </row>
    <row r="11" spans="1:13" ht="16.5" customHeight="1" x14ac:dyDescent="0.25">
      <c r="A11" s="396" t="s">
        <v>491</v>
      </c>
      <c r="B11" s="362">
        <v>16598400</v>
      </c>
      <c r="C11" s="1353">
        <v>16598400</v>
      </c>
      <c r="D11" s="1097">
        <v>8631168</v>
      </c>
      <c r="E11" s="1353">
        <v>0</v>
      </c>
      <c r="F11" s="1353">
        <v>0</v>
      </c>
      <c r="G11" s="1354"/>
      <c r="H11" s="809">
        <v>16598400</v>
      </c>
      <c r="I11" s="810">
        <f t="shared" si="0"/>
        <v>16598400</v>
      </c>
      <c r="J11" s="1342">
        <f t="shared" si="1"/>
        <v>8631168</v>
      </c>
      <c r="K11" s="811">
        <f t="shared" si="2"/>
        <v>0.52</v>
      </c>
      <c r="M11" s="758"/>
    </row>
    <row r="12" spans="1:13" s="808" customFormat="1" ht="16.5" customHeight="1" x14ac:dyDescent="0.25">
      <c r="A12" s="813" t="s">
        <v>505</v>
      </c>
      <c r="B12" s="362"/>
      <c r="C12" s="1353"/>
      <c r="D12" s="1097">
        <f t="shared" si="3"/>
        <v>0</v>
      </c>
      <c r="E12" s="1353">
        <v>0</v>
      </c>
      <c r="F12" s="1353">
        <v>0</v>
      </c>
      <c r="G12" s="1354"/>
      <c r="H12" s="809">
        <v>0</v>
      </c>
      <c r="I12" s="810">
        <f t="shared" si="0"/>
        <v>0</v>
      </c>
      <c r="J12" s="1342">
        <f t="shared" si="1"/>
        <v>0</v>
      </c>
      <c r="K12" s="811"/>
      <c r="M12" s="758"/>
    </row>
    <row r="13" spans="1:13" s="808" customFormat="1" ht="16.5" customHeight="1" x14ac:dyDescent="0.25">
      <c r="A13" s="396" t="s">
        <v>506</v>
      </c>
      <c r="B13" s="917">
        <v>798150</v>
      </c>
      <c r="C13" s="1357">
        <v>798150</v>
      </c>
      <c r="D13" s="1097">
        <v>415038</v>
      </c>
      <c r="E13" s="1353">
        <v>0</v>
      </c>
      <c r="F13" s="1353">
        <v>0</v>
      </c>
      <c r="G13" s="1354"/>
      <c r="H13" s="809">
        <v>798150</v>
      </c>
      <c r="I13" s="810">
        <f t="shared" si="0"/>
        <v>798150</v>
      </c>
      <c r="J13" s="1342">
        <f t="shared" si="1"/>
        <v>415038</v>
      </c>
      <c r="K13" s="811">
        <f t="shared" si="2"/>
        <v>0.52</v>
      </c>
      <c r="M13" s="758"/>
    </row>
    <row r="14" spans="1:13" s="808" customFormat="1" ht="16.5" customHeight="1" x14ac:dyDescent="0.25">
      <c r="A14" s="814" t="s">
        <v>816</v>
      </c>
      <c r="B14" s="917"/>
      <c r="C14" s="1357">
        <v>0</v>
      </c>
      <c r="D14" s="1097">
        <f t="shared" si="3"/>
        <v>0</v>
      </c>
      <c r="E14" s="1357"/>
      <c r="F14" s="1357"/>
      <c r="G14" s="1359"/>
      <c r="H14" s="809">
        <v>0</v>
      </c>
      <c r="I14" s="815">
        <f t="shared" si="0"/>
        <v>0</v>
      </c>
      <c r="J14" s="1342">
        <f t="shared" si="1"/>
        <v>0</v>
      </c>
      <c r="K14" s="811"/>
      <c r="M14" s="758"/>
    </row>
    <row r="15" spans="1:13" s="808" customFormat="1" ht="16.5" customHeight="1" x14ac:dyDescent="0.25">
      <c r="A15" s="814" t="s">
        <v>628</v>
      </c>
      <c r="B15" s="917"/>
      <c r="C15" s="1357">
        <v>0</v>
      </c>
      <c r="D15" s="1097">
        <f t="shared" si="3"/>
        <v>0</v>
      </c>
      <c r="E15" s="1357">
        <v>0</v>
      </c>
      <c r="F15" s="1357">
        <v>0</v>
      </c>
      <c r="G15" s="1359"/>
      <c r="H15" s="816">
        <v>0</v>
      </c>
      <c r="I15" s="815">
        <f t="shared" si="0"/>
        <v>0</v>
      </c>
      <c r="J15" s="1342">
        <f t="shared" si="1"/>
        <v>0</v>
      </c>
      <c r="K15" s="811"/>
      <c r="M15" s="758"/>
    </row>
    <row r="16" spans="1:13" s="808" customFormat="1" ht="16.5" customHeight="1" thickBot="1" x14ac:dyDescent="0.3">
      <c r="A16" s="1440" t="s">
        <v>690</v>
      </c>
      <c r="B16" s="1457"/>
      <c r="C16" s="1358">
        <v>0</v>
      </c>
      <c r="D16" s="1358">
        <f t="shared" si="3"/>
        <v>0</v>
      </c>
      <c r="E16" s="1358">
        <v>0</v>
      </c>
      <c r="F16" s="1358">
        <v>0</v>
      </c>
      <c r="G16" s="1359"/>
      <c r="H16" s="1442">
        <v>0</v>
      </c>
      <c r="I16" s="1441">
        <f t="shared" si="0"/>
        <v>0</v>
      </c>
      <c r="J16" s="1432">
        <f t="shared" si="1"/>
        <v>0</v>
      </c>
      <c r="K16" s="1443"/>
      <c r="M16" s="758"/>
    </row>
    <row r="17" spans="1:15" s="808" customFormat="1" ht="18" customHeight="1" thickBot="1" x14ac:dyDescent="0.3">
      <c r="A17" s="1444" t="s">
        <v>493</v>
      </c>
      <c r="B17" s="1439">
        <v>278704845</v>
      </c>
      <c r="C17" s="1096">
        <v>278704845</v>
      </c>
      <c r="D17" s="1096">
        <f>+D3+D4+D5+D11+D13</f>
        <v>147451779</v>
      </c>
      <c r="E17" s="1096">
        <f t="shared" ref="E17" si="4">+E3+E5+E10+E11+E13+E16+E14+E15</f>
        <v>0</v>
      </c>
      <c r="F17" s="1096">
        <f t="shared" ref="F17" si="5">+F3+F5+F10+F11+F13+F16+F14+F15</f>
        <v>0</v>
      </c>
      <c r="G17" s="1096"/>
      <c r="H17" s="1439">
        <v>278704845</v>
      </c>
      <c r="I17" s="1439">
        <f>+I3+I5+I10+I11+I13+I16+I14+I15+I4</f>
        <v>278704845</v>
      </c>
      <c r="J17" s="1344">
        <f t="shared" si="1"/>
        <v>147451779</v>
      </c>
      <c r="K17" s="1445">
        <f t="shared" si="2"/>
        <v>0.52906069501590469</v>
      </c>
      <c r="M17" s="758"/>
      <c r="N17" s="818"/>
      <c r="O17" s="818"/>
    </row>
    <row r="18" spans="1:15" ht="16.5" customHeight="1" x14ac:dyDescent="0.25">
      <c r="A18" s="397" t="s">
        <v>820</v>
      </c>
      <c r="B18" s="919">
        <v>168844000</v>
      </c>
      <c r="C18" s="1360">
        <v>173338420</v>
      </c>
      <c r="D18" s="1360">
        <f>+C18/2+9388130</f>
        <v>96057340</v>
      </c>
      <c r="E18" s="1360">
        <v>0</v>
      </c>
      <c r="F18" s="1360">
        <v>0</v>
      </c>
      <c r="G18" s="1361"/>
      <c r="H18" s="819">
        <v>168844000</v>
      </c>
      <c r="I18" s="820">
        <f t="shared" ref="I18:I56" si="6">+C18+F18</f>
        <v>173338420</v>
      </c>
      <c r="J18" s="1343">
        <f t="shared" si="1"/>
        <v>96057340</v>
      </c>
      <c r="K18" s="1448">
        <f t="shared" si="2"/>
        <v>0.55416069905333165</v>
      </c>
      <c r="M18" s="758"/>
    </row>
    <row r="19" spans="1:15" ht="16.5" customHeight="1" x14ac:dyDescent="0.25">
      <c r="A19" s="398" t="s">
        <v>821</v>
      </c>
      <c r="B19" s="362">
        <v>84422000</v>
      </c>
      <c r="C19" s="1353">
        <v>84422000</v>
      </c>
      <c r="D19" s="1360">
        <f>+C19/2</f>
        <v>42211000</v>
      </c>
      <c r="E19" s="1353">
        <v>0</v>
      </c>
      <c r="F19" s="1353">
        <v>0</v>
      </c>
      <c r="G19" s="1354"/>
      <c r="H19" s="809">
        <v>84422000</v>
      </c>
      <c r="I19" s="810">
        <f t="shared" si="6"/>
        <v>84422000</v>
      </c>
      <c r="J19" s="1342">
        <f t="shared" si="1"/>
        <v>42211000</v>
      </c>
      <c r="K19" s="811">
        <f t="shared" si="2"/>
        <v>0.5</v>
      </c>
      <c r="M19" s="758"/>
    </row>
    <row r="20" spans="1:15" s="808" customFormat="1" ht="16.5" customHeight="1" x14ac:dyDescent="0.25">
      <c r="A20" s="295" t="s">
        <v>494</v>
      </c>
      <c r="B20" s="351">
        <v>253266000</v>
      </c>
      <c r="C20" s="1362">
        <v>257760420</v>
      </c>
      <c r="D20" s="1362">
        <f>SUM(D18:D19)</f>
        <v>138268340</v>
      </c>
      <c r="E20" s="1363">
        <v>0</v>
      </c>
      <c r="F20" s="1363">
        <v>0</v>
      </c>
      <c r="G20" s="1364"/>
      <c r="H20" s="809">
        <v>253266000</v>
      </c>
      <c r="I20" s="810">
        <f t="shared" si="6"/>
        <v>257760420</v>
      </c>
      <c r="J20" s="1342">
        <f t="shared" si="1"/>
        <v>138268340</v>
      </c>
      <c r="K20" s="811">
        <f t="shared" si="2"/>
        <v>0.53642192234168462</v>
      </c>
      <c r="M20" s="758"/>
    </row>
    <row r="21" spans="1:15" s="808" customFormat="1" ht="16.5" customHeight="1" x14ac:dyDescent="0.25">
      <c r="A21" s="295" t="s">
        <v>817</v>
      </c>
      <c r="B21" s="351"/>
      <c r="C21" s="1363">
        <v>0</v>
      </c>
      <c r="D21" s="1362"/>
      <c r="E21" s="1363">
        <v>0</v>
      </c>
      <c r="F21" s="1363">
        <v>0</v>
      </c>
      <c r="G21" s="1364"/>
      <c r="H21" s="809">
        <v>0</v>
      </c>
      <c r="I21" s="810">
        <f t="shared" si="6"/>
        <v>0</v>
      </c>
      <c r="J21" s="1342">
        <f t="shared" si="1"/>
        <v>0</v>
      </c>
      <c r="K21" s="811"/>
      <c r="M21" s="758"/>
    </row>
    <row r="22" spans="1:15" s="808" customFormat="1" ht="33.75" customHeight="1" x14ac:dyDescent="0.25">
      <c r="A22" s="297" t="s">
        <v>510</v>
      </c>
      <c r="B22" s="351">
        <v>18343000</v>
      </c>
      <c r="C22" s="1363">
        <v>18343000</v>
      </c>
      <c r="D22" s="1362">
        <f>+C22/2</f>
        <v>9171500</v>
      </c>
      <c r="E22" s="1363">
        <v>0</v>
      </c>
      <c r="F22" s="1363">
        <v>0</v>
      </c>
      <c r="G22" s="1364"/>
      <c r="H22" s="809">
        <v>18343000</v>
      </c>
      <c r="I22" s="810">
        <f t="shared" si="6"/>
        <v>18343000</v>
      </c>
      <c r="J22" s="1342">
        <f t="shared" si="1"/>
        <v>9171500</v>
      </c>
      <c r="K22" s="811">
        <f t="shared" si="2"/>
        <v>0.5</v>
      </c>
      <c r="M22" s="758"/>
    </row>
    <row r="23" spans="1:15" ht="16.5" customHeight="1" x14ac:dyDescent="0.25">
      <c r="A23" s="396" t="s">
        <v>822</v>
      </c>
      <c r="B23" s="362">
        <v>51958667</v>
      </c>
      <c r="C23" s="1353">
        <v>51958667</v>
      </c>
      <c r="D23" s="1362">
        <f t="shared" ref="D23:D24" si="7">+C23/2</f>
        <v>25979333.5</v>
      </c>
      <c r="E23" s="1353">
        <v>0</v>
      </c>
      <c r="F23" s="1353">
        <v>0</v>
      </c>
      <c r="G23" s="1354"/>
      <c r="H23" s="809">
        <v>51958667</v>
      </c>
      <c r="I23" s="810">
        <f t="shared" si="6"/>
        <v>51958667</v>
      </c>
      <c r="J23" s="1342">
        <f t="shared" si="1"/>
        <v>25979333.5</v>
      </c>
      <c r="K23" s="811">
        <f t="shared" si="2"/>
        <v>0.5</v>
      </c>
      <c r="M23" s="758"/>
    </row>
    <row r="24" spans="1:15" ht="16.5" customHeight="1" x14ac:dyDescent="0.25">
      <c r="A24" s="398" t="s">
        <v>821</v>
      </c>
      <c r="B24" s="362">
        <v>25979333</v>
      </c>
      <c r="C24" s="1353">
        <v>25979333</v>
      </c>
      <c r="D24" s="1362">
        <f t="shared" si="7"/>
        <v>12989666.5</v>
      </c>
      <c r="E24" s="1353">
        <v>0</v>
      </c>
      <c r="F24" s="1353">
        <v>0</v>
      </c>
      <c r="G24" s="1354"/>
      <c r="H24" s="809">
        <v>25979333</v>
      </c>
      <c r="I24" s="810">
        <f t="shared" si="6"/>
        <v>25979333</v>
      </c>
      <c r="J24" s="1342">
        <f t="shared" si="1"/>
        <v>12989666.5</v>
      </c>
      <c r="K24" s="811">
        <f t="shared" si="2"/>
        <v>0.5</v>
      </c>
      <c r="M24" s="758"/>
    </row>
    <row r="25" spans="1:15" s="808" customFormat="1" ht="29.25" customHeight="1" x14ac:dyDescent="0.25">
      <c r="A25" s="296" t="s">
        <v>613</v>
      </c>
      <c r="B25" s="351">
        <v>77938000</v>
      </c>
      <c r="C25" s="1363">
        <v>77938000</v>
      </c>
      <c r="D25" s="1362">
        <f>SUM(D23:D24)</f>
        <v>38969000</v>
      </c>
      <c r="E25" s="1363">
        <v>0</v>
      </c>
      <c r="F25" s="1363">
        <v>0</v>
      </c>
      <c r="G25" s="1364"/>
      <c r="H25" s="809">
        <v>77938000</v>
      </c>
      <c r="I25" s="810">
        <f t="shared" si="6"/>
        <v>77938000</v>
      </c>
      <c r="J25" s="1342">
        <f t="shared" si="1"/>
        <v>38969000</v>
      </c>
      <c r="K25" s="811">
        <f t="shared" si="2"/>
        <v>0.5</v>
      </c>
      <c r="M25" s="758"/>
    </row>
    <row r="26" spans="1:15" ht="16.5" customHeight="1" x14ac:dyDescent="0.25">
      <c r="A26" s="396" t="s">
        <v>822</v>
      </c>
      <c r="B26" s="362">
        <v>28269336</v>
      </c>
      <c r="C26" s="1353">
        <v>28269336</v>
      </c>
      <c r="D26" s="1097">
        <f>+C26/2</f>
        <v>14134668</v>
      </c>
      <c r="E26" s="1353">
        <v>0</v>
      </c>
      <c r="F26" s="1353">
        <v>0</v>
      </c>
      <c r="G26" s="1354"/>
      <c r="H26" s="809">
        <v>28269336</v>
      </c>
      <c r="I26" s="810">
        <f t="shared" si="6"/>
        <v>28269336</v>
      </c>
      <c r="J26" s="1342">
        <f t="shared" si="1"/>
        <v>14134668</v>
      </c>
      <c r="K26" s="811">
        <f t="shared" si="2"/>
        <v>0.5</v>
      </c>
      <c r="M26" s="758"/>
    </row>
    <row r="27" spans="1:15" ht="16.5" customHeight="1" x14ac:dyDescent="0.25">
      <c r="A27" s="398" t="s">
        <v>821</v>
      </c>
      <c r="B27" s="362">
        <v>13669258</v>
      </c>
      <c r="C27" s="1353">
        <v>13669258</v>
      </c>
      <c r="D27" s="1097">
        <f t="shared" ref="D27:D32" si="8">+C27/2</f>
        <v>6834629</v>
      </c>
      <c r="E27" s="1353">
        <v>0</v>
      </c>
      <c r="F27" s="1353">
        <v>0</v>
      </c>
      <c r="G27" s="1354"/>
      <c r="H27" s="809">
        <v>13669258</v>
      </c>
      <c r="I27" s="810">
        <f t="shared" si="6"/>
        <v>13669258</v>
      </c>
      <c r="J27" s="1342">
        <f t="shared" si="1"/>
        <v>6834629</v>
      </c>
      <c r="K27" s="811">
        <f t="shared" si="2"/>
        <v>0.5</v>
      </c>
      <c r="M27" s="758"/>
    </row>
    <row r="28" spans="1:15" s="808" customFormat="1" ht="16.5" customHeight="1" x14ac:dyDescent="0.25">
      <c r="A28" s="295" t="s">
        <v>495</v>
      </c>
      <c r="B28" s="351">
        <v>41938594</v>
      </c>
      <c r="C28" s="1363">
        <v>41938594</v>
      </c>
      <c r="D28" s="1362">
        <f t="shared" si="8"/>
        <v>20969297</v>
      </c>
      <c r="E28" s="1363">
        <v>0</v>
      </c>
      <c r="F28" s="1363">
        <v>0</v>
      </c>
      <c r="G28" s="1364"/>
      <c r="H28" s="809">
        <v>41938594</v>
      </c>
      <c r="I28" s="810">
        <f t="shared" si="6"/>
        <v>41938594</v>
      </c>
      <c r="J28" s="1342">
        <f t="shared" si="1"/>
        <v>20969297</v>
      </c>
      <c r="K28" s="811">
        <f t="shared" si="2"/>
        <v>0.5</v>
      </c>
      <c r="M28" s="758"/>
    </row>
    <row r="29" spans="1:15" s="808" customFormat="1" ht="16.5" customHeight="1" x14ac:dyDescent="0.25">
      <c r="A29" s="295" t="s">
        <v>691</v>
      </c>
      <c r="B29" s="351"/>
      <c r="C29" s="1363">
        <v>0</v>
      </c>
      <c r="D29" s="1097">
        <f t="shared" si="8"/>
        <v>0</v>
      </c>
      <c r="E29" s="1363"/>
      <c r="F29" s="1363"/>
      <c r="G29" s="1364"/>
      <c r="H29" s="809">
        <v>0</v>
      </c>
      <c r="I29" s="810">
        <f t="shared" si="6"/>
        <v>0</v>
      </c>
      <c r="J29" s="1342">
        <f t="shared" si="1"/>
        <v>0</v>
      </c>
      <c r="K29" s="811"/>
      <c r="M29" s="758"/>
    </row>
    <row r="30" spans="1:15" ht="16.5" customHeight="1" x14ac:dyDescent="0.25">
      <c r="A30" s="396" t="s">
        <v>496</v>
      </c>
      <c r="B30" s="362">
        <v>70127200</v>
      </c>
      <c r="C30" s="1353">
        <v>70127200</v>
      </c>
      <c r="D30" s="1097">
        <v>36466147</v>
      </c>
      <c r="E30" s="1353">
        <v>0</v>
      </c>
      <c r="F30" s="1353">
        <v>0</v>
      </c>
      <c r="G30" s="1354"/>
      <c r="H30" s="809">
        <v>70127200</v>
      </c>
      <c r="I30" s="810">
        <f t="shared" si="6"/>
        <v>70127200</v>
      </c>
      <c r="J30" s="1342">
        <f t="shared" si="1"/>
        <v>36466147</v>
      </c>
      <c r="K30" s="811">
        <f t="shared" si="2"/>
        <v>0.52000004277940659</v>
      </c>
      <c r="M30" s="758"/>
    </row>
    <row r="31" spans="1:15" ht="16.5" customHeight="1" x14ac:dyDescent="0.25">
      <c r="A31" s="396" t="s">
        <v>497</v>
      </c>
      <c r="B31" s="362">
        <v>62301511</v>
      </c>
      <c r="C31" s="1353">
        <v>62301511</v>
      </c>
      <c r="D31" s="1097">
        <v>32396789</v>
      </c>
      <c r="E31" s="1353">
        <v>0</v>
      </c>
      <c r="F31" s="1353">
        <v>0</v>
      </c>
      <c r="G31" s="1354"/>
      <c r="H31" s="809">
        <v>62301511</v>
      </c>
      <c r="I31" s="810">
        <f t="shared" si="6"/>
        <v>62301511</v>
      </c>
      <c r="J31" s="1342">
        <f t="shared" si="1"/>
        <v>32396789</v>
      </c>
      <c r="K31" s="811">
        <f t="shared" si="2"/>
        <v>0.52000005264719829</v>
      </c>
      <c r="M31" s="758"/>
    </row>
    <row r="32" spans="1:15" ht="16.5" hidden="1" customHeight="1" x14ac:dyDescent="0.25">
      <c r="A32" s="396"/>
      <c r="B32" s="917"/>
      <c r="C32" s="1357">
        <v>0</v>
      </c>
      <c r="D32" s="1097">
        <f t="shared" si="8"/>
        <v>0</v>
      </c>
      <c r="E32" s="1357"/>
      <c r="F32" s="1357"/>
      <c r="G32" s="1359"/>
      <c r="H32" s="809">
        <v>0</v>
      </c>
      <c r="I32" s="810">
        <f t="shared" si="6"/>
        <v>0</v>
      </c>
      <c r="J32" s="1342">
        <f t="shared" si="1"/>
        <v>0</v>
      </c>
      <c r="K32" s="811" t="e">
        <f t="shared" si="2"/>
        <v>#DIV/0!</v>
      </c>
      <c r="M32" s="758"/>
    </row>
    <row r="33" spans="1:13" s="808" customFormat="1" ht="16.5" customHeight="1" thickBot="1" x14ac:dyDescent="0.3">
      <c r="A33" s="1449" t="s">
        <v>498</v>
      </c>
      <c r="B33" s="1450">
        <v>132428711</v>
      </c>
      <c r="C33" s="1365">
        <v>132428711</v>
      </c>
      <c r="D33" s="1365">
        <f>SUM(D30:D31)</f>
        <v>68862936</v>
      </c>
      <c r="E33" s="1365">
        <v>0</v>
      </c>
      <c r="F33" s="1365">
        <v>0</v>
      </c>
      <c r="G33" s="1366"/>
      <c r="H33" s="1442">
        <v>132428711</v>
      </c>
      <c r="I33" s="1441">
        <f t="shared" si="6"/>
        <v>132428711</v>
      </c>
      <c r="J33" s="1432">
        <f t="shared" si="1"/>
        <v>68862936</v>
      </c>
      <c r="K33" s="811">
        <f t="shared" si="2"/>
        <v>0.52000004742174077</v>
      </c>
      <c r="M33" s="818"/>
    </row>
    <row r="34" spans="1:13" ht="16.5" customHeight="1" thickBot="1" x14ac:dyDescent="0.3">
      <c r="A34" s="1444" t="s">
        <v>499</v>
      </c>
      <c r="B34" s="1439">
        <v>523914305</v>
      </c>
      <c r="C34" s="1096">
        <f>+C33+C28+C25+C22+C20+C29+C21</f>
        <v>528408725</v>
      </c>
      <c r="D34" s="1096">
        <f>+D20+D22+D25+D28+D33</f>
        <v>276241073</v>
      </c>
      <c r="E34" s="1096">
        <v>0</v>
      </c>
      <c r="F34" s="1096">
        <v>0</v>
      </c>
      <c r="G34" s="1285"/>
      <c r="H34" s="1451">
        <v>523914305</v>
      </c>
      <c r="I34" s="1452">
        <f t="shared" si="6"/>
        <v>528408725</v>
      </c>
      <c r="J34" s="1344">
        <f t="shared" si="1"/>
        <v>276241073</v>
      </c>
      <c r="K34" s="811">
        <f t="shared" si="2"/>
        <v>0.52277916682772407</v>
      </c>
      <c r="M34" s="818"/>
    </row>
    <row r="35" spans="1:13" ht="16.5" customHeight="1" x14ac:dyDescent="0.25">
      <c r="A35" s="825" t="s">
        <v>552</v>
      </c>
      <c r="B35" s="826"/>
      <c r="C35" s="1367"/>
      <c r="D35" s="1367"/>
      <c r="E35" s="1360">
        <v>40060500</v>
      </c>
      <c r="F35" s="1360">
        <v>40060500</v>
      </c>
      <c r="G35" s="1361">
        <v>20831460</v>
      </c>
      <c r="H35" s="819">
        <v>40060500</v>
      </c>
      <c r="I35" s="820">
        <f t="shared" si="6"/>
        <v>40060500</v>
      </c>
      <c r="J35" s="1343">
        <f>+G35</f>
        <v>20831460</v>
      </c>
      <c r="K35" s="811">
        <f t="shared" si="2"/>
        <v>0.52</v>
      </c>
      <c r="M35" s="758"/>
    </row>
    <row r="36" spans="1:13" ht="16.5" customHeight="1" x14ac:dyDescent="0.25">
      <c r="A36" s="813" t="s">
        <v>553</v>
      </c>
      <c r="B36" s="827"/>
      <c r="C36" s="1368"/>
      <c r="D36" s="1369"/>
      <c r="E36" s="1353">
        <v>32715000</v>
      </c>
      <c r="F36" s="1353">
        <v>32715000</v>
      </c>
      <c r="G36" s="1361">
        <v>17011800</v>
      </c>
      <c r="H36" s="809">
        <v>32715000</v>
      </c>
      <c r="I36" s="810">
        <f t="shared" si="6"/>
        <v>32715000</v>
      </c>
      <c r="J36" s="1343">
        <f t="shared" ref="J36:J48" si="9">+G36</f>
        <v>17011800</v>
      </c>
      <c r="K36" s="811">
        <f t="shared" si="2"/>
        <v>0.52</v>
      </c>
      <c r="M36" s="758"/>
    </row>
    <row r="37" spans="1:13" ht="16.5" customHeight="1" x14ac:dyDescent="0.25">
      <c r="A37" s="813" t="s">
        <v>554</v>
      </c>
      <c r="B37" s="827"/>
      <c r="C37" s="1368"/>
      <c r="D37" s="1369"/>
      <c r="E37" s="1353">
        <v>3015710</v>
      </c>
      <c r="F37" s="1353">
        <v>3015710</v>
      </c>
      <c r="G37" s="1361">
        <v>1568170</v>
      </c>
      <c r="H37" s="809">
        <v>3015710</v>
      </c>
      <c r="I37" s="810">
        <f t="shared" si="6"/>
        <v>3015710</v>
      </c>
      <c r="J37" s="1343">
        <f t="shared" si="9"/>
        <v>1568170</v>
      </c>
      <c r="K37" s="811">
        <f t="shared" si="2"/>
        <v>0.52000026527749688</v>
      </c>
      <c r="M37" s="758"/>
    </row>
    <row r="38" spans="1:13" ht="16.5" customHeight="1" x14ac:dyDescent="0.25">
      <c r="A38" s="396" t="s">
        <v>500</v>
      </c>
      <c r="B38" s="827"/>
      <c r="C38" s="1368"/>
      <c r="D38" s="1369"/>
      <c r="E38" s="1353">
        <v>42730780</v>
      </c>
      <c r="F38" s="1353">
        <v>42730780</v>
      </c>
      <c r="G38" s="1361">
        <v>22220004</v>
      </c>
      <c r="H38" s="809">
        <v>42730780</v>
      </c>
      <c r="I38" s="810">
        <f t="shared" si="6"/>
        <v>42730780</v>
      </c>
      <c r="J38" s="1343">
        <f t="shared" si="9"/>
        <v>22220004</v>
      </c>
      <c r="K38" s="811">
        <f t="shared" si="2"/>
        <v>0.51999996255626502</v>
      </c>
      <c r="M38" s="758"/>
    </row>
    <row r="39" spans="1:13" ht="16.5" customHeight="1" x14ac:dyDescent="0.25">
      <c r="A39" s="396" t="s">
        <v>502</v>
      </c>
      <c r="B39" s="827"/>
      <c r="C39" s="1368"/>
      <c r="D39" s="1369"/>
      <c r="E39" s="1353">
        <v>0</v>
      </c>
      <c r="F39" s="1353">
        <v>0</v>
      </c>
      <c r="G39" s="1361">
        <f t="shared" ref="G39:G47" si="10">+F39/2</f>
        <v>0</v>
      </c>
      <c r="H39" s="809">
        <v>0</v>
      </c>
      <c r="I39" s="810">
        <f t="shared" si="6"/>
        <v>0</v>
      </c>
      <c r="J39" s="1343">
        <f t="shared" si="9"/>
        <v>0</v>
      </c>
      <c r="K39" s="811"/>
      <c r="M39" s="758"/>
    </row>
    <row r="40" spans="1:13" ht="16.5" customHeight="1" x14ac:dyDescent="0.25">
      <c r="A40" s="396" t="s">
        <v>501</v>
      </c>
      <c r="B40" s="827"/>
      <c r="C40" s="1368"/>
      <c r="D40" s="1369"/>
      <c r="E40" s="1353">
        <v>6759000</v>
      </c>
      <c r="F40" s="1353">
        <v>6759000</v>
      </c>
      <c r="G40" s="1361">
        <v>3514680</v>
      </c>
      <c r="H40" s="809">
        <v>6759000</v>
      </c>
      <c r="I40" s="810">
        <f t="shared" si="6"/>
        <v>6759000</v>
      </c>
      <c r="J40" s="1343">
        <f t="shared" si="9"/>
        <v>3514680</v>
      </c>
      <c r="K40" s="811">
        <f t="shared" si="2"/>
        <v>0.52</v>
      </c>
      <c r="M40" s="758"/>
    </row>
    <row r="41" spans="1:13" ht="16.5" customHeight="1" x14ac:dyDescent="0.25">
      <c r="A41" s="396" t="s">
        <v>593</v>
      </c>
      <c r="B41" s="827"/>
      <c r="C41" s="1368"/>
      <c r="D41" s="1369"/>
      <c r="E41" s="1353">
        <v>41440000</v>
      </c>
      <c r="F41" s="1353">
        <v>41440000</v>
      </c>
      <c r="G41" s="1361">
        <v>21548800</v>
      </c>
      <c r="H41" s="809">
        <v>41440000</v>
      </c>
      <c r="I41" s="810">
        <f t="shared" si="6"/>
        <v>41440000</v>
      </c>
      <c r="J41" s="1343">
        <f t="shared" si="9"/>
        <v>21548800</v>
      </c>
      <c r="K41" s="811">
        <f t="shared" si="2"/>
        <v>0.52</v>
      </c>
      <c r="M41" s="758"/>
    </row>
    <row r="42" spans="1:13" ht="16.5" customHeight="1" x14ac:dyDescent="0.25">
      <c r="A42" s="396" t="s">
        <v>555</v>
      </c>
      <c r="B42" s="827"/>
      <c r="C42" s="1368"/>
      <c r="D42" s="1369"/>
      <c r="E42" s="1353">
        <v>18873000</v>
      </c>
      <c r="F42" s="1353">
        <v>18873000</v>
      </c>
      <c r="G42" s="1361">
        <v>9813960</v>
      </c>
      <c r="H42" s="809">
        <v>18873000</v>
      </c>
      <c r="I42" s="810">
        <f t="shared" si="6"/>
        <v>18873000</v>
      </c>
      <c r="J42" s="1343">
        <f t="shared" si="9"/>
        <v>9813960</v>
      </c>
      <c r="K42" s="811">
        <f t="shared" si="2"/>
        <v>0.52</v>
      </c>
      <c r="M42" s="758"/>
    </row>
    <row r="43" spans="1:13" ht="25.5" x14ac:dyDescent="0.25">
      <c r="A43" s="813" t="s">
        <v>692</v>
      </c>
      <c r="B43" s="827"/>
      <c r="C43" s="1368"/>
      <c r="D43" s="1369"/>
      <c r="E43" s="1353">
        <v>17286600</v>
      </c>
      <c r="F43" s="1353">
        <v>17286600</v>
      </c>
      <c r="G43" s="1361">
        <v>8989032</v>
      </c>
      <c r="H43" s="809">
        <v>17286600</v>
      </c>
      <c r="I43" s="810">
        <f t="shared" si="6"/>
        <v>17286600</v>
      </c>
      <c r="J43" s="1343">
        <f t="shared" si="9"/>
        <v>8989032</v>
      </c>
      <c r="K43" s="811">
        <f t="shared" si="2"/>
        <v>0.52</v>
      </c>
      <c r="M43" s="758"/>
    </row>
    <row r="44" spans="1:13" x14ac:dyDescent="0.25">
      <c r="A44" s="955" t="s">
        <v>835</v>
      </c>
      <c r="B44" s="956"/>
      <c r="C44" s="1097"/>
      <c r="D44" s="1097"/>
      <c r="E44" s="1097">
        <v>96476000</v>
      </c>
      <c r="F44" s="1097">
        <f>45248000+51228000</f>
        <v>96476000</v>
      </c>
      <c r="G44" s="1361">
        <v>50856320</v>
      </c>
      <c r="H44" s="809">
        <v>96476000</v>
      </c>
      <c r="I44" s="810">
        <f t="shared" si="6"/>
        <v>96476000</v>
      </c>
      <c r="J44" s="1343">
        <f t="shared" si="9"/>
        <v>50856320</v>
      </c>
      <c r="K44" s="811">
        <f>+J44/I44</f>
        <v>0.52713959948588252</v>
      </c>
      <c r="M44" s="758"/>
    </row>
    <row r="45" spans="1:13" x14ac:dyDescent="0.25">
      <c r="A45" s="955" t="s">
        <v>836</v>
      </c>
      <c r="B45" s="956"/>
      <c r="C45" s="1097"/>
      <c r="D45" s="1097"/>
      <c r="E45" s="1097"/>
      <c r="F45" s="1097"/>
      <c r="G45" s="1361">
        <f t="shared" si="10"/>
        <v>0</v>
      </c>
      <c r="H45" s="809">
        <v>0</v>
      </c>
      <c r="I45" s="810">
        <f t="shared" si="6"/>
        <v>0</v>
      </c>
      <c r="J45" s="1343">
        <f t="shared" si="9"/>
        <v>0</v>
      </c>
      <c r="K45" s="811"/>
      <c r="M45" s="758"/>
    </row>
    <row r="46" spans="1:13" ht="17.45" customHeight="1" x14ac:dyDescent="0.25">
      <c r="A46" s="955" t="s">
        <v>837</v>
      </c>
      <c r="B46" s="956"/>
      <c r="C46" s="1097"/>
      <c r="D46" s="1097"/>
      <c r="E46" s="1097">
        <v>6088776</v>
      </c>
      <c r="F46" s="1097">
        <v>6088776</v>
      </c>
      <c r="G46" s="1361">
        <v>3166163</v>
      </c>
      <c r="H46" s="809">
        <v>6088776</v>
      </c>
      <c r="I46" s="810">
        <f t="shared" si="6"/>
        <v>6088776</v>
      </c>
      <c r="J46" s="1343">
        <f t="shared" si="9"/>
        <v>3166163</v>
      </c>
      <c r="K46" s="811">
        <f t="shared" ref="K46" si="11">+J46/I46</f>
        <v>0.51999991459695671</v>
      </c>
      <c r="M46" s="758"/>
    </row>
    <row r="47" spans="1:13" ht="25.9" customHeight="1" thickBot="1" x14ac:dyDescent="0.3">
      <c r="A47" s="825" t="s">
        <v>693</v>
      </c>
      <c r="B47" s="918"/>
      <c r="C47" s="918"/>
      <c r="D47" s="918"/>
      <c r="E47" s="918"/>
      <c r="F47" s="800"/>
      <c r="G47" s="1435">
        <f t="shared" si="10"/>
        <v>0</v>
      </c>
      <c r="H47" s="809">
        <v>0</v>
      </c>
      <c r="I47" s="810">
        <f t="shared" si="6"/>
        <v>0</v>
      </c>
      <c r="J47" s="1463">
        <f t="shared" si="9"/>
        <v>0</v>
      </c>
      <c r="K47" s="811"/>
      <c r="M47" s="758"/>
    </row>
    <row r="48" spans="1:13" s="808" customFormat="1" ht="16.5" customHeight="1" thickBot="1" x14ac:dyDescent="0.3">
      <c r="A48" s="828" t="s">
        <v>503</v>
      </c>
      <c r="B48" s="829">
        <v>0</v>
      </c>
      <c r="C48" s="829">
        <v>0</v>
      </c>
      <c r="D48" s="1351"/>
      <c r="E48" s="823">
        <v>228641965</v>
      </c>
      <c r="F48" s="1436">
        <f t="shared" ref="F48" si="12">SUM(F35:F47)</f>
        <v>305445366</v>
      </c>
      <c r="G48" s="1437">
        <f>SUM(G35:G47)</f>
        <v>159520389</v>
      </c>
      <c r="H48" s="824">
        <v>305445366</v>
      </c>
      <c r="I48" s="1344">
        <f t="shared" si="6"/>
        <v>305445366</v>
      </c>
      <c r="J48" s="1464">
        <f t="shared" si="9"/>
        <v>159520389</v>
      </c>
      <c r="K48" s="1462">
        <f>+J48/I48</f>
        <v>0.52225506344725492</v>
      </c>
      <c r="M48" s="818"/>
    </row>
    <row r="49" spans="1:13" s="808" customFormat="1" ht="16.5" customHeight="1" x14ac:dyDescent="0.25">
      <c r="A49" s="830" t="s">
        <v>551</v>
      </c>
      <c r="B49" s="892">
        <v>44000</v>
      </c>
      <c r="C49" s="1370">
        <v>44000</v>
      </c>
      <c r="D49" s="1370">
        <v>22880</v>
      </c>
      <c r="E49" s="919">
        <v>0</v>
      </c>
      <c r="F49" s="801">
        <v>0</v>
      </c>
      <c r="G49" s="1348"/>
      <c r="H49" s="819">
        <v>44000</v>
      </c>
      <c r="I49" s="820">
        <f t="shared" si="6"/>
        <v>44000</v>
      </c>
      <c r="J49" s="1343">
        <f>+D49</f>
        <v>22880</v>
      </c>
      <c r="K49" s="821">
        <f>+J49/I49</f>
        <v>0.52</v>
      </c>
      <c r="M49" s="758"/>
    </row>
    <row r="50" spans="1:13" s="808" customFormat="1" ht="29.25" customHeight="1" x14ac:dyDescent="0.25">
      <c r="A50" s="297" t="s">
        <v>492</v>
      </c>
      <c r="B50" s="351">
        <v>0</v>
      </c>
      <c r="C50" s="1363">
        <v>0</v>
      </c>
      <c r="D50" s="1370">
        <f t="shared" ref="D50:D53" si="13">+C50/2</f>
        <v>0</v>
      </c>
      <c r="E50" s="362">
        <v>0</v>
      </c>
      <c r="F50" s="362">
        <v>0</v>
      </c>
      <c r="G50" s="1346"/>
      <c r="H50" s="809">
        <v>0</v>
      </c>
      <c r="I50" s="810">
        <f t="shared" si="6"/>
        <v>0</v>
      </c>
      <c r="J50" s="1342"/>
      <c r="K50" s="1448"/>
      <c r="M50" s="758"/>
    </row>
    <row r="51" spans="1:13" s="808" customFormat="1" ht="30.75" customHeight="1" x14ac:dyDescent="0.25">
      <c r="A51" s="297" t="s">
        <v>504</v>
      </c>
      <c r="B51" s="351">
        <v>13118664</v>
      </c>
      <c r="C51" s="1363">
        <v>13118664</v>
      </c>
      <c r="D51" s="1370">
        <v>6821705</v>
      </c>
      <c r="E51" s="362">
        <v>0</v>
      </c>
      <c r="F51" s="362">
        <v>0</v>
      </c>
      <c r="G51" s="1346"/>
      <c r="H51" s="809">
        <v>13118664</v>
      </c>
      <c r="I51" s="810">
        <f t="shared" si="6"/>
        <v>13118664</v>
      </c>
      <c r="J51" s="1342">
        <f>+D51+G51</f>
        <v>6821705</v>
      </c>
      <c r="K51" s="1448">
        <f t="shared" ref="K51:K56" si="14">+J51/I51</f>
        <v>0.51999997865636316</v>
      </c>
      <c r="M51" s="758"/>
    </row>
    <row r="52" spans="1:13" s="808" customFormat="1" ht="16.5" hidden="1" customHeight="1" x14ac:dyDescent="0.25">
      <c r="A52" s="295" t="s">
        <v>694</v>
      </c>
      <c r="B52" s="351"/>
      <c r="C52" s="1363"/>
      <c r="D52" s="1370">
        <f t="shared" si="13"/>
        <v>0</v>
      </c>
      <c r="E52" s="362"/>
      <c r="F52" s="362"/>
      <c r="G52" s="1346"/>
      <c r="H52" s="809">
        <v>0</v>
      </c>
      <c r="I52" s="810">
        <f t="shared" si="6"/>
        <v>0</v>
      </c>
      <c r="J52" s="1342">
        <f t="shared" ref="J52:J55" si="15">+D52+G52</f>
        <v>0</v>
      </c>
      <c r="K52" s="1448" t="e">
        <f t="shared" si="14"/>
        <v>#DIV/0!</v>
      </c>
      <c r="M52" s="758"/>
    </row>
    <row r="53" spans="1:13" s="808" customFormat="1" ht="25.5" customHeight="1" x14ac:dyDescent="0.25">
      <c r="A53" s="297" t="s">
        <v>949</v>
      </c>
      <c r="B53" s="351"/>
      <c r="C53" s="1363"/>
      <c r="D53" s="1370">
        <f t="shared" si="13"/>
        <v>0</v>
      </c>
      <c r="E53" s="351"/>
      <c r="F53" s="1350">
        <v>24597582</v>
      </c>
      <c r="G53" s="1349">
        <v>28006640</v>
      </c>
      <c r="H53" s="809">
        <v>0</v>
      </c>
      <c r="I53" s="810">
        <f t="shared" si="6"/>
        <v>24597582</v>
      </c>
      <c r="J53" s="1342">
        <f t="shared" si="15"/>
        <v>28006640</v>
      </c>
      <c r="K53" s="1448">
        <f t="shared" si="14"/>
        <v>1.1385932161949903</v>
      </c>
      <c r="M53" s="758"/>
    </row>
    <row r="54" spans="1:13" s="808" customFormat="1" ht="16.5" customHeight="1" x14ac:dyDescent="0.25">
      <c r="A54" s="295" t="s">
        <v>818</v>
      </c>
      <c r="B54" s="351"/>
      <c r="C54" s="351">
        <v>14069353</v>
      </c>
      <c r="D54" s="1370">
        <v>7316062</v>
      </c>
      <c r="E54" s="351"/>
      <c r="F54" s="351"/>
      <c r="G54" s="1349"/>
      <c r="H54" s="809">
        <v>0</v>
      </c>
      <c r="I54" s="810">
        <f t="shared" si="6"/>
        <v>14069353</v>
      </c>
      <c r="J54" s="1342">
        <f t="shared" si="15"/>
        <v>7316062</v>
      </c>
      <c r="K54" s="1448">
        <f t="shared" si="14"/>
        <v>0.51999988912070083</v>
      </c>
      <c r="M54" s="758"/>
    </row>
    <row r="55" spans="1:13" s="808" customFormat="1" ht="16.5" customHeight="1" thickBot="1" x14ac:dyDescent="0.3">
      <c r="A55" s="399" t="s">
        <v>685</v>
      </c>
      <c r="B55" s="822"/>
      <c r="C55" s="822"/>
      <c r="D55" s="1352"/>
      <c r="E55" s="917"/>
      <c r="F55" s="799"/>
      <c r="G55" s="1347"/>
      <c r="H55" s="816">
        <v>0</v>
      </c>
      <c r="I55" s="815">
        <f t="shared" si="6"/>
        <v>0</v>
      </c>
      <c r="J55" s="1342">
        <f t="shared" si="15"/>
        <v>0</v>
      </c>
      <c r="K55" s="1434"/>
      <c r="M55" s="758"/>
    </row>
    <row r="56" spans="1:13" s="808" customFormat="1" ht="16.5" customHeight="1" thickBot="1" x14ac:dyDescent="0.3">
      <c r="A56" s="828" t="s">
        <v>507</v>
      </c>
      <c r="B56" s="817">
        <f>+B55+B54+B53+B52+B51+B50+B49+B48+B34+B17</f>
        <v>815781814</v>
      </c>
      <c r="C56" s="817">
        <f>+C17+C34+C49+C51+C54</f>
        <v>834345587</v>
      </c>
      <c r="D56" s="817">
        <f>+D55+D54+D53+D52+D51+D50+D49+D48+D34+D17</f>
        <v>437853499</v>
      </c>
      <c r="E56" s="817">
        <v>228641965</v>
      </c>
      <c r="F56" s="817">
        <f>+F55+F54+F53+F48+F17</f>
        <v>330042948</v>
      </c>
      <c r="G56" s="1436">
        <f>+G48+G53</f>
        <v>187527029</v>
      </c>
      <c r="H56" s="1281">
        <v>1121227180</v>
      </c>
      <c r="I56" s="1282">
        <f t="shared" si="6"/>
        <v>1164388535</v>
      </c>
      <c r="J56" s="1345">
        <f>+D56+G56</f>
        <v>625380528</v>
      </c>
      <c r="K56" s="1433">
        <f t="shared" si="14"/>
        <v>0.53708921824792788</v>
      </c>
      <c r="M56" s="758"/>
    </row>
    <row r="57" spans="1:13" hidden="1" x14ac:dyDescent="0.25">
      <c r="H57" s="808">
        <v>0</v>
      </c>
    </row>
    <row r="58" spans="1:13" hidden="1" x14ac:dyDescent="0.25">
      <c r="H58" s="808">
        <v>1121227180</v>
      </c>
    </row>
    <row r="59" spans="1:13" hidden="1" x14ac:dyDescent="0.25">
      <c r="E59" s="832"/>
      <c r="F59" s="833"/>
      <c r="G59" s="833"/>
    </row>
    <row r="60" spans="1:13" ht="25.5" hidden="1" customHeight="1" x14ac:dyDescent="0.25">
      <c r="E60" s="834"/>
      <c r="F60" s="835"/>
      <c r="G60" s="835"/>
    </row>
    <row r="61" spans="1:13" hidden="1" x14ac:dyDescent="0.25"/>
    <row r="62" spans="1:13" hidden="1" x14ac:dyDescent="0.25"/>
    <row r="63" spans="1:13" hidden="1" x14ac:dyDescent="0.25"/>
    <row r="64" spans="1:13" hidden="1" x14ac:dyDescent="0.25"/>
    <row r="65" spans="1:8" hidden="1" x14ac:dyDescent="0.25">
      <c r="E65" s="832"/>
      <c r="F65" s="833"/>
      <c r="G65" s="833"/>
    </row>
    <row r="66" spans="1:8" ht="12.75" hidden="1" customHeight="1" x14ac:dyDescent="0.25">
      <c r="E66" s="834"/>
      <c r="F66" s="835"/>
      <c r="G66" s="835"/>
    </row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>
      <c r="A74" s="234" t="s">
        <v>511</v>
      </c>
    </row>
    <row r="75" spans="1:8" ht="25.5" hidden="1" x14ac:dyDescent="0.25">
      <c r="B75" s="831" t="s">
        <v>512</v>
      </c>
      <c r="C75" s="831" t="s">
        <v>513</v>
      </c>
      <c r="E75" s="836" t="s">
        <v>514</v>
      </c>
      <c r="F75" s="836"/>
      <c r="G75" s="836"/>
      <c r="H75" s="808" t="s">
        <v>515</v>
      </c>
    </row>
    <row r="76" spans="1:8" hidden="1" x14ac:dyDescent="0.25">
      <c r="B76" s="831">
        <v>19</v>
      </c>
      <c r="C76" s="831">
        <v>26</v>
      </c>
      <c r="E76" s="234">
        <v>2</v>
      </c>
      <c r="H76" s="808" t="e">
        <f>+#REF!+E76</f>
        <v>#REF!</v>
      </c>
    </row>
    <row r="77" spans="1:8" hidden="1" x14ac:dyDescent="0.25"/>
    <row r="78" spans="1:8" hidden="1" x14ac:dyDescent="0.25"/>
    <row r="79" spans="1:8" hidden="1" x14ac:dyDescent="0.25"/>
    <row r="80" spans="1:8" hidden="1" x14ac:dyDescent="0.25"/>
    <row r="82" spans="1:10" x14ac:dyDescent="0.25">
      <c r="A82" s="808"/>
      <c r="G82" s="758"/>
      <c r="I82" s="818"/>
      <c r="J82" s="818"/>
    </row>
    <row r="83" spans="1:10" x14ac:dyDescent="0.25">
      <c r="G83" s="758"/>
    </row>
  </sheetData>
  <mergeCells count="7">
    <mergeCell ref="K1:K2"/>
    <mergeCell ref="A1:A2"/>
    <mergeCell ref="H1:H2"/>
    <mergeCell ref="I1:I2"/>
    <mergeCell ref="J1:J2"/>
    <mergeCell ref="E1:G1"/>
    <mergeCell ref="B1:D1"/>
  </mergeCells>
  <printOptions horizontalCentered="1"/>
  <pageMargins left="0.25" right="0.25" top="0.75" bottom="0.75" header="0.3" footer="0.3"/>
  <pageSetup paperSize="9" scale="50" orientation="portrait" r:id="rId1"/>
  <headerFooter>
    <oddHeader>&amp;C&amp;"Times New Roman,Félkövér"&amp;14MARTONVÁSÁR VÁROS ÖNKORMÁNYZATA 
&amp;"Times New Roman,Normál"NORMATÍV TÁMOGATÁSOK KIMUTATÁSA      &amp;R&amp;"Times New Roman,Félkövér"&amp;10 4. melléklet</oddHeader>
    <oddFooter>&amp;R&amp;P</oddFooter>
  </headerFooter>
  <colBreaks count="1" manualBreakCount="1">
    <brk id="12" max="36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AF30"/>
  <sheetViews>
    <sheetView zoomScaleNormal="100" workbookViewId="0">
      <selection activeCell="A14" sqref="A14:XFD14"/>
    </sheetView>
  </sheetViews>
  <sheetFormatPr defaultColWidth="9.140625" defaultRowHeight="15" x14ac:dyDescent="0.25"/>
  <cols>
    <col min="1" max="1" width="6.28515625" style="214" customWidth="1"/>
    <col min="2" max="2" width="7.140625" style="77" customWidth="1"/>
    <col min="3" max="3" width="22" style="77" customWidth="1"/>
    <col min="4" max="5" width="9.5703125" style="42" customWidth="1"/>
    <col min="6" max="6" width="8.85546875" style="42" bestFit="1" customWidth="1"/>
    <col min="7" max="7" width="10.7109375" style="42" customWidth="1"/>
    <col min="8" max="8" width="8.85546875" style="233" customWidth="1"/>
    <col min="9" max="9" width="8.5703125" style="42" customWidth="1"/>
    <col min="10" max="10" width="7.140625" style="42" customWidth="1"/>
    <col min="11" max="11" width="6.5703125" style="42" customWidth="1"/>
    <col min="12" max="19" width="9.5703125" style="42" customWidth="1"/>
    <col min="20" max="20" width="7.7109375" style="42" customWidth="1"/>
    <col min="21" max="21" width="10.28515625" style="42" bestFit="1" customWidth="1"/>
    <col min="22" max="26" width="7.7109375" style="42" customWidth="1"/>
    <col min="27" max="27" width="11.28515625" style="42" bestFit="1" customWidth="1"/>
    <col min="28" max="28" width="9.42578125" style="42" customWidth="1"/>
    <col min="29" max="29" width="10.140625" style="42" customWidth="1"/>
    <col min="30" max="31" width="9.140625" style="216"/>
    <col min="32" max="32" width="9.140625" style="1"/>
    <col min="33" max="16384" width="9.140625" style="16"/>
  </cols>
  <sheetData>
    <row r="1" spans="1:31" s="26" customFormat="1" ht="12.75" customHeight="1" x14ac:dyDescent="0.25">
      <c r="A1" s="1597" t="s">
        <v>0</v>
      </c>
      <c r="B1" s="1599" t="s">
        <v>182</v>
      </c>
      <c r="C1" s="1600"/>
      <c r="D1" s="1068"/>
      <c r="E1" s="1603" t="s">
        <v>180</v>
      </c>
      <c r="F1" s="1604"/>
      <c r="G1" s="1604"/>
      <c r="H1" s="1606" t="s">
        <v>508</v>
      </c>
      <c r="I1" s="1608" t="s">
        <v>262</v>
      </c>
      <c r="J1" s="1604"/>
      <c r="K1" s="1604"/>
      <c r="L1" s="1604" t="s">
        <v>464</v>
      </c>
      <c r="M1" s="1604"/>
      <c r="N1" s="1604"/>
      <c r="O1" s="1604" t="s">
        <v>465</v>
      </c>
      <c r="P1" s="1604"/>
      <c r="Q1" s="1604"/>
      <c r="R1" s="1604" t="s">
        <v>466</v>
      </c>
      <c r="S1" s="1604"/>
      <c r="T1" s="1604"/>
      <c r="U1" s="1604" t="s">
        <v>263</v>
      </c>
      <c r="V1" s="1604"/>
      <c r="W1" s="1604"/>
      <c r="X1" s="1604" t="s">
        <v>467</v>
      </c>
      <c r="Y1" s="1604"/>
      <c r="Z1" s="1604"/>
      <c r="AA1" s="1604" t="s">
        <v>264</v>
      </c>
      <c r="AB1" s="1604"/>
      <c r="AC1" s="1605"/>
      <c r="AD1" s="210"/>
      <c r="AE1" s="210"/>
    </row>
    <row r="2" spans="1:31" s="15" customFormat="1" ht="38.25" x14ac:dyDescent="0.25">
      <c r="A2" s="1598"/>
      <c r="B2" s="1601"/>
      <c r="C2" s="1602"/>
      <c r="D2" s="1069" t="s">
        <v>958</v>
      </c>
      <c r="E2" s="1212" t="s">
        <v>855</v>
      </c>
      <c r="F2" s="207" t="s">
        <v>178</v>
      </c>
      <c r="G2" s="207" t="s">
        <v>179</v>
      </c>
      <c r="H2" s="1607"/>
      <c r="I2" s="1212" t="s">
        <v>855</v>
      </c>
      <c r="J2" s="207" t="s">
        <v>178</v>
      </c>
      <c r="K2" s="207" t="s">
        <v>179</v>
      </c>
      <c r="L2" s="1212" t="s">
        <v>855</v>
      </c>
      <c r="M2" s="207" t="s">
        <v>178</v>
      </c>
      <c r="N2" s="207" t="s">
        <v>179</v>
      </c>
      <c r="O2" s="1212" t="s">
        <v>855</v>
      </c>
      <c r="P2" s="207" t="s">
        <v>178</v>
      </c>
      <c r="Q2" s="207" t="s">
        <v>179</v>
      </c>
      <c r="R2" s="1212" t="s">
        <v>855</v>
      </c>
      <c r="S2" s="207" t="s">
        <v>178</v>
      </c>
      <c r="T2" s="207" t="s">
        <v>179</v>
      </c>
      <c r="U2" s="1212" t="s">
        <v>855</v>
      </c>
      <c r="V2" s="207" t="s">
        <v>178</v>
      </c>
      <c r="W2" s="207" t="s">
        <v>179</v>
      </c>
      <c r="X2" s="1212" t="s">
        <v>855</v>
      </c>
      <c r="Y2" s="207" t="s">
        <v>178</v>
      </c>
      <c r="Z2" s="207" t="s">
        <v>179</v>
      </c>
      <c r="AA2" s="1212" t="s">
        <v>855</v>
      </c>
      <c r="AB2" s="207" t="s">
        <v>178</v>
      </c>
      <c r="AC2" s="405" t="s">
        <v>179</v>
      </c>
      <c r="AD2" s="215"/>
      <c r="AE2" s="215"/>
    </row>
    <row r="3" spans="1:31" s="32" customFormat="1" ht="12.75" x14ac:dyDescent="0.2">
      <c r="A3" s="305" t="s">
        <v>27</v>
      </c>
      <c r="B3" s="1624" t="s">
        <v>174</v>
      </c>
      <c r="C3" s="1625"/>
      <c r="D3" s="1070">
        <v>9013</v>
      </c>
      <c r="E3" s="1231">
        <f>+I3+L3+O3+R3+U3+X3+AA3</f>
        <v>11745</v>
      </c>
      <c r="F3" s="259">
        <f t="shared" ref="F3" si="0">+J3+M3+P3+S3+V3+Y3+AB3</f>
        <v>8970</v>
      </c>
      <c r="G3" s="1525">
        <f>+K3+N3+Q3+T3+W3+Z3+AC3</f>
        <v>4202</v>
      </c>
      <c r="H3" s="425">
        <f>+G3/F3</f>
        <v>0.46845039018952062</v>
      </c>
      <c r="I3" s="1213">
        <f>+'5.a. mell. Jogalkotás'!E5</f>
        <v>0</v>
      </c>
      <c r="J3" s="259">
        <f>+'5.a. mell. Jogalkotás'!F5</f>
        <v>0</v>
      </c>
      <c r="K3" s="259">
        <f>+'5.a. mell. Jogalkotás'!G5</f>
        <v>0</v>
      </c>
      <c r="L3" s="1222">
        <f>'5.b. mell. VF saját forrásból'!E5</f>
        <v>2775</v>
      </c>
      <c r="M3" s="259">
        <f>'5.b. mell. VF saját forrásból'!F5</f>
        <v>0</v>
      </c>
      <c r="N3" s="259">
        <f>'5.b. mell. VF saját forrásból'!G5</f>
        <v>0</v>
      </c>
      <c r="O3" s="1222">
        <f>+'5.c. mell. VF Eu forrásból'!D5</f>
        <v>0</v>
      </c>
      <c r="P3" s="259">
        <f>+'5.c. mell. VF Eu forrásból'!E5</f>
        <v>0</v>
      </c>
      <c r="Q3" s="259">
        <f>+'5.c. mell. VF Eu forrásból'!F5</f>
        <v>0</v>
      </c>
      <c r="R3" s="1222">
        <f>+'5.d. mell. Védőnő, EÜ'!E5</f>
        <v>8970</v>
      </c>
      <c r="S3" s="259">
        <f>+'5.d. mell. Védőnő, EÜ'!F5</f>
        <v>8970</v>
      </c>
      <c r="T3" s="259">
        <f>+'5.d. mell. Védőnő, EÜ'!G5</f>
        <v>4202</v>
      </c>
      <c r="U3" s="1222"/>
      <c r="V3" s="259"/>
      <c r="W3" s="259"/>
      <c r="X3" s="1222"/>
      <c r="Y3" s="259"/>
      <c r="Z3" s="259"/>
      <c r="AA3" s="1222">
        <f>+'5.g. mell. Egyéb tev.'!E6</f>
        <v>0</v>
      </c>
      <c r="AB3" s="259">
        <f>+'5.g. mell. Egyéb tev.'!F6</f>
        <v>0</v>
      </c>
      <c r="AC3" s="260">
        <f>+'5.g. mell. Egyéb tev.'!G6</f>
        <v>0</v>
      </c>
      <c r="AD3" s="144"/>
      <c r="AE3" s="144"/>
    </row>
    <row r="4" spans="1:31" s="32" customFormat="1" ht="12.75" customHeight="1" x14ac:dyDescent="0.2">
      <c r="A4" s="305" t="s">
        <v>33</v>
      </c>
      <c r="B4" s="1624" t="s">
        <v>173</v>
      </c>
      <c r="C4" s="1625"/>
      <c r="D4" s="1070">
        <v>63637</v>
      </c>
      <c r="E4" s="1231">
        <f t="shared" ref="E4:E29" si="1">+I4+L4+O4+R4+U4+X4+AA4</f>
        <v>111478</v>
      </c>
      <c r="F4" s="259">
        <f t="shared" ref="F4:F29" si="2">+J4+M4+P4+S4+V4+Y4+AB4</f>
        <v>132171</v>
      </c>
      <c r="G4" s="1525">
        <f>+K4+N4+Q4+T4+W4+Z4+AC4</f>
        <v>35255</v>
      </c>
      <c r="H4" s="425">
        <f t="shared" ref="H4:H30" si="3">+G4/F4</f>
        <v>0.2667377866551664</v>
      </c>
      <c r="I4" s="1213">
        <f>+'5.a. mell. Jogalkotás'!E6</f>
        <v>64478</v>
      </c>
      <c r="J4" s="259">
        <f>+'5.a. mell. Jogalkotás'!F6</f>
        <v>65078</v>
      </c>
      <c r="K4" s="259">
        <f>+'5.a. mell. Jogalkotás'!G6</f>
        <v>31127</v>
      </c>
      <c r="L4" s="1222">
        <f>'5.b. mell. VF saját forrásból'!E6</f>
        <v>0</v>
      </c>
      <c r="M4" s="259">
        <f>'5.b. mell. VF saját forrásból'!F6</f>
        <v>2775</v>
      </c>
      <c r="N4" s="259">
        <f>'5.b. mell. VF saját forrásból'!G6</f>
        <v>0</v>
      </c>
      <c r="O4" s="1222">
        <f>+'5.c. mell. VF Eu forrásból'!D6</f>
        <v>47000</v>
      </c>
      <c r="P4" s="259">
        <f>+'5.c. mell. VF Eu forrásból'!E6</f>
        <v>61750</v>
      </c>
      <c r="Q4" s="259">
        <f>+'5.c. mell. VF Eu forrásból'!F6</f>
        <v>2760</v>
      </c>
      <c r="R4" s="1222">
        <f>+'5.d. mell. Védőnő, EÜ'!E6</f>
        <v>0</v>
      </c>
      <c r="S4" s="259">
        <f>+'5.d. mell. Védőnő, EÜ'!F6</f>
        <v>0</v>
      </c>
      <c r="T4" s="259">
        <f>+'5.d. mell. Védőnő, EÜ'!G6</f>
        <v>0</v>
      </c>
      <c r="U4" s="1222"/>
      <c r="V4" s="259"/>
      <c r="W4" s="259"/>
      <c r="X4" s="1222"/>
      <c r="Y4" s="259"/>
      <c r="Z4" s="259"/>
      <c r="AA4" s="1222">
        <f>+'5.g. mell. Egyéb tev.'!E7</f>
        <v>0</v>
      </c>
      <c r="AB4" s="259">
        <f>+'5.g. mell. Egyéb tev.'!F7</f>
        <v>2568</v>
      </c>
      <c r="AC4" s="260">
        <f>+'5.g. mell. Egyéb tev.'!G7</f>
        <v>1368</v>
      </c>
      <c r="AD4" s="144"/>
      <c r="AE4" s="144"/>
    </row>
    <row r="5" spans="1:31" s="32" customFormat="1" ht="12.75" customHeight="1" thickBot="1" x14ac:dyDescent="0.25">
      <c r="A5" s="406" t="s">
        <v>34</v>
      </c>
      <c r="B5" s="1612" t="s">
        <v>172</v>
      </c>
      <c r="C5" s="1613"/>
      <c r="D5" s="1071">
        <v>72650</v>
      </c>
      <c r="E5" s="1232">
        <f t="shared" si="1"/>
        <v>123223</v>
      </c>
      <c r="F5" s="265">
        <f t="shared" si="2"/>
        <v>141141</v>
      </c>
      <c r="G5" s="1526">
        <f>+K5+N5+Q5+T5+W5+Z5+AC5</f>
        <v>39457</v>
      </c>
      <c r="H5" s="425">
        <f t="shared" si="3"/>
        <v>0.2795573221105136</v>
      </c>
      <c r="I5" s="1214">
        <f>+I3+I4</f>
        <v>64478</v>
      </c>
      <c r="J5" s="265">
        <f t="shared" ref="J5:K5" si="4">+J3+J4</f>
        <v>65078</v>
      </c>
      <c r="K5" s="265">
        <f t="shared" si="4"/>
        <v>31127</v>
      </c>
      <c r="L5" s="1223">
        <f>'5.b. mell. VF saját forrásból'!E7</f>
        <v>2775</v>
      </c>
      <c r="M5" s="265">
        <f>'5.b. mell. VF saját forrásból'!F7</f>
        <v>2775</v>
      </c>
      <c r="N5" s="265">
        <f>'5.b. mell. VF saját forrásból'!G7</f>
        <v>0</v>
      </c>
      <c r="O5" s="1223">
        <f>+'5.c. mell. VF Eu forrásból'!D7</f>
        <v>47000</v>
      </c>
      <c r="P5" s="265">
        <f>+'5.c. mell. VF Eu forrásból'!E7</f>
        <v>61750</v>
      </c>
      <c r="Q5" s="265">
        <f>+'5.c. mell. VF Eu forrásból'!F7</f>
        <v>2760</v>
      </c>
      <c r="R5" s="1223">
        <f>+R3+R4</f>
        <v>8970</v>
      </c>
      <c r="S5" s="265">
        <f t="shared" ref="S5:T5" si="5">+S3+S4</f>
        <v>8970</v>
      </c>
      <c r="T5" s="265">
        <f t="shared" si="5"/>
        <v>4202</v>
      </c>
      <c r="U5" s="1223"/>
      <c r="V5" s="265"/>
      <c r="W5" s="265"/>
      <c r="X5" s="1223"/>
      <c r="Y5" s="265"/>
      <c r="Z5" s="265"/>
      <c r="AA5" s="1223">
        <f>+'5.g. mell. Egyéb tev.'!E8</f>
        <v>0</v>
      </c>
      <c r="AB5" s="265">
        <f>+'5.g. mell. Egyéb tev.'!F8</f>
        <v>2568</v>
      </c>
      <c r="AC5" s="266">
        <f>+'5.g. mell. Egyéb tev.'!G8</f>
        <v>1368</v>
      </c>
      <c r="AD5" s="144"/>
      <c r="AE5" s="144"/>
    </row>
    <row r="6" spans="1:31" ht="15.75" thickBot="1" x14ac:dyDescent="0.3">
      <c r="A6" s="69"/>
      <c r="B6" s="387"/>
      <c r="C6" s="218"/>
      <c r="D6" s="885"/>
      <c r="E6" s="1233"/>
      <c r="F6" s="262"/>
      <c r="G6" s="1527"/>
      <c r="H6" s="425"/>
      <c r="I6" s="1215"/>
      <c r="J6" s="262"/>
      <c r="K6" s="262"/>
      <c r="L6" s="1215"/>
      <c r="M6" s="377"/>
      <c r="N6" s="377"/>
      <c r="O6" s="1215"/>
      <c r="P6" s="377"/>
      <c r="Q6" s="377"/>
      <c r="R6" s="1215"/>
      <c r="S6" s="262"/>
      <c r="T6" s="262"/>
      <c r="U6" s="1215"/>
      <c r="V6" s="262"/>
      <c r="W6" s="262"/>
      <c r="X6" s="1215"/>
      <c r="Y6" s="262"/>
      <c r="Z6" s="262"/>
      <c r="AA6" s="1230"/>
      <c r="AB6" s="403"/>
      <c r="AC6" s="403"/>
    </row>
    <row r="7" spans="1:31" s="32" customFormat="1" ht="12.75" customHeight="1" thickBot="1" x14ac:dyDescent="0.25">
      <c r="A7" s="407" t="s">
        <v>35</v>
      </c>
      <c r="B7" s="1620" t="s">
        <v>171</v>
      </c>
      <c r="C7" s="1621"/>
      <c r="D7" s="886">
        <v>9594</v>
      </c>
      <c r="E7" s="1234">
        <f t="shared" si="1"/>
        <v>9882</v>
      </c>
      <c r="F7" s="408">
        <f t="shared" si="2"/>
        <v>19120</v>
      </c>
      <c r="G7" s="1528">
        <f t="shared" ref="G7:G29" si="6">+K7+N7+Q7+T7+W7+Z7+AC7</f>
        <v>6121</v>
      </c>
      <c r="H7" s="425">
        <f t="shared" si="3"/>
        <v>0.32013598326359832</v>
      </c>
      <c r="I7" s="1216">
        <f>+'5.a. mell. Jogalkotás'!E9</f>
        <v>8701</v>
      </c>
      <c r="J7" s="408">
        <f>+'5.a. mell. Jogalkotás'!F9</f>
        <v>14835</v>
      </c>
      <c r="K7" s="408">
        <f>+'5.a. mell. Jogalkotás'!G9</f>
        <v>5178</v>
      </c>
      <c r="L7" s="1224">
        <f>'5.b. mell. VF saját forrásból'!E9</f>
        <v>0</v>
      </c>
      <c r="M7" s="409">
        <f>'5.b. mell. VF saját forrásból'!F9</f>
        <v>0</v>
      </c>
      <c r="N7" s="409">
        <f>'5.b. mell. VF saját forrásból'!G9</f>
        <v>0</v>
      </c>
      <c r="O7" s="1224">
        <f>+'5.c. mell. VF Eu forrásból'!D9</f>
        <v>0</v>
      </c>
      <c r="P7" s="409">
        <f>+'5.c. mell. VF Eu forrásból'!E9</f>
        <v>2792</v>
      </c>
      <c r="Q7" s="409">
        <f>+'5.c. mell. VF Eu forrásból'!F9</f>
        <v>239</v>
      </c>
      <c r="R7" s="1224">
        <f>+'5.d. mell. Védőnő, EÜ'!E9</f>
        <v>1181</v>
      </c>
      <c r="S7" s="408">
        <f>+'5.d. mell. Védőnő, EÜ'!F9</f>
        <v>1181</v>
      </c>
      <c r="T7" s="408">
        <f>+'5.d. mell. Védőnő, EÜ'!G9</f>
        <v>564</v>
      </c>
      <c r="U7" s="1224"/>
      <c r="V7" s="408"/>
      <c r="W7" s="408"/>
      <c r="X7" s="1224"/>
      <c r="Y7" s="408"/>
      <c r="Z7" s="408"/>
      <c r="AA7" s="1224">
        <f>+'5.g. mell. Egyéb tev.'!E10</f>
        <v>0</v>
      </c>
      <c r="AB7" s="408">
        <f>+'5.g. mell. Egyéb tev.'!F10</f>
        <v>312</v>
      </c>
      <c r="AC7" s="410">
        <f>+'5.g. mell. Egyéb tev.'!G10</f>
        <v>140</v>
      </c>
      <c r="AD7" s="144"/>
      <c r="AE7" s="144"/>
    </row>
    <row r="8" spans="1:31" ht="15.75" thickBot="1" x14ac:dyDescent="0.3">
      <c r="A8" s="69"/>
      <c r="C8" s="219"/>
      <c r="D8" s="885"/>
      <c r="E8" s="1233"/>
      <c r="F8" s="262"/>
      <c r="G8" s="1527"/>
      <c r="H8" s="425"/>
      <c r="I8" s="1215"/>
      <c r="J8" s="262"/>
      <c r="K8" s="262"/>
      <c r="L8" s="1215"/>
      <c r="M8" s="377"/>
      <c r="N8" s="377"/>
      <c r="O8" s="1215"/>
      <c r="P8" s="377"/>
      <c r="Q8" s="377"/>
      <c r="R8" s="1215"/>
      <c r="S8" s="262"/>
      <c r="T8" s="262"/>
      <c r="U8" s="1215"/>
      <c r="V8" s="262"/>
      <c r="W8" s="262"/>
      <c r="X8" s="1215"/>
      <c r="Y8" s="262"/>
      <c r="Z8" s="262"/>
      <c r="AA8" s="1215"/>
      <c r="AB8" s="262"/>
      <c r="AC8" s="262"/>
    </row>
    <row r="9" spans="1:31" s="32" customFormat="1" ht="12.75" customHeight="1" x14ac:dyDescent="0.2">
      <c r="A9" s="411" t="s">
        <v>47</v>
      </c>
      <c r="B9" s="1626" t="s">
        <v>170</v>
      </c>
      <c r="C9" s="1627"/>
      <c r="D9" s="887">
        <v>14134</v>
      </c>
      <c r="E9" s="1235">
        <f t="shared" si="1"/>
        <v>2990</v>
      </c>
      <c r="F9" s="413">
        <f t="shared" si="2"/>
        <v>3906</v>
      </c>
      <c r="G9" s="1529">
        <f t="shared" si="6"/>
        <v>1328</v>
      </c>
      <c r="H9" s="425">
        <f t="shared" si="3"/>
        <v>0.33998975934459807</v>
      </c>
      <c r="I9" s="1217">
        <f>+'5.a. mell. Jogalkotás'!E14</f>
        <v>1420</v>
      </c>
      <c r="J9" s="413">
        <f>+'5.a. mell. Jogalkotás'!F14</f>
        <v>2231</v>
      </c>
      <c r="K9" s="413">
        <f>+'5.a. mell. Jogalkotás'!G14</f>
        <v>1142</v>
      </c>
      <c r="L9" s="1225">
        <f>'5.b. mell. VF saját forrásból'!E14</f>
        <v>0</v>
      </c>
      <c r="M9" s="414">
        <f>'5.b. mell. VF saját forrásból'!F14</f>
        <v>0</v>
      </c>
      <c r="N9" s="414">
        <f>'5.b. mell. VF saját forrásból'!G14</f>
        <v>14</v>
      </c>
      <c r="O9" s="1225">
        <f>+'5.c. mell. VF Eu forrásból'!D14</f>
        <v>0</v>
      </c>
      <c r="P9" s="414">
        <f>+'5.c. mell. VF Eu forrásból'!E14</f>
        <v>0</v>
      </c>
      <c r="Q9" s="414">
        <f>+'5.c. mell. VF Eu forrásból'!F14</f>
        <v>0</v>
      </c>
      <c r="R9" s="1225">
        <f>+'5.d. mell. Védőnő, EÜ'!E14</f>
        <v>170</v>
      </c>
      <c r="S9" s="413">
        <f>+'5.d. mell. Védőnő, EÜ'!F14</f>
        <v>148</v>
      </c>
      <c r="T9" s="413">
        <f>+'5.d. mell. Védőnő, EÜ'!G14</f>
        <v>45</v>
      </c>
      <c r="U9" s="1225"/>
      <c r="V9" s="413">
        <f>+'5.e. mell. Szociális ellátások'!H8</f>
        <v>0</v>
      </c>
      <c r="W9" s="413">
        <f>+'5.e. mell. Szociális ellátások'!I8</f>
        <v>0</v>
      </c>
      <c r="X9" s="1225"/>
      <c r="Y9" s="413"/>
      <c r="Z9" s="413"/>
      <c r="AA9" s="1225">
        <f>+'5.g. mell. Egyéb tev.'!E15</f>
        <v>1400</v>
      </c>
      <c r="AB9" s="413">
        <f>+'5.g. mell. Egyéb tev.'!F15</f>
        <v>1527</v>
      </c>
      <c r="AC9" s="415">
        <f>+'5.g. mell. Egyéb tev.'!G15</f>
        <v>127</v>
      </c>
      <c r="AD9" s="144"/>
      <c r="AE9" s="144"/>
    </row>
    <row r="10" spans="1:31" s="32" customFormat="1" ht="12.75" customHeight="1" x14ac:dyDescent="0.2">
      <c r="A10" s="305" t="s">
        <v>52</v>
      </c>
      <c r="B10" s="1624" t="s">
        <v>169</v>
      </c>
      <c r="C10" s="1625"/>
      <c r="D10" s="1070">
        <v>5953</v>
      </c>
      <c r="E10" s="1231">
        <f t="shared" si="1"/>
        <v>6605</v>
      </c>
      <c r="F10" s="263">
        <f t="shared" si="2"/>
        <v>7404</v>
      </c>
      <c r="G10" s="1503">
        <f t="shared" si="6"/>
        <v>3480</v>
      </c>
      <c r="H10" s="425">
        <f t="shared" si="3"/>
        <v>0.47001620745542949</v>
      </c>
      <c r="I10" s="1218">
        <f>+'5.a. mell. Jogalkotás'!E17</f>
        <v>400</v>
      </c>
      <c r="J10" s="263">
        <f>+'5.a. mell. Jogalkotás'!F17</f>
        <v>428</v>
      </c>
      <c r="K10" s="263">
        <f>+'5.a. mell. Jogalkotás'!G17</f>
        <v>208</v>
      </c>
      <c r="L10" s="1226">
        <f>'5.b. mell. VF saját forrásból'!E17</f>
        <v>0</v>
      </c>
      <c r="M10" s="378">
        <f>'5.b. mell. VF saját forrásból'!F17</f>
        <v>0</v>
      </c>
      <c r="N10" s="378">
        <f>'5.b. mell. VF saját forrásból'!G17</f>
        <v>0</v>
      </c>
      <c r="O10" s="1226">
        <f>+'5.c. mell. VF Eu forrásból'!D17</f>
        <v>0</v>
      </c>
      <c r="P10" s="378">
        <f>+'5.c. mell. VF Eu forrásból'!E17</f>
        <v>0</v>
      </c>
      <c r="Q10" s="378">
        <f>+'5.c. mell. VF Eu forrásból'!F17</f>
        <v>0</v>
      </c>
      <c r="R10" s="1226">
        <f>+'5.d. mell. Védőnő, EÜ'!E17</f>
        <v>133</v>
      </c>
      <c r="S10" s="263">
        <f>+'5.d. mell. Védőnő, EÜ'!F17</f>
        <v>135</v>
      </c>
      <c r="T10" s="263">
        <f>+'5.d. mell. Védőnő, EÜ'!G17</f>
        <v>132</v>
      </c>
      <c r="U10" s="1226"/>
      <c r="V10" s="263"/>
      <c r="W10" s="263"/>
      <c r="X10" s="1226"/>
      <c r="Y10" s="263"/>
      <c r="Z10" s="263"/>
      <c r="AA10" s="1226">
        <f>+'5.g. mell. Egyéb tev.'!E18</f>
        <v>6072</v>
      </c>
      <c r="AB10" s="263">
        <f>+'5.g. mell. Egyéb tev.'!F18</f>
        <v>6841</v>
      </c>
      <c r="AC10" s="264">
        <f>+'5.g. mell. Egyéb tev.'!G18</f>
        <v>3140</v>
      </c>
      <c r="AD10" s="144"/>
      <c r="AE10" s="144"/>
    </row>
    <row r="11" spans="1:31" s="32" customFormat="1" ht="12.75" customHeight="1" x14ac:dyDescent="0.2">
      <c r="A11" s="305" t="s">
        <v>66</v>
      </c>
      <c r="B11" s="1624" t="s">
        <v>156</v>
      </c>
      <c r="C11" s="1625"/>
      <c r="D11" s="1072">
        <v>214601</v>
      </c>
      <c r="E11" s="1231">
        <f t="shared" si="1"/>
        <v>275214</v>
      </c>
      <c r="F11" s="263">
        <f t="shared" si="2"/>
        <v>315473</v>
      </c>
      <c r="G11" s="1503">
        <f>+K11+N11+Q11+T11+W11+Z11+AC11</f>
        <v>129377</v>
      </c>
      <c r="H11" s="425">
        <f t="shared" si="3"/>
        <v>0.41010482672051174</v>
      </c>
      <c r="I11" s="1218">
        <f>+'5.a. mell. Jogalkotás'!E25</f>
        <v>9626</v>
      </c>
      <c r="J11" s="263">
        <f>+'5.a. mell. Jogalkotás'!F25</f>
        <v>11766</v>
      </c>
      <c r="K11" s="263">
        <f>+'5.a. mell. Jogalkotás'!G25</f>
        <v>6510</v>
      </c>
      <c r="L11" s="1226">
        <f>'5.b. mell. VF saját forrásból'!E25</f>
        <v>0</v>
      </c>
      <c r="M11" s="378">
        <f>'5.b. mell. VF saját forrásból'!F25</f>
        <v>405</v>
      </c>
      <c r="N11" s="378">
        <f>'5.b. mell. VF saját forrásból'!G25</f>
        <v>440</v>
      </c>
      <c r="O11" s="1226">
        <f>+'5.c. mell. VF Eu forrásból'!D25</f>
        <v>88655</v>
      </c>
      <c r="P11" s="378">
        <f>+'5.c. mell. VF Eu forrásból'!E25</f>
        <v>86362</v>
      </c>
      <c r="Q11" s="378">
        <f>+'5.c. mell. VF Eu forrásból'!F25</f>
        <v>4175</v>
      </c>
      <c r="R11" s="1226">
        <f>+'5.d. mell. Védőnő, EÜ'!E25</f>
        <v>8024</v>
      </c>
      <c r="S11" s="263">
        <f>+'5.d. mell. Védőnő, EÜ'!F25</f>
        <v>8638</v>
      </c>
      <c r="T11" s="263">
        <f>+'5.d. mell. Védőnő, EÜ'!G25</f>
        <v>3169</v>
      </c>
      <c r="U11" s="1226"/>
      <c r="V11" s="263"/>
      <c r="W11" s="263"/>
      <c r="X11" s="1226"/>
      <c r="Y11" s="263"/>
      <c r="Z11" s="263"/>
      <c r="AA11" s="1226">
        <f>+'5.g. mell. Egyéb tev.'!E26</f>
        <v>168909</v>
      </c>
      <c r="AB11" s="263">
        <f>+'5.g. mell. Egyéb tev.'!F26</f>
        <v>208302</v>
      </c>
      <c r="AC11" s="264">
        <f>+'5.g. mell. Egyéb tev.'!G26</f>
        <v>115083</v>
      </c>
      <c r="AD11" s="144"/>
      <c r="AE11" s="144"/>
    </row>
    <row r="12" spans="1:31" s="32" customFormat="1" ht="12.75" customHeight="1" x14ac:dyDescent="0.2">
      <c r="A12" s="305" t="s">
        <v>71</v>
      </c>
      <c r="B12" s="1624" t="s">
        <v>155</v>
      </c>
      <c r="C12" s="1625"/>
      <c r="D12" s="1072">
        <v>504</v>
      </c>
      <c r="E12" s="1231">
        <f t="shared" si="1"/>
        <v>30</v>
      </c>
      <c r="F12" s="263">
        <f t="shared" si="2"/>
        <v>30</v>
      </c>
      <c r="G12" s="1503">
        <f t="shared" si="6"/>
        <v>5</v>
      </c>
      <c r="H12" s="425">
        <f t="shared" si="3"/>
        <v>0.16666666666666666</v>
      </c>
      <c r="I12" s="1218">
        <f>+'5.a. mell. Jogalkotás'!E28</f>
        <v>0</v>
      </c>
      <c r="J12" s="263">
        <f>+'5.a. mell. Jogalkotás'!F28</f>
        <v>0</v>
      </c>
      <c r="K12" s="263">
        <f>+'5.a. mell. Jogalkotás'!G28</f>
        <v>0</v>
      </c>
      <c r="L12" s="1226">
        <f>'5.b. mell. VF saját forrásból'!E28</f>
        <v>0</v>
      </c>
      <c r="M12" s="378">
        <f>'5.b. mell. VF saját forrásból'!F28</f>
        <v>0</v>
      </c>
      <c r="N12" s="378">
        <f>'5.b. mell. VF saját forrásból'!G28</f>
        <v>0</v>
      </c>
      <c r="O12" s="1226">
        <f>+'5.c. mell. VF Eu forrásból'!D28</f>
        <v>0</v>
      </c>
      <c r="P12" s="378">
        <f>+'5.c. mell. VF Eu forrásból'!E28</f>
        <v>0</v>
      </c>
      <c r="Q12" s="378">
        <f>+'5.c. mell. VF Eu forrásból'!F28</f>
        <v>0</v>
      </c>
      <c r="R12" s="1226">
        <f>+'5.d. mell. Védőnő, EÜ'!E28</f>
        <v>30</v>
      </c>
      <c r="S12" s="263">
        <f>+'5.d. mell. Védőnő, EÜ'!F28</f>
        <v>30</v>
      </c>
      <c r="T12" s="263">
        <f>+'5.d. mell. Védőnő, EÜ'!G28</f>
        <v>5</v>
      </c>
      <c r="U12" s="1226"/>
      <c r="V12" s="263"/>
      <c r="W12" s="263"/>
      <c r="X12" s="1226"/>
      <c r="Y12" s="263"/>
      <c r="Z12" s="263"/>
      <c r="AA12" s="1226">
        <f>+'5.g. mell. Egyéb tev.'!E29</f>
        <v>0</v>
      </c>
      <c r="AB12" s="263">
        <f>+'5.g. mell. Egyéb tev.'!F29</f>
        <v>0</v>
      </c>
      <c r="AC12" s="264">
        <f>+'5.g. mell. Egyéb tev.'!G29</f>
        <v>0</v>
      </c>
      <c r="AD12" s="144"/>
      <c r="AE12" s="144"/>
    </row>
    <row r="13" spans="1:31" s="32" customFormat="1" ht="28.5" customHeight="1" x14ac:dyDescent="0.2">
      <c r="A13" s="305" t="s">
        <v>80</v>
      </c>
      <c r="B13" s="1624" t="s">
        <v>152</v>
      </c>
      <c r="C13" s="1625"/>
      <c r="D13" s="1072">
        <v>1290237</v>
      </c>
      <c r="E13" s="1231">
        <f t="shared" si="1"/>
        <v>94610</v>
      </c>
      <c r="F13" s="263">
        <f t="shared" si="2"/>
        <v>108420</v>
      </c>
      <c r="G13" s="1503">
        <f t="shared" si="6"/>
        <v>40984</v>
      </c>
      <c r="H13" s="425">
        <f t="shared" si="3"/>
        <v>0.37801143700424278</v>
      </c>
      <c r="I13" s="1218">
        <f>+'5.a. mell. Jogalkotás'!E34</f>
        <v>1051</v>
      </c>
      <c r="J13" s="263">
        <f>+'5.a. mell. Jogalkotás'!F34</f>
        <v>2026</v>
      </c>
      <c r="K13" s="263">
        <f>+'5.a. mell. Jogalkotás'!G34</f>
        <v>1523</v>
      </c>
      <c r="L13" s="1226">
        <f>'5.b. mell. VF saját forrásból'!E34</f>
        <v>20741</v>
      </c>
      <c r="M13" s="378">
        <f>'5.b. mell. VF saját forrásból'!F34</f>
        <v>20967</v>
      </c>
      <c r="N13" s="378">
        <f>'5.b. mell. VF saját forrásból'!G34</f>
        <v>2253</v>
      </c>
      <c r="O13" s="1226">
        <f>+'5.c. mell. VF Eu forrásból'!D34</f>
        <v>11588</v>
      </c>
      <c r="P13" s="378">
        <f>+'5.c. mell. VF Eu forrásból'!E34</f>
        <v>12556</v>
      </c>
      <c r="Q13" s="378">
        <f>+'5.c. mell. VF Eu forrásból'!F34</f>
        <v>431</v>
      </c>
      <c r="R13" s="1226">
        <f>+'5.d. mell. Védőnő, EÜ'!E34</f>
        <v>1690</v>
      </c>
      <c r="S13" s="263">
        <f>+'5.d. mell. Védőnő, EÜ'!F34</f>
        <v>1802</v>
      </c>
      <c r="T13" s="263">
        <f>+'5.d. mell. Védőnő, EÜ'!G34</f>
        <v>625</v>
      </c>
      <c r="U13" s="1226"/>
      <c r="V13" s="263">
        <f>+'5.e. mell. Szociális ellátások'!L8</f>
        <v>0</v>
      </c>
      <c r="W13" s="263">
        <f>+'5.e. mell. Szociális ellátások'!M8</f>
        <v>0</v>
      </c>
      <c r="X13" s="1226"/>
      <c r="Y13" s="263"/>
      <c r="Z13" s="263"/>
      <c r="AA13" s="1226">
        <f>+'5.g. mell. Egyéb tev.'!E35</f>
        <v>59540</v>
      </c>
      <c r="AB13" s="263">
        <f>+'5.g. mell. Egyéb tev.'!F35</f>
        <v>71069</v>
      </c>
      <c r="AC13" s="264">
        <f>+'5.g. mell. Egyéb tev.'!G35</f>
        <v>36152</v>
      </c>
      <c r="AD13" s="144"/>
      <c r="AE13" s="144"/>
    </row>
    <row r="14" spans="1:31" s="32" customFormat="1" ht="12.75" customHeight="1" thickBot="1" x14ac:dyDescent="0.25">
      <c r="A14" s="406" t="s">
        <v>81</v>
      </c>
      <c r="B14" s="1612" t="s">
        <v>151</v>
      </c>
      <c r="C14" s="1613"/>
      <c r="D14" s="1073">
        <v>1525429</v>
      </c>
      <c r="E14" s="1232">
        <f>SUM(E9:E13)</f>
        <v>379449</v>
      </c>
      <c r="F14" s="265">
        <f t="shared" si="2"/>
        <v>435233</v>
      </c>
      <c r="G14" s="1526">
        <f t="shared" si="6"/>
        <v>175174</v>
      </c>
      <c r="H14" s="425">
        <f t="shared" si="3"/>
        <v>0.40248326758311065</v>
      </c>
      <c r="I14" s="1214">
        <f>SUM(I9:I13)</f>
        <v>12497</v>
      </c>
      <c r="J14" s="265">
        <f t="shared" ref="J14:K14" si="7">SUM(J9:J13)</f>
        <v>16451</v>
      </c>
      <c r="K14" s="265">
        <f t="shared" si="7"/>
        <v>9383</v>
      </c>
      <c r="L14" s="1223">
        <f>'5.b. mell. VF saját forrásból'!E35</f>
        <v>20741</v>
      </c>
      <c r="M14" s="265">
        <f>'5.b. mell. VF saját forrásból'!F35</f>
        <v>21372</v>
      </c>
      <c r="N14" s="265">
        <f>'5.b. mell. VF saját forrásból'!G35</f>
        <v>2707</v>
      </c>
      <c r="O14" s="1223">
        <f>SUM(O9:O13)</f>
        <v>100243</v>
      </c>
      <c r="P14" s="265">
        <f t="shared" ref="P14:Q14" si="8">SUM(P9:P13)</f>
        <v>98918</v>
      </c>
      <c r="Q14" s="265">
        <f t="shared" si="8"/>
        <v>4606</v>
      </c>
      <c r="R14" s="1223">
        <f>SUM(R9:R13)</f>
        <v>10047</v>
      </c>
      <c r="S14" s="265">
        <f t="shared" ref="S14:W14" si="9">SUM(S9:S13)</f>
        <v>10753</v>
      </c>
      <c r="T14" s="265">
        <f t="shared" si="9"/>
        <v>3976</v>
      </c>
      <c r="U14" s="1223"/>
      <c r="V14" s="265">
        <f t="shared" si="9"/>
        <v>0</v>
      </c>
      <c r="W14" s="265">
        <f t="shared" si="9"/>
        <v>0</v>
      </c>
      <c r="X14" s="1223"/>
      <c r="Y14" s="265"/>
      <c r="Z14" s="265"/>
      <c r="AA14" s="1223">
        <f>SUM(AA9:AA13)</f>
        <v>235921</v>
      </c>
      <c r="AB14" s="265">
        <f t="shared" ref="AB14:AC14" si="10">SUM(AB9:AB13)</f>
        <v>287739</v>
      </c>
      <c r="AC14" s="266">
        <f t="shared" si="10"/>
        <v>154502</v>
      </c>
      <c r="AD14" s="144"/>
      <c r="AE14" s="144"/>
    </row>
    <row r="15" spans="1:31" ht="15.75" thickBot="1" x14ac:dyDescent="0.3">
      <c r="A15" s="69"/>
      <c r="B15" s="387"/>
      <c r="C15" s="218"/>
      <c r="D15" s="261"/>
      <c r="E15" s="1233"/>
      <c r="F15" s="262"/>
      <c r="G15" s="1527"/>
      <c r="H15" s="425"/>
      <c r="I15" s="1215"/>
      <c r="J15" s="262"/>
      <c r="K15" s="262"/>
      <c r="L15" s="1215"/>
      <c r="M15" s="262"/>
      <c r="N15" s="262"/>
      <c r="O15" s="1215"/>
      <c r="P15" s="262"/>
      <c r="Q15" s="262"/>
      <c r="R15" s="1215"/>
      <c r="S15" s="262"/>
      <c r="T15" s="262"/>
      <c r="U15" s="1215"/>
      <c r="V15" s="262"/>
      <c r="W15" s="262"/>
      <c r="X15" s="1215"/>
      <c r="Y15" s="262"/>
      <c r="Z15" s="262"/>
      <c r="AA15" s="1215"/>
      <c r="AB15" s="262"/>
      <c r="AC15" s="262"/>
    </row>
    <row r="16" spans="1:31" s="32" customFormat="1" ht="12.75" customHeight="1" thickBot="1" x14ac:dyDescent="0.25">
      <c r="A16" s="407" t="s">
        <v>94</v>
      </c>
      <c r="B16" s="1616" t="s">
        <v>150</v>
      </c>
      <c r="C16" s="1617"/>
      <c r="D16" s="426">
        <v>6732</v>
      </c>
      <c r="E16" s="1234">
        <f t="shared" si="1"/>
        <v>7500</v>
      </c>
      <c r="F16" s="408">
        <f t="shared" si="2"/>
        <v>5158</v>
      </c>
      <c r="G16" s="1528">
        <f t="shared" si="6"/>
        <v>1694</v>
      </c>
      <c r="H16" s="425">
        <f t="shared" si="3"/>
        <v>0.3284218689414502</v>
      </c>
      <c r="I16" s="1216"/>
      <c r="J16" s="408"/>
      <c r="K16" s="408"/>
      <c r="L16" s="1224"/>
      <c r="M16" s="408"/>
      <c r="N16" s="408"/>
      <c r="O16" s="1224"/>
      <c r="P16" s="408"/>
      <c r="Q16" s="408"/>
      <c r="R16" s="1224"/>
      <c r="S16" s="408"/>
      <c r="T16" s="408"/>
      <c r="U16" s="1224">
        <f>+'5.e. mell. Szociális ellátások'!C8</f>
        <v>7500</v>
      </c>
      <c r="V16" s="408">
        <f>+'5.e. mell. Szociális ellátások'!D8</f>
        <v>5158</v>
      </c>
      <c r="W16" s="408">
        <f>+'5.e. mell. Szociális ellátások'!E8</f>
        <v>1694</v>
      </c>
      <c r="X16" s="1224"/>
      <c r="Y16" s="408"/>
      <c r="Z16" s="408"/>
      <c r="AA16" s="1224"/>
      <c r="AB16" s="408"/>
      <c r="AC16" s="410"/>
      <c r="AD16" s="144"/>
      <c r="AE16" s="144"/>
    </row>
    <row r="17" spans="1:31" ht="15.75" thickBot="1" x14ac:dyDescent="0.3">
      <c r="A17" s="69"/>
      <c r="B17" s="1618"/>
      <c r="C17" s="1619"/>
      <c r="D17" s="261"/>
      <c r="E17" s="1233"/>
      <c r="F17" s="262"/>
      <c r="G17" s="1527"/>
      <c r="H17" s="425"/>
      <c r="I17" s="1215"/>
      <c r="J17" s="262"/>
      <c r="K17" s="262"/>
      <c r="L17" s="1215"/>
      <c r="M17" s="262"/>
      <c r="N17" s="262"/>
      <c r="O17" s="1215"/>
      <c r="P17" s="262"/>
      <c r="Q17" s="262"/>
      <c r="R17" s="1215"/>
      <c r="S17" s="262"/>
      <c r="T17" s="262"/>
      <c r="U17" s="1215"/>
      <c r="V17" s="262"/>
      <c r="W17" s="262"/>
      <c r="X17" s="1215"/>
      <c r="Y17" s="262"/>
      <c r="Z17" s="262"/>
      <c r="AA17" s="1215"/>
      <c r="AB17" s="262"/>
      <c r="AC17" s="262"/>
    </row>
    <row r="18" spans="1:31" s="32" customFormat="1" ht="12.75" customHeight="1" x14ac:dyDescent="0.2">
      <c r="A18" s="416" t="s">
        <v>108</v>
      </c>
      <c r="B18" s="1614" t="s">
        <v>163</v>
      </c>
      <c r="C18" s="1615"/>
      <c r="D18" s="427">
        <v>892510</v>
      </c>
      <c r="E18" s="1235">
        <f t="shared" si="1"/>
        <v>1178429</v>
      </c>
      <c r="F18" s="412">
        <f t="shared" si="2"/>
        <v>1881359</v>
      </c>
      <c r="G18" s="1530">
        <f>+K18+N18+Q18+T18+W18+Z18+AC18</f>
        <v>623880</v>
      </c>
      <c r="H18" s="425">
        <f t="shared" si="3"/>
        <v>0.33161135115626522</v>
      </c>
      <c r="I18" s="1219"/>
      <c r="J18" s="412"/>
      <c r="K18" s="412"/>
      <c r="L18" s="1227"/>
      <c r="M18" s="412"/>
      <c r="N18" s="412"/>
      <c r="O18" s="1227"/>
      <c r="P18" s="412"/>
      <c r="Q18" s="412"/>
      <c r="R18" s="1227"/>
      <c r="S18" s="412"/>
      <c r="T18" s="412"/>
      <c r="U18" s="1227"/>
      <c r="V18" s="412"/>
      <c r="W18" s="412"/>
      <c r="X18" s="1227">
        <f>+'5.f. mell. Átadott pénzeszk.'!C38+'5.f. mell. Átadott pénzeszk.'!F38</f>
        <v>714766</v>
      </c>
      <c r="Y18" s="412">
        <f>+'5.f. mell. Átadott pénzeszk.'!D38+'5.f. mell. Átadott pénzeszk.'!G38</f>
        <v>766803</v>
      </c>
      <c r="Z18" s="412">
        <f>+'5.f. mell. Átadott pénzeszk.'!E38+'5.f. mell. Átadott pénzeszk.'!H38</f>
        <v>432620</v>
      </c>
      <c r="AA18" s="1227">
        <f>+'5.g. mell. Egyéb tev.'!E74</f>
        <v>463663</v>
      </c>
      <c r="AB18" s="412">
        <f>+'5.g. mell. Egyéb tev.'!F74</f>
        <v>1114556</v>
      </c>
      <c r="AC18" s="417">
        <f>+'5.g. mell. Egyéb tev.'!G74</f>
        <v>191260</v>
      </c>
      <c r="AD18" s="144"/>
      <c r="AE18" s="144"/>
    </row>
    <row r="19" spans="1:31" s="32" customFormat="1" ht="12.75" customHeight="1" thickBot="1" x14ac:dyDescent="0.25">
      <c r="A19" s="406"/>
      <c r="B19" s="1628" t="s">
        <v>509</v>
      </c>
      <c r="C19" s="1629"/>
      <c r="D19" s="1073">
        <v>0</v>
      </c>
      <c r="E19" s="1232">
        <f t="shared" si="1"/>
        <v>213724</v>
      </c>
      <c r="F19" s="265">
        <f t="shared" si="2"/>
        <v>851721</v>
      </c>
      <c r="G19" s="1526">
        <f t="shared" si="6"/>
        <v>0</v>
      </c>
      <c r="H19" s="425">
        <f t="shared" si="3"/>
        <v>0</v>
      </c>
      <c r="I19" s="1214"/>
      <c r="J19" s="265"/>
      <c r="K19" s="265"/>
      <c r="L19" s="1223"/>
      <c r="M19" s="265"/>
      <c r="N19" s="265"/>
      <c r="O19" s="1223"/>
      <c r="P19" s="265"/>
      <c r="Q19" s="265"/>
      <c r="R19" s="1223"/>
      <c r="S19" s="265"/>
      <c r="T19" s="265"/>
      <c r="U19" s="1223"/>
      <c r="V19" s="265"/>
      <c r="W19" s="265"/>
      <c r="X19" s="1223"/>
      <c r="Y19" s="265"/>
      <c r="Z19" s="265"/>
      <c r="AA19" s="1223">
        <f>+'5.g. mell. Egyéb tev.'!E63</f>
        <v>213724</v>
      </c>
      <c r="AB19" s="265">
        <f>+'5.g. mell. Egyéb tev.'!F63</f>
        <v>851721</v>
      </c>
      <c r="AC19" s="266">
        <f>+'5.g. mell. Egyéb tev.'!G63</f>
        <v>0</v>
      </c>
      <c r="AD19" s="144"/>
      <c r="AE19" s="144"/>
    </row>
    <row r="20" spans="1:31" ht="15.75" thickBot="1" x14ac:dyDescent="0.3">
      <c r="A20" s="69"/>
      <c r="B20" s="387"/>
      <c r="C20" s="218"/>
      <c r="D20" s="261"/>
      <c r="E20" s="1233"/>
      <c r="F20" s="262"/>
      <c r="G20" s="1527"/>
      <c r="H20" s="425"/>
      <c r="I20" s="1215"/>
      <c r="J20" s="262"/>
      <c r="K20" s="262"/>
      <c r="L20" s="1215"/>
      <c r="M20" s="262"/>
      <c r="N20" s="262"/>
      <c r="O20" s="1215"/>
      <c r="P20" s="262"/>
      <c r="Q20" s="262"/>
      <c r="R20" s="1215"/>
      <c r="S20" s="262"/>
      <c r="T20" s="262"/>
      <c r="U20" s="1215"/>
      <c r="V20" s="262"/>
      <c r="W20" s="262"/>
      <c r="X20" s="1215"/>
      <c r="Y20" s="262"/>
      <c r="Z20" s="262"/>
      <c r="AA20" s="1215"/>
      <c r="AB20" s="262"/>
      <c r="AC20" s="262"/>
    </row>
    <row r="21" spans="1:31" s="32" customFormat="1" ht="12.75" customHeight="1" thickBot="1" x14ac:dyDescent="0.25">
      <c r="A21" s="407" t="s">
        <v>123</v>
      </c>
      <c r="B21" s="1620" t="s">
        <v>161</v>
      </c>
      <c r="C21" s="1621"/>
      <c r="D21" s="426">
        <v>2823996</v>
      </c>
      <c r="E21" s="1234">
        <f t="shared" si="1"/>
        <v>1142332</v>
      </c>
      <c r="F21" s="408">
        <f>+J21+M21+P21+S21+V21+Y21+AB21</f>
        <v>1434051</v>
      </c>
      <c r="G21" s="1528">
        <f t="shared" si="6"/>
        <v>698429</v>
      </c>
      <c r="H21" s="425">
        <f t="shared" si="3"/>
        <v>0.48703219062641429</v>
      </c>
      <c r="I21" s="1216">
        <f>+'5.a. mell. Jogalkotás'!E52</f>
        <v>1480</v>
      </c>
      <c r="J21" s="408">
        <f>+'5.a. mell. Jogalkotás'!F52</f>
        <v>1618</v>
      </c>
      <c r="K21" s="408">
        <f>+'5.a. mell. Jogalkotás'!G52</f>
        <v>695</v>
      </c>
      <c r="L21" s="1224">
        <f>'5.b. mell. VF saját forrásból'!E53</f>
        <v>80379</v>
      </c>
      <c r="M21" s="408">
        <f>'5.b. mell. VF saját forrásból'!F53</f>
        <v>25960</v>
      </c>
      <c r="N21" s="408">
        <f>'5.b. mell. VF saját forrásból'!G53</f>
        <v>5443</v>
      </c>
      <c r="O21" s="1224">
        <f>+'5.c. mell. VF Eu forrásból'!D52</f>
        <v>1059542</v>
      </c>
      <c r="P21" s="408">
        <f>+'5.c. mell. VF Eu forrásból'!E52</f>
        <v>1405002</v>
      </c>
      <c r="Q21" s="408">
        <f>+'5.c. mell. VF Eu forrásból'!F52</f>
        <v>686870</v>
      </c>
      <c r="R21" s="1224">
        <f>+'5.d. mell. Védőnő, EÜ'!E45</f>
        <v>0</v>
      </c>
      <c r="S21" s="408">
        <f>+'5.d. mell. Védőnő, EÜ'!F45</f>
        <v>0</v>
      </c>
      <c r="T21" s="408">
        <f>+'5.d. mell. Védőnő, EÜ'!G45</f>
        <v>0</v>
      </c>
      <c r="U21" s="1224"/>
      <c r="V21" s="408"/>
      <c r="W21" s="408"/>
      <c r="X21" s="1224"/>
      <c r="Y21" s="408"/>
      <c r="Z21" s="408"/>
      <c r="AA21" s="1224">
        <f>+'5.g. mell. Egyéb tev.'!E84</f>
        <v>931</v>
      </c>
      <c r="AB21" s="408">
        <f>+'5.g. mell. Egyéb tev.'!F84</f>
        <v>1471</v>
      </c>
      <c r="AC21" s="408">
        <f>+'5.g. mell. Egyéb tev.'!G84</f>
        <v>5421</v>
      </c>
      <c r="AD21" s="144"/>
      <c r="AE21" s="144"/>
    </row>
    <row r="22" spans="1:31" ht="15.75" thickBot="1" x14ac:dyDescent="0.3">
      <c r="A22" s="69"/>
      <c r="B22" s="387"/>
      <c r="C22" s="218"/>
      <c r="D22" s="261"/>
      <c r="E22" s="1233"/>
      <c r="F22" s="262"/>
      <c r="G22" s="1527"/>
      <c r="H22" s="425"/>
      <c r="I22" s="1215"/>
      <c r="J22" s="262"/>
      <c r="K22" s="262"/>
      <c r="L22" s="1215"/>
      <c r="M22" s="262"/>
      <c r="N22" s="262"/>
      <c r="O22" s="1215"/>
      <c r="P22" s="262"/>
      <c r="Q22" s="262"/>
      <c r="R22" s="1215"/>
      <c r="S22" s="262"/>
      <c r="T22" s="262"/>
      <c r="U22" s="1215"/>
      <c r="V22" s="262"/>
      <c r="W22" s="262"/>
      <c r="X22" s="1215"/>
      <c r="Y22" s="262"/>
      <c r="Z22" s="262"/>
      <c r="AA22" s="1215"/>
      <c r="AB22" s="262"/>
      <c r="AC22" s="262"/>
    </row>
    <row r="23" spans="1:31" s="32" customFormat="1" ht="12.75" customHeight="1" thickBot="1" x14ac:dyDescent="0.25">
      <c r="A23" s="407" t="s">
        <v>132</v>
      </c>
      <c r="B23" s="1620" t="s">
        <v>160</v>
      </c>
      <c r="C23" s="1621"/>
      <c r="D23" s="426">
        <v>61637</v>
      </c>
      <c r="E23" s="1234">
        <f t="shared" si="1"/>
        <v>0</v>
      </c>
      <c r="F23" s="408">
        <f t="shared" si="2"/>
        <v>49668</v>
      </c>
      <c r="G23" s="1528">
        <f t="shared" si="6"/>
        <v>29929</v>
      </c>
      <c r="H23" s="425">
        <f t="shared" si="3"/>
        <v>0.60258113876137553</v>
      </c>
      <c r="I23" s="1216"/>
      <c r="J23" s="408"/>
      <c r="K23" s="408"/>
      <c r="L23" s="1224">
        <f>'5.b. mell. VF saját forrásból'!E59</f>
        <v>0</v>
      </c>
      <c r="M23" s="408">
        <f>'5.b. mell. VF saját forrásból'!F59</f>
        <v>41773</v>
      </c>
      <c r="N23" s="408">
        <f>'5.b. mell. VF saját forrásból'!G59</f>
        <v>29929</v>
      </c>
      <c r="O23" s="1224">
        <f>+'5.c. mell. VF Eu forrásból'!D58</f>
        <v>0</v>
      </c>
      <c r="P23" s="408">
        <f>+'5.c. mell. VF Eu forrásból'!E58</f>
        <v>7895</v>
      </c>
      <c r="Q23" s="408">
        <f>+'5.c. mell. VF Eu forrásból'!F58</f>
        <v>0</v>
      </c>
      <c r="R23" s="1224"/>
      <c r="S23" s="408"/>
      <c r="T23" s="408"/>
      <c r="U23" s="1224"/>
      <c r="V23" s="408"/>
      <c r="W23" s="408"/>
      <c r="X23" s="1224"/>
      <c r="Y23" s="408"/>
      <c r="Z23" s="408"/>
      <c r="AA23" s="1224"/>
      <c r="AB23" s="408"/>
      <c r="AC23" s="410"/>
      <c r="AD23" s="144"/>
      <c r="AE23" s="144"/>
    </row>
    <row r="24" spans="1:31" ht="15.75" thickBot="1" x14ac:dyDescent="0.3">
      <c r="A24" s="69"/>
      <c r="B24" s="387"/>
      <c r="C24" s="218"/>
      <c r="D24" s="261"/>
      <c r="E24" s="1233"/>
      <c r="F24" s="262"/>
      <c r="G24" s="262"/>
      <c r="H24" s="425"/>
      <c r="I24" s="1215"/>
      <c r="J24" s="262"/>
      <c r="K24" s="262"/>
      <c r="L24" s="1215"/>
      <c r="M24" s="262"/>
      <c r="N24" s="262"/>
      <c r="O24" s="1215"/>
      <c r="P24" s="262"/>
      <c r="Q24" s="262"/>
      <c r="R24" s="1215"/>
      <c r="S24" s="262"/>
      <c r="T24" s="262"/>
      <c r="U24" s="1215"/>
      <c r="V24" s="262"/>
      <c r="W24" s="262"/>
      <c r="X24" s="1215"/>
      <c r="Y24" s="262"/>
      <c r="Z24" s="262"/>
      <c r="AA24" s="1215"/>
      <c r="AB24" s="262"/>
      <c r="AC24" s="262"/>
    </row>
    <row r="25" spans="1:31" s="32" customFormat="1" ht="12.75" customHeight="1" thickBot="1" x14ac:dyDescent="0.25">
      <c r="A25" s="407" t="s">
        <v>134</v>
      </c>
      <c r="B25" s="1620" t="s">
        <v>158</v>
      </c>
      <c r="C25" s="1621"/>
      <c r="D25" s="426">
        <v>8833</v>
      </c>
      <c r="E25" s="1234">
        <f t="shared" si="1"/>
        <v>0</v>
      </c>
      <c r="F25" s="408">
        <f t="shared" si="2"/>
        <v>0</v>
      </c>
      <c r="G25" s="408">
        <f t="shared" si="6"/>
        <v>0</v>
      </c>
      <c r="H25" s="425"/>
      <c r="I25" s="1216"/>
      <c r="J25" s="408"/>
      <c r="K25" s="408"/>
      <c r="L25" s="1224"/>
      <c r="M25" s="408"/>
      <c r="N25" s="408"/>
      <c r="O25" s="1224">
        <f>+'5.c. mell. VF Eu forrásból'!D63</f>
        <v>0</v>
      </c>
      <c r="P25" s="408">
        <f>+'5.c. mell. VF Eu forrásból'!E63</f>
        <v>0</v>
      </c>
      <c r="Q25" s="408">
        <f>+'5.c. mell. VF Eu forrásból'!F63</f>
        <v>0</v>
      </c>
      <c r="R25" s="1224"/>
      <c r="S25" s="408"/>
      <c r="T25" s="408"/>
      <c r="U25" s="1224"/>
      <c r="V25" s="408"/>
      <c r="W25" s="408"/>
      <c r="X25" s="1224">
        <f>+'5.f. mell. Átadott pénzeszk.'!I38</f>
        <v>0</v>
      </c>
      <c r="Y25" s="408">
        <f>+'5.f. mell. Átadott pénzeszk.'!J38</f>
        <v>0</v>
      </c>
      <c r="Z25" s="408">
        <f>+'5.f. mell. Átadott pénzeszk.'!K38</f>
        <v>0</v>
      </c>
      <c r="AA25" s="1224"/>
      <c r="AB25" s="408"/>
      <c r="AC25" s="410"/>
      <c r="AD25" s="144"/>
      <c r="AE25" s="144"/>
    </row>
    <row r="26" spans="1:31" ht="15.75" thickBot="1" x14ac:dyDescent="0.3">
      <c r="A26" s="69"/>
      <c r="B26" s="387"/>
      <c r="C26" s="218"/>
      <c r="D26" s="261"/>
      <c r="E26" s="1233"/>
      <c r="F26" s="262"/>
      <c r="G26" s="262"/>
      <c r="H26" s="425"/>
      <c r="I26" s="1215"/>
      <c r="J26" s="262"/>
      <c r="K26" s="262"/>
      <c r="L26" s="1215"/>
      <c r="M26" s="262"/>
      <c r="N26" s="262"/>
      <c r="O26" s="1215"/>
      <c r="P26" s="262"/>
      <c r="Q26" s="262"/>
      <c r="R26" s="1215"/>
      <c r="S26" s="262"/>
      <c r="T26" s="262"/>
      <c r="U26" s="1215"/>
      <c r="V26" s="262"/>
      <c r="W26" s="262"/>
      <c r="X26" s="1215"/>
      <c r="Y26" s="262"/>
      <c r="Z26" s="262"/>
      <c r="AA26" s="1215"/>
      <c r="AB26" s="262"/>
      <c r="AC26" s="262"/>
    </row>
    <row r="27" spans="1:31" s="32" customFormat="1" ht="12.75" customHeight="1" thickBot="1" x14ac:dyDescent="0.25">
      <c r="A27" s="35" t="s">
        <v>135</v>
      </c>
      <c r="B27" s="1620" t="s">
        <v>157</v>
      </c>
      <c r="C27" s="1621"/>
      <c r="D27" s="426">
        <v>5401381</v>
      </c>
      <c r="E27" s="1234">
        <f>+I27+L27+O27+R27+U27+X27+AA27</f>
        <v>2840815</v>
      </c>
      <c r="F27" s="408">
        <f t="shared" si="2"/>
        <v>3965730</v>
      </c>
      <c r="G27" s="408">
        <f t="shared" si="6"/>
        <v>1574684</v>
      </c>
      <c r="H27" s="425">
        <f t="shared" si="3"/>
        <v>0.39707292226147517</v>
      </c>
      <c r="I27" s="1216">
        <f>+I25+I23+I21+I18+I16+I14+I7+I5</f>
        <v>87156</v>
      </c>
      <c r="J27" s="408">
        <f t="shared" ref="J27:AC27" si="11">+J25+J23+J21+J18+J16+J14+J7+J5</f>
        <v>97982</v>
      </c>
      <c r="K27" s="408">
        <f t="shared" si="11"/>
        <v>46383</v>
      </c>
      <c r="L27" s="1224">
        <f t="shared" si="11"/>
        <v>103895</v>
      </c>
      <c r="M27" s="408">
        <f t="shared" si="11"/>
        <v>91880</v>
      </c>
      <c r="N27" s="408">
        <f t="shared" si="11"/>
        <v>38079</v>
      </c>
      <c r="O27" s="1224">
        <f t="shared" si="11"/>
        <v>1206785</v>
      </c>
      <c r="P27" s="408">
        <f t="shared" si="11"/>
        <v>1576357</v>
      </c>
      <c r="Q27" s="408">
        <f t="shared" si="11"/>
        <v>694475</v>
      </c>
      <c r="R27" s="1224">
        <f t="shared" si="11"/>
        <v>20198</v>
      </c>
      <c r="S27" s="408">
        <f t="shared" si="11"/>
        <v>20904</v>
      </c>
      <c r="T27" s="408">
        <f t="shared" si="11"/>
        <v>8742</v>
      </c>
      <c r="U27" s="1224">
        <f t="shared" si="11"/>
        <v>7500</v>
      </c>
      <c r="V27" s="408">
        <f t="shared" si="11"/>
        <v>5158</v>
      </c>
      <c r="W27" s="408">
        <f t="shared" si="11"/>
        <v>1694</v>
      </c>
      <c r="X27" s="1224">
        <f t="shared" si="11"/>
        <v>714766</v>
      </c>
      <c r="Y27" s="408">
        <f t="shared" si="11"/>
        <v>766803</v>
      </c>
      <c r="Z27" s="408">
        <f t="shared" si="11"/>
        <v>432620</v>
      </c>
      <c r="AA27" s="1224">
        <f t="shared" si="11"/>
        <v>700515</v>
      </c>
      <c r="AB27" s="408">
        <f>+AB25+AB23+AB21+AB18+AB16+AB14+AB7+AB5</f>
        <v>1406646</v>
      </c>
      <c r="AC27" s="410">
        <f t="shared" si="11"/>
        <v>352691</v>
      </c>
      <c r="AD27" s="144"/>
      <c r="AE27" s="144"/>
    </row>
    <row r="28" spans="1:31" ht="9.75" customHeight="1" thickBot="1" x14ac:dyDescent="0.3">
      <c r="A28" s="70"/>
      <c r="C28" s="220"/>
      <c r="D28" s="261"/>
      <c r="E28" s="1233"/>
      <c r="F28" s="262"/>
      <c r="G28" s="262"/>
      <c r="H28" s="425"/>
      <c r="I28" s="1215"/>
      <c r="J28" s="262"/>
      <c r="K28" s="262"/>
      <c r="L28" s="1215"/>
      <c r="M28" s="262"/>
      <c r="N28" s="262"/>
      <c r="O28" s="1215"/>
      <c r="P28" s="262"/>
      <c r="Q28" s="262"/>
      <c r="R28" s="1215"/>
      <c r="S28" s="262"/>
      <c r="T28" s="262"/>
      <c r="U28" s="1215"/>
      <c r="V28" s="262"/>
      <c r="W28" s="262"/>
      <c r="X28" s="1215"/>
      <c r="Y28" s="262"/>
      <c r="Z28" s="262"/>
      <c r="AA28" s="1215"/>
      <c r="AB28" s="262"/>
      <c r="AC28" s="262"/>
    </row>
    <row r="29" spans="1:31" s="32" customFormat="1" ht="13.5" thickBot="1" x14ac:dyDescent="0.25">
      <c r="A29" s="419" t="s">
        <v>266</v>
      </c>
      <c r="B29" s="1622" t="s">
        <v>272</v>
      </c>
      <c r="C29" s="1623"/>
      <c r="D29" s="428">
        <v>886747</v>
      </c>
      <c r="E29" s="1236">
        <f t="shared" si="1"/>
        <v>916962</v>
      </c>
      <c r="F29" s="420">
        <f t="shared" si="2"/>
        <v>937398</v>
      </c>
      <c r="G29" s="1535">
        <f t="shared" si="6"/>
        <v>502623</v>
      </c>
      <c r="H29" s="425">
        <f t="shared" si="3"/>
        <v>0.53618953742167152</v>
      </c>
      <c r="I29" s="1220"/>
      <c r="J29" s="421"/>
      <c r="K29" s="420"/>
      <c r="L29" s="1228">
        <f>'5.b. mell. VF saját forrásból'!E68</f>
        <v>0</v>
      </c>
      <c r="M29" s="420">
        <f>'5.b. mell. VF saját forrásból'!F68</f>
        <v>0</v>
      </c>
      <c r="N29" s="420">
        <f>'5.b. mell. VF saját forrásból'!G68</f>
        <v>0</v>
      </c>
      <c r="O29" s="1228"/>
      <c r="P29" s="420"/>
      <c r="Q29" s="420"/>
      <c r="R29" s="1228"/>
      <c r="S29" s="420"/>
      <c r="T29" s="420"/>
      <c r="U29" s="1228"/>
      <c r="V29" s="420"/>
      <c r="W29" s="420"/>
      <c r="X29" s="1228"/>
      <c r="Y29" s="420"/>
      <c r="Z29" s="420"/>
      <c r="AA29" s="1228">
        <f>+'5.g. mell. Egyéb tev.'!AG103</f>
        <v>916962</v>
      </c>
      <c r="AB29" s="420">
        <f>+'5.g. mell. Egyéb tev.'!AH103</f>
        <v>937398</v>
      </c>
      <c r="AC29" s="422">
        <f>+'5.g. mell. Egyéb tev.'!AI103</f>
        <v>502623</v>
      </c>
      <c r="AD29" s="144"/>
      <c r="AE29" s="144"/>
    </row>
    <row r="30" spans="1:31" s="32" customFormat="1" ht="18.75" customHeight="1" thickBot="1" x14ac:dyDescent="0.25">
      <c r="A30" s="1609" t="s">
        <v>531</v>
      </c>
      <c r="B30" s="1610"/>
      <c r="C30" s="1611"/>
      <c r="D30" s="429">
        <v>6288128</v>
      </c>
      <c r="E30" s="1237">
        <f t="shared" ref="E30:AC30" si="12">+E29+E27</f>
        <v>3757777</v>
      </c>
      <c r="F30" s="423">
        <f t="shared" si="12"/>
        <v>4903128</v>
      </c>
      <c r="G30" s="423">
        <f t="shared" si="12"/>
        <v>2077307</v>
      </c>
      <c r="H30" s="425">
        <f t="shared" si="3"/>
        <v>0.42366974714916683</v>
      </c>
      <c r="I30" s="1221">
        <f t="shared" si="12"/>
        <v>87156</v>
      </c>
      <c r="J30" s="423">
        <f t="shared" si="12"/>
        <v>97982</v>
      </c>
      <c r="K30" s="423">
        <f t="shared" si="12"/>
        <v>46383</v>
      </c>
      <c r="L30" s="1229">
        <f t="shared" si="12"/>
        <v>103895</v>
      </c>
      <c r="M30" s="423">
        <f t="shared" si="12"/>
        <v>91880</v>
      </c>
      <c r="N30" s="423">
        <f t="shared" si="12"/>
        <v>38079</v>
      </c>
      <c r="O30" s="1229">
        <f t="shared" si="12"/>
        <v>1206785</v>
      </c>
      <c r="P30" s="423">
        <f t="shared" si="12"/>
        <v>1576357</v>
      </c>
      <c r="Q30" s="423">
        <f t="shared" si="12"/>
        <v>694475</v>
      </c>
      <c r="R30" s="1229">
        <f t="shared" si="12"/>
        <v>20198</v>
      </c>
      <c r="S30" s="423">
        <f t="shared" si="12"/>
        <v>20904</v>
      </c>
      <c r="T30" s="423">
        <f t="shared" si="12"/>
        <v>8742</v>
      </c>
      <c r="U30" s="1229">
        <f t="shared" si="12"/>
        <v>7500</v>
      </c>
      <c r="V30" s="423">
        <f t="shared" si="12"/>
        <v>5158</v>
      </c>
      <c r="W30" s="423">
        <f t="shared" si="12"/>
        <v>1694</v>
      </c>
      <c r="X30" s="1229">
        <f t="shared" si="12"/>
        <v>714766</v>
      </c>
      <c r="Y30" s="423">
        <f t="shared" si="12"/>
        <v>766803</v>
      </c>
      <c r="Z30" s="423">
        <f t="shared" si="12"/>
        <v>432620</v>
      </c>
      <c r="AA30" s="1229">
        <f t="shared" si="12"/>
        <v>1617477</v>
      </c>
      <c r="AB30" s="423">
        <f t="shared" si="12"/>
        <v>2344044</v>
      </c>
      <c r="AC30" s="424">
        <f t="shared" si="12"/>
        <v>855314</v>
      </c>
      <c r="AD30" s="144"/>
      <c r="AE30" s="144"/>
    </row>
  </sheetData>
  <mergeCells count="31">
    <mergeCell ref="B3:C3"/>
    <mergeCell ref="B5:C5"/>
    <mergeCell ref="B4:C4"/>
    <mergeCell ref="B23:C23"/>
    <mergeCell ref="B10:C10"/>
    <mergeCell ref="B9:C9"/>
    <mergeCell ref="B21:C21"/>
    <mergeCell ref="B7:C7"/>
    <mergeCell ref="B19:C19"/>
    <mergeCell ref="B11:C11"/>
    <mergeCell ref="B12:C12"/>
    <mergeCell ref="B13:C13"/>
    <mergeCell ref="A30:C30"/>
    <mergeCell ref="B14:C14"/>
    <mergeCell ref="B18:C18"/>
    <mergeCell ref="B16:C16"/>
    <mergeCell ref="B17:C17"/>
    <mergeCell ref="B25:C25"/>
    <mergeCell ref="B29:C29"/>
    <mergeCell ref="B27:C27"/>
    <mergeCell ref="A1:A2"/>
    <mergeCell ref="B1:C2"/>
    <mergeCell ref="E1:G1"/>
    <mergeCell ref="X1:Z1"/>
    <mergeCell ref="AA1:AC1"/>
    <mergeCell ref="R1:T1"/>
    <mergeCell ref="H1:H2"/>
    <mergeCell ref="U1:W1"/>
    <mergeCell ref="L1:N1"/>
    <mergeCell ref="O1:Q1"/>
    <mergeCell ref="I1:K1"/>
  </mergeCells>
  <printOptions horizontalCentered="1"/>
  <pageMargins left="0.25" right="0.25" top="0.75" bottom="0.75" header="0.3" footer="0.3"/>
  <pageSetup paperSize="8" scale="65" orientation="landscape" r:id="rId1"/>
  <headerFooter>
    <oddHeader>&amp;C&amp;"Times New Roman,Félkövér"&amp;12Martonvásár Város Önkormányzatának kiadásai 2026.
&amp;"Times New Roman,Dőlt"(intézmények nélkül)&amp;R&amp;"Times New Roman,Félkövér"&amp;12 5.melléklet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27</vt:i4>
      </vt:variant>
      <vt:variant>
        <vt:lpstr>Névvel ellátott tartományok</vt:lpstr>
      </vt:variant>
      <vt:variant>
        <vt:i4>17</vt:i4>
      </vt:variant>
    </vt:vector>
  </HeadingPairs>
  <TitlesOfParts>
    <vt:vector size="44" baseType="lpstr">
      <vt:lpstr>Munka1</vt:lpstr>
      <vt:lpstr>1.mell. Mérleg</vt:lpstr>
      <vt:lpstr>2.mell. Mérleg</vt:lpstr>
      <vt:lpstr>3.mell. Bevétel</vt:lpstr>
      <vt:lpstr>3.a átvett pe.</vt:lpstr>
      <vt:lpstr>3.b mell. Működési bevételek</vt:lpstr>
      <vt:lpstr>3.c. mell. Közhatalmi bevételek</vt:lpstr>
      <vt:lpstr>4.mell. Normatíva</vt:lpstr>
      <vt:lpstr>5. mell. Önk.össz kiadás</vt:lpstr>
      <vt:lpstr>5.a. mell. Jogalkotás</vt:lpstr>
      <vt:lpstr>5.b. mell. VF saját forrásból</vt:lpstr>
      <vt:lpstr>5.c. mell. VF Eu forrásból</vt:lpstr>
      <vt:lpstr>5.d. mell. Védőnő, EÜ</vt:lpstr>
      <vt:lpstr>5.e. mell. Szociális ellátások</vt:lpstr>
      <vt:lpstr>5.f. mell. Átadott pénzeszk.</vt:lpstr>
      <vt:lpstr>5.g. mell. Egyéb tev.</vt:lpstr>
      <vt:lpstr>6. mell. Int.összesen</vt:lpstr>
      <vt:lpstr>6.a. mell. PH</vt:lpstr>
      <vt:lpstr>6.b. mell. Óvoda</vt:lpstr>
      <vt:lpstr>6.c. mell. BBKP</vt:lpstr>
      <vt:lpstr>7.mell. Beruházás</vt:lpstr>
      <vt:lpstr>8.mell. Felújítás</vt:lpstr>
      <vt:lpstr>9.mell. Létszámok</vt:lpstr>
      <vt:lpstr>11.mell Pályázati összesítő</vt:lpstr>
      <vt:lpstr>10.mell Több éves kihat</vt:lpstr>
      <vt:lpstr>Táj. 4 MVVK </vt:lpstr>
      <vt:lpstr>Pénzmaradvány 2020</vt:lpstr>
      <vt:lpstr>'4.mell. Normatíva'!Nyomtatási_cím</vt:lpstr>
      <vt:lpstr>'5. mell. Önk.össz kiadás'!Nyomtatási_cím</vt:lpstr>
      <vt:lpstr>'5.a. mell. Jogalkotás'!Nyomtatási_cím</vt:lpstr>
      <vt:lpstr>'5.b. mell. VF saját forrásból'!Nyomtatási_cím</vt:lpstr>
      <vt:lpstr>'5.c. mell. VF Eu forrásból'!Nyomtatási_cím</vt:lpstr>
      <vt:lpstr>'5.d. mell. Védőnő, EÜ'!Nyomtatási_cím</vt:lpstr>
      <vt:lpstr>'5.g. mell. Egyéb tev.'!Nyomtatási_cím</vt:lpstr>
      <vt:lpstr>'6.a. mell. PH'!Nyomtatási_cím</vt:lpstr>
      <vt:lpstr>'6.b. mell. Óvoda'!Nyomtatási_cím</vt:lpstr>
      <vt:lpstr>'6.c. mell. BBKP'!Nyomtatási_cím</vt:lpstr>
      <vt:lpstr>'Táj. 4 MVVK '!Nyomtatási_cím</vt:lpstr>
      <vt:lpstr>'1.mell. Mérleg'!Nyomtatási_terület</vt:lpstr>
      <vt:lpstr>'3.b mell. Működési bevételek'!Nyomtatási_terület</vt:lpstr>
      <vt:lpstr>'3.mell. Bevétel'!Nyomtatási_terület</vt:lpstr>
      <vt:lpstr>'5.b. mell. VF saját forrásból'!Nyomtatási_terület</vt:lpstr>
      <vt:lpstr>'6. mell. Int.összesen'!Nyomtatási_terület</vt:lpstr>
      <vt:lpstr>'6.b. mell. Óvoda'!Nyomtatási_terület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SzSKatalinE</cp:lastModifiedBy>
  <cp:lastPrinted>2026-08-24T07:14:00Z</cp:lastPrinted>
  <dcterms:created xsi:type="dcterms:W3CDTF">2014-01-29T08:39:20Z</dcterms:created>
  <dcterms:modified xsi:type="dcterms:W3CDTF">2026-09-01T13:44:15Z</dcterms:modified>
</cp:coreProperties>
</file>